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440" windowWidth="25600" windowHeight="15620" tabRatio="500"/>
  </bookViews>
  <sheets>
    <sheet name="By TownCity" sheetId="1" r:id="rId1"/>
    <sheet name="By TownCity as of 12617, 500pm " sheetId="2" r:id="rId2"/>
    <sheet name="By State, 12617" sheetId="3" r:id="rId3"/>
    <sheet name="By Country 12617" sheetId="4" r:id="rId4"/>
  </sheets>
  <calcPr calcId="14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H72" i="4" l="1"/>
  <c r="D10" i="4"/>
  <c r="E8" i="4"/>
  <c r="D8" i="4"/>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K684" i="3"/>
  <c r="H663" i="3"/>
  <c r="I648" i="3"/>
  <c r="H648" i="3"/>
  <c r="H619" i="3"/>
  <c r="J616" i="3"/>
  <c r="H614" i="3"/>
  <c r="H589" i="3"/>
  <c r="H570" i="3"/>
  <c r="I563" i="3"/>
  <c r="H516" i="3"/>
  <c r="J513" i="3"/>
  <c r="I512" i="3"/>
  <c r="H480" i="3"/>
  <c r="H466" i="3"/>
  <c r="H461" i="3"/>
  <c r="H440" i="3"/>
  <c r="H416" i="3"/>
  <c r="I408" i="3"/>
  <c r="H408" i="3"/>
  <c r="J384" i="3"/>
  <c r="H384" i="3"/>
  <c r="H372" i="3"/>
  <c r="J370" i="3"/>
  <c r="J350" i="3"/>
  <c r="I319" i="3"/>
  <c r="H316" i="3"/>
  <c r="H273" i="3"/>
  <c r="I271" i="3"/>
  <c r="H270" i="3"/>
  <c r="H248" i="3"/>
  <c r="I247" i="3"/>
  <c r="I242" i="3"/>
  <c r="J238" i="3"/>
  <c r="I208" i="3"/>
  <c r="J183" i="3"/>
  <c r="H180" i="3"/>
  <c r="I169" i="3"/>
  <c r="H153" i="3"/>
  <c r="H152" i="3"/>
  <c r="H141" i="3"/>
  <c r="J74" i="3"/>
  <c r="H74" i="3"/>
  <c r="H73" i="3"/>
  <c r="J61" i="3"/>
  <c r="H61" i="3"/>
  <c r="H60" i="3"/>
  <c r="J13" i="3"/>
  <c r="J12" i="3"/>
  <c r="D9" i="3"/>
  <c r="E8" i="3"/>
  <c r="D8" i="3"/>
  <c r="F952" i="2"/>
  <c r="F953" i="2"/>
  <c r="F954" i="2"/>
  <c r="F955" i="2"/>
  <c r="F956" i="2"/>
  <c r="F957" i="2"/>
  <c r="D952" i="2"/>
  <c r="D953" i="2"/>
  <c r="D954" i="2"/>
  <c r="D955" i="2"/>
  <c r="D956" i="2"/>
  <c r="D957" i="2"/>
  <c r="G956" i="2"/>
  <c r="E956" i="2"/>
  <c r="G955" i="2"/>
  <c r="E955" i="2"/>
  <c r="G954" i="2"/>
  <c r="E954" i="2"/>
  <c r="G953" i="2"/>
  <c r="E953" i="2"/>
  <c r="G952" i="2"/>
  <c r="E952" i="2"/>
  <c r="K949" i="2"/>
  <c r="H913" i="2"/>
  <c r="E684" i="2"/>
  <c r="D684" i="2"/>
  <c r="K683" i="2"/>
  <c r="H570" i="2"/>
  <c r="I491" i="2"/>
  <c r="H491" i="2"/>
  <c r="J100" i="2"/>
  <c r="H98" i="2"/>
  <c r="H86" i="2"/>
  <c r="H85" i="2"/>
  <c r="J78" i="2"/>
  <c r="I69" i="2"/>
  <c r="J67" i="2"/>
  <c r="J66" i="2"/>
  <c r="H66" i="2"/>
  <c r="J61" i="2"/>
  <c r="H52" i="2"/>
  <c r="I46" i="2"/>
  <c r="H44" i="2"/>
  <c r="H41" i="2"/>
  <c r="H40" i="2"/>
  <c r="I35" i="2"/>
  <c r="H35" i="2"/>
  <c r="I31" i="2"/>
  <c r="J30" i="2"/>
  <c r="H29" i="2"/>
  <c r="J28" i="2"/>
  <c r="D10" i="2"/>
  <c r="D11" i="2"/>
  <c r="E9" i="2"/>
  <c r="D9" i="2"/>
  <c r="E8" i="2"/>
  <c r="D8" i="2"/>
  <c r="N953" i="1"/>
  <c r="E952" i="1"/>
  <c r="I951" i="1"/>
  <c r="H951" i="1"/>
  <c r="E951" i="1"/>
  <c r="E950" i="1"/>
  <c r="E949" i="1"/>
  <c r="E947" i="1"/>
  <c r="E946" i="1"/>
  <c r="E945" i="1"/>
  <c r="E944" i="1"/>
  <c r="I943" i="1"/>
  <c r="H943" i="1"/>
  <c r="E943" i="1"/>
  <c r="E942" i="1"/>
  <c r="E941" i="1"/>
  <c r="I940" i="1"/>
  <c r="H940" i="1"/>
  <c r="E940" i="1"/>
  <c r="I939" i="1"/>
  <c r="H939" i="1"/>
  <c r="E939" i="1"/>
  <c r="E938" i="1"/>
  <c r="E937" i="1"/>
  <c r="I936" i="1"/>
  <c r="H936" i="1"/>
  <c r="E936" i="1"/>
  <c r="I935" i="1"/>
  <c r="H935" i="1"/>
  <c r="E935" i="1"/>
  <c r="E934" i="1"/>
  <c r="I933" i="1"/>
  <c r="H933" i="1"/>
  <c r="E933" i="1"/>
  <c r="E932" i="1"/>
  <c r="E931" i="1"/>
  <c r="E928" i="1"/>
  <c r="E927" i="1"/>
  <c r="I926" i="1"/>
  <c r="H926" i="1"/>
  <c r="E926" i="1"/>
  <c r="I925" i="1"/>
  <c r="H925" i="1"/>
  <c r="E925" i="1"/>
  <c r="E924" i="1"/>
  <c r="E923" i="1"/>
  <c r="I922" i="1"/>
  <c r="H922" i="1"/>
  <c r="E922" i="1"/>
  <c r="E921" i="1"/>
  <c r="E920" i="1"/>
  <c r="I919" i="1"/>
  <c r="H919" i="1"/>
  <c r="E919" i="1"/>
  <c r="E918" i="1"/>
  <c r="K917" i="1"/>
  <c r="E917" i="1"/>
  <c r="E916" i="1"/>
  <c r="I915" i="1"/>
  <c r="H915" i="1"/>
  <c r="E915" i="1"/>
  <c r="I914" i="1"/>
  <c r="H914" i="1"/>
  <c r="E914" i="1"/>
  <c r="E913" i="1"/>
  <c r="I912" i="1"/>
  <c r="H912" i="1"/>
  <c r="E912" i="1"/>
  <c r="E911" i="1"/>
  <c r="E910" i="1"/>
  <c r="E909" i="1"/>
  <c r="E908" i="1"/>
  <c r="E907" i="1"/>
  <c r="E906" i="1"/>
  <c r="E905" i="1"/>
  <c r="E904" i="1"/>
  <c r="E903" i="1"/>
  <c r="E902" i="1"/>
  <c r="I901" i="1"/>
  <c r="H901" i="1"/>
  <c r="E901" i="1"/>
  <c r="E900" i="1"/>
  <c r="I899" i="1"/>
  <c r="H899" i="1"/>
  <c r="E899" i="1"/>
  <c r="I898" i="1"/>
  <c r="H898" i="1"/>
  <c r="E898" i="1"/>
  <c r="E897" i="1"/>
  <c r="E896" i="1"/>
  <c r="I895" i="1"/>
  <c r="H895" i="1"/>
  <c r="E895" i="1"/>
  <c r="I894" i="1"/>
  <c r="H894" i="1"/>
  <c r="E894" i="1"/>
  <c r="E893" i="1"/>
  <c r="I892" i="1"/>
  <c r="H892" i="1"/>
  <c r="E892" i="1"/>
  <c r="E891" i="1"/>
  <c r="E889" i="1"/>
  <c r="E887" i="1"/>
  <c r="E885" i="1"/>
  <c r="E884" i="1"/>
  <c r="E883" i="1"/>
  <c r="I882" i="1"/>
  <c r="E882" i="1"/>
  <c r="E881" i="1"/>
  <c r="E880" i="1"/>
  <c r="E879" i="1"/>
  <c r="E878" i="1"/>
  <c r="I877" i="1"/>
  <c r="H877" i="1"/>
  <c r="E877" i="1"/>
  <c r="I876" i="1"/>
  <c r="H876" i="1"/>
  <c r="E876" i="1"/>
  <c r="E875" i="1"/>
  <c r="I874" i="1"/>
  <c r="H874" i="1"/>
  <c r="E874" i="1"/>
  <c r="E873" i="1"/>
  <c r="I872" i="1"/>
  <c r="H872" i="1"/>
  <c r="E872" i="1"/>
  <c r="E871" i="1"/>
  <c r="E870" i="1"/>
  <c r="E869" i="1"/>
  <c r="E867" i="1"/>
  <c r="E866" i="1"/>
  <c r="E864" i="1"/>
  <c r="I863" i="1"/>
  <c r="H863" i="1"/>
  <c r="E863" i="1"/>
  <c r="I862" i="1"/>
  <c r="H862" i="1"/>
  <c r="E862" i="1"/>
  <c r="I861" i="1"/>
  <c r="H861" i="1"/>
  <c r="E861" i="1"/>
  <c r="E860" i="1"/>
  <c r="E859" i="1"/>
  <c r="E858" i="1"/>
  <c r="E856" i="1"/>
  <c r="I855" i="1"/>
  <c r="H855" i="1"/>
  <c r="E855" i="1"/>
  <c r="E854" i="1"/>
  <c r="E853" i="1"/>
  <c r="E852" i="1"/>
  <c r="E851" i="1"/>
  <c r="I848" i="1"/>
  <c r="H848" i="1"/>
  <c r="E848" i="1"/>
  <c r="I847" i="1"/>
  <c r="H847" i="1"/>
  <c r="E847" i="1"/>
  <c r="E846" i="1"/>
  <c r="I845" i="1"/>
  <c r="H845" i="1"/>
  <c r="E845" i="1"/>
  <c r="E844" i="1"/>
  <c r="E843" i="1"/>
  <c r="I842" i="1"/>
  <c r="H842" i="1"/>
  <c r="E842" i="1"/>
  <c r="I841" i="1"/>
  <c r="H841" i="1"/>
  <c r="E841" i="1"/>
  <c r="E839" i="1"/>
  <c r="E838" i="1"/>
  <c r="E837" i="1"/>
  <c r="E835" i="1"/>
  <c r="I834" i="1"/>
  <c r="H834" i="1"/>
  <c r="E834" i="1"/>
  <c r="I833" i="1"/>
  <c r="H833" i="1"/>
  <c r="E833" i="1"/>
  <c r="I832" i="1"/>
  <c r="H832" i="1"/>
  <c r="E832" i="1"/>
  <c r="E831" i="1"/>
  <c r="E829" i="1"/>
  <c r="E828" i="1"/>
  <c r="E827" i="1"/>
  <c r="I825" i="1"/>
  <c r="H825" i="1"/>
  <c r="E825" i="1"/>
  <c r="E824" i="1"/>
  <c r="I823" i="1"/>
  <c r="H823" i="1"/>
  <c r="E823" i="1"/>
  <c r="E822" i="1"/>
  <c r="E821" i="1"/>
  <c r="E820" i="1"/>
  <c r="I818" i="1"/>
  <c r="H818" i="1"/>
  <c r="E818" i="1"/>
  <c r="I817" i="1"/>
  <c r="H817" i="1"/>
  <c r="E817" i="1"/>
  <c r="E816" i="1"/>
  <c r="I815" i="1"/>
  <c r="H815" i="1"/>
  <c r="E815" i="1"/>
  <c r="I814" i="1"/>
  <c r="H814" i="1"/>
  <c r="E814" i="1"/>
  <c r="E813" i="1"/>
  <c r="E812" i="1"/>
  <c r="I811" i="1"/>
  <c r="H811" i="1"/>
  <c r="E811" i="1"/>
  <c r="E810" i="1"/>
  <c r="E809" i="1"/>
  <c r="I808" i="1"/>
  <c r="H808" i="1"/>
  <c r="E808" i="1"/>
  <c r="I807" i="1"/>
  <c r="H807" i="1"/>
  <c r="E807" i="1"/>
  <c r="E806" i="1"/>
  <c r="I804" i="1"/>
  <c r="H804" i="1"/>
  <c r="E804" i="1"/>
  <c r="E803" i="1"/>
  <c r="E802" i="1"/>
  <c r="E801" i="1"/>
  <c r="E800" i="1"/>
  <c r="E799" i="1"/>
  <c r="I798" i="1"/>
  <c r="H798" i="1"/>
  <c r="E798" i="1"/>
  <c r="E797" i="1"/>
  <c r="I796" i="1"/>
  <c r="H796" i="1"/>
  <c r="E796" i="1"/>
  <c r="E795" i="1"/>
  <c r="E794" i="1"/>
  <c r="E793" i="1"/>
  <c r="E792" i="1"/>
  <c r="E791" i="1"/>
  <c r="E790" i="1"/>
  <c r="E789" i="1"/>
  <c r="E788" i="1"/>
  <c r="E787" i="1"/>
  <c r="E786" i="1"/>
  <c r="I785" i="1"/>
  <c r="H785" i="1"/>
  <c r="E785" i="1"/>
  <c r="E784" i="1"/>
  <c r="E783" i="1"/>
  <c r="I782" i="1"/>
  <c r="H782" i="1"/>
  <c r="E782" i="1"/>
  <c r="E781" i="1"/>
  <c r="I780" i="1"/>
  <c r="H780" i="1"/>
  <c r="E780" i="1"/>
  <c r="I779" i="1"/>
  <c r="H779" i="1"/>
  <c r="E779" i="1"/>
  <c r="I778" i="1"/>
  <c r="H778" i="1"/>
  <c r="E778" i="1"/>
  <c r="I777" i="1"/>
  <c r="H777" i="1"/>
  <c r="E777" i="1"/>
  <c r="E776" i="1"/>
  <c r="I775" i="1"/>
  <c r="H775" i="1"/>
  <c r="E775" i="1"/>
  <c r="E774" i="1"/>
  <c r="E773" i="1"/>
  <c r="I772" i="1"/>
  <c r="H772" i="1"/>
  <c r="E772" i="1"/>
  <c r="E771" i="1"/>
  <c r="E770" i="1"/>
  <c r="E769" i="1"/>
  <c r="I768" i="1"/>
  <c r="H768" i="1"/>
  <c r="E768" i="1"/>
  <c r="E767" i="1"/>
  <c r="I766" i="1"/>
  <c r="H766" i="1"/>
  <c r="E766" i="1"/>
  <c r="E765" i="1"/>
  <c r="E763" i="1"/>
  <c r="E762" i="1"/>
  <c r="I761" i="1"/>
  <c r="H761" i="1"/>
  <c r="E761" i="1"/>
  <c r="I760" i="1"/>
  <c r="H760" i="1"/>
  <c r="E760" i="1"/>
  <c r="I759" i="1"/>
  <c r="H759" i="1"/>
  <c r="E759" i="1"/>
  <c r="E758" i="1"/>
  <c r="I757" i="1"/>
  <c r="H757" i="1"/>
  <c r="E757" i="1"/>
  <c r="I756" i="1"/>
  <c r="H756" i="1"/>
  <c r="E756" i="1"/>
  <c r="I755" i="1"/>
  <c r="H755" i="1"/>
  <c r="E755" i="1"/>
  <c r="E754" i="1"/>
  <c r="E753" i="1"/>
  <c r="E752" i="1"/>
  <c r="E750" i="1"/>
  <c r="I749" i="1"/>
  <c r="H749" i="1"/>
  <c r="E749" i="1"/>
  <c r="I748" i="1"/>
  <c r="H748" i="1"/>
  <c r="E748" i="1"/>
  <c r="E747" i="1"/>
  <c r="I746" i="1"/>
  <c r="H746" i="1"/>
  <c r="E746" i="1"/>
  <c r="E744" i="1"/>
  <c r="E742" i="1"/>
  <c r="E741" i="1"/>
  <c r="E740" i="1"/>
  <c r="E739" i="1"/>
  <c r="E738" i="1"/>
  <c r="I737" i="1"/>
  <c r="H737" i="1"/>
  <c r="E737" i="1"/>
  <c r="I736" i="1"/>
  <c r="H736" i="1"/>
  <c r="E736" i="1"/>
  <c r="I735" i="1"/>
  <c r="H735" i="1"/>
  <c r="E735" i="1"/>
  <c r="I734" i="1"/>
  <c r="H734" i="1"/>
  <c r="E734" i="1"/>
  <c r="I733" i="1"/>
  <c r="H733" i="1"/>
  <c r="E733" i="1"/>
  <c r="I732" i="1"/>
  <c r="H732" i="1"/>
  <c r="E732" i="1"/>
  <c r="E731" i="1"/>
  <c r="I730" i="1"/>
  <c r="H730" i="1"/>
  <c r="E730" i="1"/>
  <c r="E729" i="1"/>
  <c r="I728" i="1"/>
  <c r="H728" i="1"/>
  <c r="E728" i="1"/>
  <c r="I727" i="1"/>
  <c r="H727" i="1"/>
  <c r="E727" i="1"/>
  <c r="I726" i="1"/>
  <c r="H726" i="1"/>
  <c r="E726" i="1"/>
  <c r="E725" i="1"/>
  <c r="E724" i="1"/>
  <c r="E723" i="1"/>
  <c r="E722" i="1"/>
  <c r="E721" i="1"/>
  <c r="E720" i="1"/>
  <c r="E719" i="1"/>
  <c r="E718" i="1"/>
  <c r="E717" i="1"/>
  <c r="I716" i="1"/>
  <c r="H716" i="1"/>
  <c r="E716" i="1"/>
  <c r="I715" i="1"/>
  <c r="H715" i="1"/>
  <c r="E715" i="1"/>
  <c r="I714" i="1"/>
  <c r="H714" i="1"/>
  <c r="E714" i="1"/>
  <c r="I713" i="1"/>
  <c r="H713" i="1"/>
  <c r="E713" i="1"/>
  <c r="E712" i="1"/>
  <c r="I711" i="1"/>
  <c r="H711" i="1"/>
  <c r="E711" i="1"/>
  <c r="E710" i="1"/>
  <c r="E709" i="1"/>
  <c r="E707" i="1"/>
  <c r="I706" i="1"/>
  <c r="H706" i="1"/>
  <c r="E706" i="1"/>
  <c r="I705" i="1"/>
  <c r="H705" i="1"/>
  <c r="E705" i="1"/>
  <c r="E704" i="1"/>
  <c r="E702" i="1"/>
  <c r="I701" i="1"/>
  <c r="H701" i="1"/>
  <c r="E701" i="1"/>
  <c r="E700" i="1"/>
  <c r="E699" i="1"/>
  <c r="E698" i="1"/>
  <c r="E697" i="1"/>
  <c r="I694" i="1"/>
  <c r="H694" i="1"/>
  <c r="E694" i="1"/>
  <c r="E693" i="1"/>
  <c r="I692" i="1"/>
  <c r="H692" i="1"/>
  <c r="E692" i="1"/>
  <c r="E691" i="1"/>
  <c r="E690" i="1"/>
  <c r="F688" i="1"/>
  <c r="I688" i="1"/>
  <c r="D688" i="1"/>
  <c r="H688" i="1"/>
  <c r="E688" i="1"/>
  <c r="N687" i="1"/>
  <c r="I687" i="1"/>
  <c r="H687" i="1"/>
  <c r="E687" i="1"/>
  <c r="E686" i="1"/>
  <c r="E685" i="1"/>
  <c r="E684" i="1"/>
  <c r="M683" i="1"/>
  <c r="I683" i="1"/>
  <c r="H683" i="1"/>
  <c r="E683" i="1"/>
  <c r="E682" i="1"/>
  <c r="I681" i="1"/>
  <c r="H681" i="1"/>
  <c r="E681" i="1"/>
  <c r="I679" i="1"/>
  <c r="H679" i="1"/>
  <c r="E679" i="1"/>
  <c r="I677" i="1"/>
  <c r="H677" i="1"/>
  <c r="E677" i="1"/>
  <c r="I676" i="1"/>
  <c r="H676" i="1"/>
  <c r="E676" i="1"/>
  <c r="L675" i="1"/>
  <c r="K675" i="1"/>
  <c r="I675" i="1"/>
  <c r="H675" i="1"/>
  <c r="E675" i="1"/>
  <c r="E674" i="1"/>
  <c r="I673" i="1"/>
  <c r="H673" i="1"/>
  <c r="E673" i="1"/>
  <c r="E672" i="1"/>
  <c r="I670" i="1"/>
  <c r="H670" i="1"/>
  <c r="E670" i="1"/>
  <c r="E669" i="1"/>
  <c r="E668" i="1"/>
  <c r="I667" i="1"/>
  <c r="H667" i="1"/>
  <c r="E667" i="1"/>
  <c r="E665" i="1"/>
  <c r="I664" i="1"/>
  <c r="H664" i="1"/>
  <c r="E664" i="1"/>
  <c r="E663" i="1"/>
  <c r="I662" i="1"/>
  <c r="H662" i="1"/>
  <c r="E662" i="1"/>
  <c r="K660" i="1"/>
  <c r="E660" i="1"/>
  <c r="I659" i="1"/>
  <c r="H659" i="1"/>
  <c r="E659" i="1"/>
  <c r="I657" i="1"/>
  <c r="H657" i="1"/>
  <c r="E657" i="1"/>
  <c r="E655" i="1"/>
  <c r="E654" i="1"/>
  <c r="E653" i="1"/>
  <c r="I652" i="1"/>
  <c r="H652" i="1"/>
  <c r="E652" i="1"/>
  <c r="E651" i="1"/>
  <c r="E649" i="1"/>
  <c r="I648" i="1"/>
  <c r="H648" i="1"/>
  <c r="E648" i="1"/>
  <c r="E647" i="1"/>
  <c r="I646" i="1"/>
  <c r="H646" i="1"/>
  <c r="E646" i="1"/>
  <c r="I645" i="1"/>
  <c r="H645" i="1"/>
  <c r="E645" i="1"/>
  <c r="L644" i="1"/>
  <c r="I644" i="1"/>
  <c r="H644" i="1"/>
  <c r="E644" i="1"/>
  <c r="I643" i="1"/>
  <c r="H643" i="1"/>
  <c r="E643" i="1"/>
  <c r="E641" i="1"/>
  <c r="L640" i="1"/>
  <c r="E640" i="1"/>
  <c r="E639" i="1"/>
  <c r="I638" i="1"/>
  <c r="H638" i="1"/>
  <c r="E638" i="1"/>
  <c r="I637" i="1"/>
  <c r="H637" i="1"/>
  <c r="E637" i="1"/>
  <c r="E636" i="1"/>
  <c r="K635" i="1"/>
  <c r="E635" i="1"/>
  <c r="I634" i="1"/>
  <c r="H634" i="1"/>
  <c r="E634" i="1"/>
  <c r="E633" i="1"/>
  <c r="K632" i="1"/>
  <c r="E632" i="1"/>
  <c r="E631" i="1"/>
  <c r="E630" i="1"/>
  <c r="E629" i="1"/>
  <c r="E628" i="1"/>
  <c r="E627" i="1"/>
  <c r="E626" i="1"/>
  <c r="I625" i="1"/>
  <c r="H625" i="1"/>
  <c r="E625" i="1"/>
  <c r="I624" i="1"/>
  <c r="H624" i="1"/>
  <c r="E624" i="1"/>
  <c r="E623" i="1"/>
  <c r="E622" i="1"/>
  <c r="I621" i="1"/>
  <c r="H621" i="1"/>
  <c r="E621" i="1"/>
  <c r="I620" i="1"/>
  <c r="H620" i="1"/>
  <c r="E620" i="1"/>
  <c r="E619" i="1"/>
  <c r="E618" i="1"/>
  <c r="E617" i="1"/>
  <c r="K616" i="1"/>
  <c r="E616" i="1"/>
  <c r="I615" i="1"/>
  <c r="H615" i="1"/>
  <c r="E615" i="1"/>
  <c r="I614" i="1"/>
  <c r="H614" i="1"/>
  <c r="E614" i="1"/>
  <c r="I613" i="1"/>
  <c r="H613" i="1"/>
  <c r="E613" i="1"/>
  <c r="K612" i="1"/>
  <c r="E612" i="1"/>
  <c r="E611" i="1"/>
  <c r="E610" i="1"/>
  <c r="E609" i="1"/>
  <c r="E607" i="1"/>
  <c r="I606" i="1"/>
  <c r="H606" i="1"/>
  <c r="E606" i="1"/>
  <c r="E605" i="1"/>
  <c r="E604" i="1"/>
  <c r="I603" i="1"/>
  <c r="H603" i="1"/>
  <c r="E603" i="1"/>
  <c r="E602" i="1"/>
  <c r="I601" i="1"/>
  <c r="H601" i="1"/>
  <c r="E601" i="1"/>
  <c r="I599" i="1"/>
  <c r="H599" i="1"/>
  <c r="E599" i="1"/>
  <c r="E598" i="1"/>
  <c r="E597" i="1"/>
  <c r="I596" i="1"/>
  <c r="H596" i="1"/>
  <c r="E596" i="1"/>
  <c r="E595" i="1"/>
  <c r="I594" i="1"/>
  <c r="H594" i="1"/>
  <c r="E594" i="1"/>
  <c r="E593" i="1"/>
  <c r="I592" i="1"/>
  <c r="H592" i="1"/>
  <c r="E592" i="1"/>
  <c r="E591" i="1"/>
  <c r="I590" i="1"/>
  <c r="H590" i="1"/>
  <c r="E590" i="1"/>
  <c r="I589" i="1"/>
  <c r="H589" i="1"/>
  <c r="E589" i="1"/>
  <c r="E588" i="1"/>
  <c r="I587" i="1"/>
  <c r="H587" i="1"/>
  <c r="E587" i="1"/>
  <c r="K586" i="1"/>
  <c r="I586" i="1"/>
  <c r="H586" i="1"/>
  <c r="E586" i="1"/>
  <c r="I585" i="1"/>
  <c r="H585" i="1"/>
  <c r="E585" i="1"/>
  <c r="I584" i="1"/>
  <c r="H584" i="1"/>
  <c r="E584" i="1"/>
  <c r="K583" i="1"/>
  <c r="E583" i="1"/>
  <c r="E582" i="1"/>
  <c r="E581" i="1"/>
  <c r="I580" i="1"/>
  <c r="H580" i="1"/>
  <c r="E580" i="1"/>
  <c r="I579" i="1"/>
  <c r="H579" i="1"/>
  <c r="E579" i="1"/>
  <c r="E578" i="1"/>
  <c r="I577" i="1"/>
  <c r="H577" i="1"/>
  <c r="E577" i="1"/>
  <c r="E576" i="1"/>
  <c r="I575" i="1"/>
  <c r="H575" i="1"/>
  <c r="E575" i="1"/>
  <c r="E574" i="1"/>
  <c r="K573" i="1"/>
  <c r="I573" i="1"/>
  <c r="H573" i="1"/>
  <c r="E573" i="1"/>
  <c r="I572" i="1"/>
  <c r="H572" i="1"/>
  <c r="E572" i="1"/>
  <c r="E571" i="1"/>
  <c r="I570" i="1"/>
  <c r="H570" i="1"/>
  <c r="E570" i="1"/>
  <c r="I569" i="1"/>
  <c r="H569" i="1"/>
  <c r="E569" i="1"/>
  <c r="E568" i="1"/>
  <c r="E567" i="1"/>
  <c r="I566" i="1"/>
  <c r="H566" i="1"/>
  <c r="E566" i="1"/>
  <c r="I565" i="1"/>
  <c r="H565" i="1"/>
  <c r="E565" i="1"/>
  <c r="L564" i="1"/>
  <c r="I564" i="1"/>
  <c r="H564" i="1"/>
  <c r="E564" i="1"/>
  <c r="E563" i="1"/>
  <c r="I562" i="1"/>
  <c r="H562" i="1"/>
  <c r="E562" i="1"/>
  <c r="E561" i="1"/>
  <c r="E560" i="1"/>
  <c r="I559" i="1"/>
  <c r="H559" i="1"/>
  <c r="E559" i="1"/>
  <c r="I558" i="1"/>
  <c r="H558" i="1"/>
  <c r="E558" i="1"/>
  <c r="I556" i="1"/>
  <c r="H556" i="1"/>
  <c r="E556" i="1"/>
  <c r="I555" i="1"/>
  <c r="H555" i="1"/>
  <c r="E555" i="1"/>
  <c r="I554" i="1"/>
  <c r="H554" i="1"/>
  <c r="E554" i="1"/>
  <c r="I553" i="1"/>
  <c r="H553" i="1"/>
  <c r="E553" i="1"/>
  <c r="I552" i="1"/>
  <c r="H552" i="1"/>
  <c r="E552" i="1"/>
  <c r="I550" i="1"/>
  <c r="H550" i="1"/>
  <c r="E550" i="1"/>
  <c r="E549" i="1"/>
  <c r="I548" i="1"/>
  <c r="H548" i="1"/>
  <c r="E548" i="1"/>
  <c r="I547" i="1"/>
  <c r="H547" i="1"/>
  <c r="E547" i="1"/>
  <c r="I546" i="1"/>
  <c r="H546" i="1"/>
  <c r="E546" i="1"/>
  <c r="I543" i="1"/>
  <c r="H543" i="1"/>
  <c r="E543" i="1"/>
  <c r="I542" i="1"/>
  <c r="H542" i="1"/>
  <c r="E542" i="1"/>
  <c r="I541" i="1"/>
  <c r="H541" i="1"/>
  <c r="E541" i="1"/>
  <c r="I540" i="1"/>
  <c r="H540" i="1"/>
  <c r="E540" i="1"/>
  <c r="E539" i="1"/>
  <c r="L538" i="1"/>
  <c r="E538" i="1"/>
  <c r="I537" i="1"/>
  <c r="H537" i="1"/>
  <c r="E537" i="1"/>
  <c r="E536" i="1"/>
  <c r="I535" i="1"/>
  <c r="H535" i="1"/>
  <c r="E535" i="1"/>
  <c r="I534" i="1"/>
  <c r="H534" i="1"/>
  <c r="E534" i="1"/>
  <c r="I533" i="1"/>
  <c r="H533" i="1"/>
  <c r="E533" i="1"/>
  <c r="E532" i="1"/>
  <c r="E531" i="1"/>
  <c r="E530" i="1"/>
  <c r="I529" i="1"/>
  <c r="H529" i="1"/>
  <c r="E529" i="1"/>
  <c r="K528" i="1"/>
  <c r="E528" i="1"/>
  <c r="I527" i="1"/>
  <c r="H527" i="1"/>
  <c r="E527" i="1"/>
  <c r="I525" i="1"/>
  <c r="H525" i="1"/>
  <c r="E525" i="1"/>
  <c r="I524" i="1"/>
  <c r="H524" i="1"/>
  <c r="E524" i="1"/>
  <c r="K523" i="1"/>
  <c r="E523" i="1"/>
  <c r="E522" i="1"/>
  <c r="I521" i="1"/>
  <c r="H521" i="1"/>
  <c r="E521" i="1"/>
  <c r="E520" i="1"/>
  <c r="K519" i="1"/>
  <c r="E519" i="1"/>
  <c r="E518" i="1"/>
  <c r="I516" i="1"/>
  <c r="H516" i="1"/>
  <c r="E516" i="1"/>
  <c r="E515" i="1"/>
  <c r="E514" i="1"/>
  <c r="L513" i="1"/>
  <c r="I513" i="1"/>
  <c r="H513" i="1"/>
  <c r="E513" i="1"/>
  <c r="E512" i="1"/>
  <c r="E511" i="1"/>
  <c r="E510" i="1"/>
  <c r="I509" i="1"/>
  <c r="H509" i="1"/>
  <c r="E509" i="1"/>
  <c r="E508" i="1"/>
  <c r="I507" i="1"/>
  <c r="H507" i="1"/>
  <c r="E507" i="1"/>
  <c r="I506" i="1"/>
  <c r="H506" i="1"/>
  <c r="E506" i="1"/>
  <c r="I505" i="1"/>
  <c r="H505" i="1"/>
  <c r="E505" i="1"/>
  <c r="I504" i="1"/>
  <c r="H504" i="1"/>
  <c r="E504" i="1"/>
  <c r="E503" i="1"/>
  <c r="E502" i="1"/>
  <c r="E501" i="1"/>
  <c r="I500" i="1"/>
  <c r="H500" i="1"/>
  <c r="E500" i="1"/>
  <c r="I499" i="1"/>
  <c r="H499" i="1"/>
  <c r="E499" i="1"/>
  <c r="I498" i="1"/>
  <c r="H498" i="1"/>
  <c r="E498" i="1"/>
  <c r="I497" i="1"/>
  <c r="H497" i="1"/>
  <c r="E497" i="1"/>
  <c r="I496" i="1"/>
  <c r="H496" i="1"/>
  <c r="E496" i="1"/>
  <c r="E495" i="1"/>
  <c r="L494" i="1"/>
  <c r="K494" i="1"/>
  <c r="I494" i="1"/>
  <c r="H494" i="1"/>
  <c r="E494" i="1"/>
  <c r="I493" i="1"/>
  <c r="H493" i="1"/>
  <c r="E493" i="1"/>
  <c r="I492" i="1"/>
  <c r="H492" i="1"/>
  <c r="E492" i="1"/>
  <c r="I491" i="1"/>
  <c r="H491" i="1"/>
  <c r="E491" i="1"/>
  <c r="E490" i="1"/>
  <c r="K489" i="1"/>
  <c r="E489" i="1"/>
  <c r="I488" i="1"/>
  <c r="H488" i="1"/>
  <c r="E488" i="1"/>
  <c r="I487" i="1"/>
  <c r="H487" i="1"/>
  <c r="E487" i="1"/>
  <c r="I486" i="1"/>
  <c r="H486" i="1"/>
  <c r="E486" i="1"/>
  <c r="E485" i="1"/>
  <c r="I484" i="1"/>
  <c r="H484" i="1"/>
  <c r="E484" i="1"/>
  <c r="E483" i="1"/>
  <c r="I482" i="1"/>
  <c r="H482" i="1"/>
  <c r="E482" i="1"/>
  <c r="I481" i="1"/>
  <c r="H481" i="1"/>
  <c r="E481" i="1"/>
  <c r="E480" i="1"/>
  <c r="I479" i="1"/>
  <c r="H479" i="1"/>
  <c r="E479" i="1"/>
  <c r="E478" i="1"/>
  <c r="I477" i="1"/>
  <c r="H477" i="1"/>
  <c r="E477" i="1"/>
  <c r="I476" i="1"/>
  <c r="H476" i="1"/>
  <c r="E476" i="1"/>
  <c r="E475" i="1"/>
  <c r="E473" i="1"/>
  <c r="I472" i="1"/>
  <c r="H472" i="1"/>
  <c r="E472" i="1"/>
  <c r="K471" i="1"/>
  <c r="E471" i="1"/>
  <c r="I470" i="1"/>
  <c r="H470" i="1"/>
  <c r="E470" i="1"/>
  <c r="I469" i="1"/>
  <c r="H469" i="1"/>
  <c r="E469" i="1"/>
  <c r="I468" i="1"/>
  <c r="H468" i="1"/>
  <c r="E468" i="1"/>
  <c r="E467" i="1"/>
  <c r="E466" i="1"/>
  <c r="E465" i="1"/>
  <c r="I464" i="1"/>
  <c r="H464" i="1"/>
  <c r="E464" i="1"/>
  <c r="I463" i="1"/>
  <c r="H463" i="1"/>
  <c r="E463" i="1"/>
  <c r="E462" i="1"/>
  <c r="E461" i="1"/>
  <c r="I460" i="1"/>
  <c r="H460" i="1"/>
  <c r="E460" i="1"/>
  <c r="I459" i="1"/>
  <c r="H459" i="1"/>
  <c r="E459" i="1"/>
  <c r="E458" i="1"/>
  <c r="I457" i="1"/>
  <c r="H457" i="1"/>
  <c r="E457" i="1"/>
  <c r="I456" i="1"/>
  <c r="H456" i="1"/>
  <c r="E456" i="1"/>
  <c r="E455" i="1"/>
  <c r="I454" i="1"/>
  <c r="H454" i="1"/>
  <c r="E454" i="1"/>
  <c r="E453" i="1"/>
  <c r="E452" i="1"/>
  <c r="I451" i="1"/>
  <c r="H451" i="1"/>
  <c r="E451" i="1"/>
  <c r="I450" i="1"/>
  <c r="H450" i="1"/>
  <c r="E450" i="1"/>
  <c r="E449" i="1"/>
  <c r="I448" i="1"/>
  <c r="H448" i="1"/>
  <c r="E448" i="1"/>
  <c r="E447" i="1"/>
  <c r="E446" i="1"/>
  <c r="I445" i="1"/>
  <c r="H445" i="1"/>
  <c r="E445" i="1"/>
  <c r="I444" i="1"/>
  <c r="H444" i="1"/>
  <c r="E444" i="1"/>
  <c r="I443" i="1"/>
  <c r="H443" i="1"/>
  <c r="E443" i="1"/>
  <c r="E442" i="1"/>
  <c r="I441" i="1"/>
  <c r="H441" i="1"/>
  <c r="E441" i="1"/>
  <c r="E440" i="1"/>
  <c r="E439" i="1"/>
  <c r="E437" i="1"/>
  <c r="E436" i="1"/>
  <c r="I435" i="1"/>
  <c r="H435" i="1"/>
  <c r="E435" i="1"/>
  <c r="I434" i="1"/>
  <c r="H434" i="1"/>
  <c r="E434" i="1"/>
  <c r="I433" i="1"/>
  <c r="H433" i="1"/>
  <c r="E433" i="1"/>
  <c r="I432" i="1"/>
  <c r="H432" i="1"/>
  <c r="E432" i="1"/>
  <c r="I431" i="1"/>
  <c r="H431" i="1"/>
  <c r="E431" i="1"/>
  <c r="E430" i="1"/>
  <c r="E429" i="1"/>
  <c r="E428" i="1"/>
  <c r="I427" i="1"/>
  <c r="H427" i="1"/>
  <c r="E427" i="1"/>
  <c r="E426" i="1"/>
  <c r="I425" i="1"/>
  <c r="H425" i="1"/>
  <c r="E425" i="1"/>
  <c r="E424" i="1"/>
  <c r="I423" i="1"/>
  <c r="H423" i="1"/>
  <c r="E423" i="1"/>
  <c r="I422" i="1"/>
  <c r="H422" i="1"/>
  <c r="E422" i="1"/>
  <c r="I421" i="1"/>
  <c r="H421" i="1"/>
  <c r="E421" i="1"/>
  <c r="E420" i="1"/>
  <c r="I419" i="1"/>
  <c r="H419" i="1"/>
  <c r="E419" i="1"/>
  <c r="I418" i="1"/>
  <c r="H418" i="1"/>
  <c r="E418" i="1"/>
  <c r="I417" i="1"/>
  <c r="H417" i="1"/>
  <c r="E417" i="1"/>
  <c r="I416" i="1"/>
  <c r="H416" i="1"/>
  <c r="E416" i="1"/>
  <c r="I415" i="1"/>
  <c r="H415" i="1"/>
  <c r="E415" i="1"/>
  <c r="I414" i="1"/>
  <c r="H414" i="1"/>
  <c r="E414" i="1"/>
  <c r="E413" i="1"/>
  <c r="I412" i="1"/>
  <c r="H412" i="1"/>
  <c r="E412" i="1"/>
  <c r="E411" i="1"/>
  <c r="E410" i="1"/>
  <c r="E409" i="1"/>
  <c r="I408" i="1"/>
  <c r="H408" i="1"/>
  <c r="E408" i="1"/>
  <c r="I407" i="1"/>
  <c r="H407" i="1"/>
  <c r="E407" i="1"/>
  <c r="I406" i="1"/>
  <c r="H406" i="1"/>
  <c r="E406" i="1"/>
  <c r="I405" i="1"/>
  <c r="H405" i="1"/>
  <c r="E405" i="1"/>
  <c r="E404" i="1"/>
  <c r="I403" i="1"/>
  <c r="H403" i="1"/>
  <c r="E403" i="1"/>
  <c r="I401" i="1"/>
  <c r="H401" i="1"/>
  <c r="E401" i="1"/>
  <c r="E400" i="1"/>
  <c r="I399" i="1"/>
  <c r="H399" i="1"/>
  <c r="E399" i="1"/>
  <c r="E398" i="1"/>
  <c r="I397" i="1"/>
  <c r="H397" i="1"/>
  <c r="E397" i="1"/>
  <c r="E396" i="1"/>
  <c r="I395" i="1"/>
  <c r="H395" i="1"/>
  <c r="E395" i="1"/>
  <c r="E393" i="1"/>
  <c r="K392" i="1"/>
  <c r="E392" i="1"/>
  <c r="I391" i="1"/>
  <c r="H391" i="1"/>
  <c r="E391" i="1"/>
  <c r="I390" i="1"/>
  <c r="H390" i="1"/>
  <c r="E390" i="1"/>
  <c r="E389" i="1"/>
  <c r="E388" i="1"/>
  <c r="E387" i="1"/>
  <c r="E386" i="1"/>
  <c r="E385" i="1"/>
  <c r="I383" i="1"/>
  <c r="H383" i="1"/>
  <c r="E383" i="1"/>
  <c r="E382" i="1"/>
  <c r="E381" i="1"/>
  <c r="I380" i="1"/>
  <c r="H380" i="1"/>
  <c r="E380" i="1"/>
  <c r="E379" i="1"/>
  <c r="E378" i="1"/>
  <c r="I377" i="1"/>
  <c r="H377" i="1"/>
  <c r="E377" i="1"/>
  <c r="I375" i="1"/>
  <c r="H375" i="1"/>
  <c r="E375" i="1"/>
  <c r="E373" i="1"/>
  <c r="M372" i="1"/>
  <c r="I372" i="1"/>
  <c r="H372" i="1"/>
  <c r="E372" i="1"/>
  <c r="I371" i="1"/>
  <c r="H371" i="1"/>
  <c r="E371" i="1"/>
  <c r="L370" i="1"/>
  <c r="I370" i="1"/>
  <c r="H370" i="1"/>
  <c r="E370" i="1"/>
  <c r="I369" i="1"/>
  <c r="H369" i="1"/>
  <c r="E369" i="1"/>
  <c r="E367" i="1"/>
  <c r="E365" i="1"/>
  <c r="E364" i="1"/>
  <c r="I363" i="1"/>
  <c r="H363" i="1"/>
  <c r="E363" i="1"/>
  <c r="E362" i="1"/>
  <c r="E360" i="1"/>
  <c r="E359" i="1"/>
  <c r="E358" i="1"/>
  <c r="I357" i="1"/>
  <c r="H357" i="1"/>
  <c r="E357" i="1"/>
  <c r="E356" i="1"/>
  <c r="I355" i="1"/>
  <c r="H355" i="1"/>
  <c r="E355" i="1"/>
  <c r="E354" i="1"/>
  <c r="E353" i="1"/>
  <c r="I352" i="1"/>
  <c r="H352" i="1"/>
  <c r="E352" i="1"/>
  <c r="E350" i="1"/>
  <c r="E349" i="1"/>
  <c r="E348" i="1"/>
  <c r="I347" i="1"/>
  <c r="H347" i="1"/>
  <c r="E347" i="1"/>
  <c r="I346" i="1"/>
  <c r="H346" i="1"/>
  <c r="E346" i="1"/>
  <c r="E345" i="1"/>
  <c r="E344" i="1"/>
  <c r="K343" i="1"/>
  <c r="E343" i="1"/>
  <c r="K342" i="1"/>
  <c r="E342" i="1"/>
  <c r="I341" i="1"/>
  <c r="H341" i="1"/>
  <c r="E341" i="1"/>
  <c r="I340" i="1"/>
  <c r="H340" i="1"/>
  <c r="E340" i="1"/>
  <c r="E339" i="1"/>
  <c r="I338" i="1"/>
  <c r="H338" i="1"/>
  <c r="E338" i="1"/>
  <c r="E337" i="1"/>
  <c r="I336" i="1"/>
  <c r="H336" i="1"/>
  <c r="E336" i="1"/>
  <c r="E335" i="1"/>
  <c r="I334" i="1"/>
  <c r="H334" i="1"/>
  <c r="E334" i="1"/>
  <c r="E333" i="1"/>
  <c r="E332" i="1"/>
  <c r="I331" i="1"/>
  <c r="H331" i="1"/>
  <c r="E331" i="1"/>
  <c r="I330" i="1"/>
  <c r="H330" i="1"/>
  <c r="E330" i="1"/>
  <c r="I328" i="1"/>
  <c r="H328" i="1"/>
  <c r="E328" i="1"/>
  <c r="E327" i="1"/>
  <c r="I326" i="1"/>
  <c r="H326" i="1"/>
  <c r="E326" i="1"/>
  <c r="I325" i="1"/>
  <c r="H325" i="1"/>
  <c r="E325" i="1"/>
  <c r="I324" i="1"/>
  <c r="H324" i="1"/>
  <c r="E324" i="1"/>
  <c r="I323" i="1"/>
  <c r="H323" i="1"/>
  <c r="E323" i="1"/>
  <c r="E322" i="1"/>
  <c r="E321" i="1"/>
  <c r="E320" i="1"/>
  <c r="E319" i="1"/>
  <c r="I318" i="1"/>
  <c r="H318" i="1"/>
  <c r="E318" i="1"/>
  <c r="K317" i="1"/>
  <c r="I317" i="1"/>
  <c r="H317" i="1"/>
  <c r="E317" i="1"/>
  <c r="E316" i="1"/>
  <c r="E315" i="1"/>
  <c r="E314" i="1"/>
  <c r="E313" i="1"/>
  <c r="I312" i="1"/>
  <c r="H312" i="1"/>
  <c r="E312" i="1"/>
  <c r="I311" i="1"/>
  <c r="H311" i="1"/>
  <c r="E311" i="1"/>
  <c r="I310" i="1"/>
  <c r="H310" i="1"/>
  <c r="E310" i="1"/>
  <c r="E309" i="1"/>
  <c r="E308" i="1"/>
  <c r="I307" i="1"/>
  <c r="H307" i="1"/>
  <c r="E307" i="1"/>
  <c r="E306" i="1"/>
  <c r="I305" i="1"/>
  <c r="H305" i="1"/>
  <c r="E305" i="1"/>
  <c r="I304" i="1"/>
  <c r="H304" i="1"/>
  <c r="E304" i="1"/>
  <c r="E303" i="1"/>
  <c r="E302" i="1"/>
  <c r="E301" i="1"/>
  <c r="I300" i="1"/>
  <c r="H300" i="1"/>
  <c r="E300" i="1"/>
  <c r="I299" i="1"/>
  <c r="H299" i="1"/>
  <c r="E299" i="1"/>
  <c r="E298" i="1"/>
  <c r="E297" i="1"/>
  <c r="I295" i="1"/>
  <c r="H295" i="1"/>
  <c r="E295" i="1"/>
  <c r="E294" i="1"/>
  <c r="I293" i="1"/>
  <c r="H293" i="1"/>
  <c r="E293" i="1"/>
  <c r="I292" i="1"/>
  <c r="H292" i="1"/>
  <c r="E292" i="1"/>
  <c r="I291" i="1"/>
  <c r="H291" i="1"/>
  <c r="E291" i="1"/>
  <c r="E290" i="1"/>
  <c r="I289" i="1"/>
  <c r="H289" i="1"/>
  <c r="E289" i="1"/>
  <c r="I288" i="1"/>
  <c r="H288" i="1"/>
  <c r="E288" i="1"/>
  <c r="E287" i="1"/>
  <c r="E286" i="1"/>
  <c r="I285" i="1"/>
  <c r="H285" i="1"/>
  <c r="E285" i="1"/>
  <c r="I284" i="1"/>
  <c r="H284" i="1"/>
  <c r="E284" i="1"/>
  <c r="I283" i="1"/>
  <c r="H283" i="1"/>
  <c r="E283" i="1"/>
  <c r="E282" i="1"/>
  <c r="I281" i="1"/>
  <c r="H281" i="1"/>
  <c r="E281" i="1"/>
  <c r="E280" i="1"/>
  <c r="I279" i="1"/>
  <c r="H279" i="1"/>
  <c r="E279" i="1"/>
  <c r="I278" i="1"/>
  <c r="H278" i="1"/>
  <c r="E278" i="1"/>
  <c r="E277" i="1"/>
  <c r="I276" i="1"/>
  <c r="H276" i="1"/>
  <c r="E276" i="1"/>
  <c r="E275" i="1"/>
  <c r="I273" i="1"/>
  <c r="H273" i="1"/>
  <c r="E273" i="1"/>
  <c r="E272" i="1"/>
  <c r="E271" i="1"/>
  <c r="I270" i="1"/>
  <c r="H270" i="1"/>
  <c r="E270" i="1"/>
  <c r="E269" i="1"/>
  <c r="K268" i="1"/>
  <c r="I268" i="1"/>
  <c r="H268" i="1"/>
  <c r="E268" i="1"/>
  <c r="E267" i="1"/>
  <c r="I266" i="1"/>
  <c r="H266" i="1"/>
  <c r="E266" i="1"/>
  <c r="E265" i="1"/>
  <c r="E264" i="1"/>
  <c r="I263" i="1"/>
  <c r="H263" i="1"/>
  <c r="E263" i="1"/>
  <c r="I262" i="1"/>
  <c r="H262" i="1"/>
  <c r="E262" i="1"/>
  <c r="E261" i="1"/>
  <c r="I260" i="1"/>
  <c r="H260" i="1"/>
  <c r="E260" i="1"/>
  <c r="I259" i="1"/>
  <c r="H259" i="1"/>
  <c r="E259" i="1"/>
  <c r="E257" i="1"/>
  <c r="E256" i="1"/>
  <c r="I255" i="1"/>
  <c r="H255" i="1"/>
  <c r="E255" i="1"/>
  <c r="E254" i="1"/>
  <c r="K252" i="1"/>
  <c r="E252" i="1"/>
  <c r="L251" i="1"/>
  <c r="I251" i="1"/>
  <c r="H251" i="1"/>
  <c r="E251" i="1"/>
  <c r="E250" i="1"/>
  <c r="I249" i="1"/>
  <c r="H249" i="1"/>
  <c r="E249" i="1"/>
  <c r="E247" i="1"/>
  <c r="E246" i="1"/>
  <c r="E245" i="1"/>
  <c r="E244" i="1"/>
  <c r="E243" i="1"/>
  <c r="I242" i="1"/>
  <c r="H242" i="1"/>
  <c r="E242" i="1"/>
  <c r="E241" i="1"/>
  <c r="E240" i="1"/>
  <c r="I239" i="1"/>
  <c r="H239" i="1"/>
  <c r="E239" i="1"/>
  <c r="K237" i="1"/>
  <c r="E237" i="1"/>
  <c r="I236" i="1"/>
  <c r="H236" i="1"/>
  <c r="E236" i="1"/>
  <c r="E235" i="1"/>
  <c r="I234" i="1"/>
  <c r="H234" i="1"/>
  <c r="E234" i="1"/>
  <c r="I233" i="1"/>
  <c r="H233" i="1"/>
  <c r="E233" i="1"/>
  <c r="I232" i="1"/>
  <c r="H232" i="1"/>
  <c r="E232" i="1"/>
  <c r="E231" i="1"/>
  <c r="E230" i="1"/>
  <c r="I229" i="1"/>
  <c r="H229" i="1"/>
  <c r="E229" i="1"/>
  <c r="E228" i="1"/>
  <c r="I227" i="1"/>
  <c r="H227" i="1"/>
  <c r="E227" i="1"/>
  <c r="I226" i="1"/>
  <c r="H226" i="1"/>
  <c r="E226" i="1"/>
  <c r="E225" i="1"/>
  <c r="E223" i="1"/>
  <c r="E222" i="1"/>
  <c r="I221" i="1"/>
  <c r="H221" i="1"/>
  <c r="E221" i="1"/>
  <c r="E220" i="1"/>
  <c r="L219" i="1"/>
  <c r="I219" i="1"/>
  <c r="H219" i="1"/>
  <c r="E219" i="1"/>
  <c r="I218" i="1"/>
  <c r="H218" i="1"/>
  <c r="E218" i="1"/>
  <c r="I217" i="1"/>
  <c r="H217" i="1"/>
  <c r="E217" i="1"/>
  <c r="I216" i="1"/>
  <c r="H216" i="1"/>
  <c r="E216" i="1"/>
  <c r="I215" i="1"/>
  <c r="H215" i="1"/>
  <c r="E215" i="1"/>
  <c r="K214" i="1"/>
  <c r="E214" i="1"/>
  <c r="I213" i="1"/>
  <c r="H213" i="1"/>
  <c r="E213" i="1"/>
  <c r="E212" i="1"/>
  <c r="I211" i="1"/>
  <c r="H211" i="1"/>
  <c r="E211" i="1"/>
  <c r="I210" i="1"/>
  <c r="H210" i="1"/>
  <c r="E210" i="1"/>
  <c r="K208" i="1"/>
  <c r="I208" i="1"/>
  <c r="H208" i="1"/>
  <c r="E208" i="1"/>
  <c r="M207" i="1"/>
  <c r="K207" i="1"/>
  <c r="I207" i="1"/>
  <c r="H207" i="1"/>
  <c r="E207" i="1"/>
  <c r="E206" i="1"/>
  <c r="E205" i="1"/>
  <c r="E204" i="1"/>
  <c r="E203" i="1"/>
  <c r="I202" i="1"/>
  <c r="H202" i="1"/>
  <c r="E202" i="1"/>
  <c r="I201" i="1"/>
  <c r="H201" i="1"/>
  <c r="E201" i="1"/>
  <c r="I200" i="1"/>
  <c r="H200" i="1"/>
  <c r="E200" i="1"/>
  <c r="M199" i="1"/>
  <c r="K199" i="1"/>
  <c r="I199" i="1"/>
  <c r="H199" i="1"/>
  <c r="E199" i="1"/>
  <c r="L198" i="1"/>
  <c r="I198" i="1"/>
  <c r="H198" i="1"/>
  <c r="E198" i="1"/>
  <c r="E197" i="1"/>
  <c r="E196" i="1"/>
  <c r="K195" i="1"/>
  <c r="I195" i="1"/>
  <c r="H195" i="1"/>
  <c r="E195" i="1"/>
  <c r="I194" i="1"/>
  <c r="H194" i="1"/>
  <c r="E194" i="1"/>
  <c r="K193" i="1"/>
  <c r="E192" i="1"/>
  <c r="I191" i="1"/>
  <c r="H191" i="1"/>
  <c r="E191" i="1"/>
  <c r="I190" i="1"/>
  <c r="H190" i="1"/>
  <c r="E190" i="1"/>
  <c r="I189" i="1"/>
  <c r="H189" i="1"/>
  <c r="E189" i="1"/>
  <c r="I188" i="1"/>
  <c r="H188" i="1"/>
  <c r="E188" i="1"/>
  <c r="E187" i="1"/>
  <c r="E185" i="1"/>
  <c r="E184" i="1"/>
  <c r="E183" i="1"/>
  <c r="E182" i="1"/>
  <c r="I179" i="1"/>
  <c r="H179" i="1"/>
  <c r="E179" i="1"/>
  <c r="I178" i="1"/>
  <c r="H178" i="1"/>
  <c r="E178" i="1"/>
  <c r="E177" i="1"/>
  <c r="E176" i="1"/>
  <c r="E174" i="1"/>
  <c r="K173" i="1"/>
  <c r="E173" i="1"/>
  <c r="E172" i="1"/>
  <c r="E171" i="1"/>
  <c r="K170" i="1"/>
  <c r="I170" i="1"/>
  <c r="H170" i="1"/>
  <c r="E170" i="1"/>
  <c r="I169" i="1"/>
  <c r="H169" i="1"/>
  <c r="E169" i="1"/>
  <c r="E168" i="1"/>
  <c r="K167" i="1"/>
  <c r="I167" i="1"/>
  <c r="H167" i="1"/>
  <c r="E167" i="1"/>
  <c r="I166" i="1"/>
  <c r="H166" i="1"/>
  <c r="E166" i="1"/>
  <c r="I165" i="1"/>
  <c r="H165" i="1"/>
  <c r="E165" i="1"/>
  <c r="I164" i="1"/>
  <c r="H164" i="1"/>
  <c r="E164" i="1"/>
  <c r="I163" i="1"/>
  <c r="H163" i="1"/>
  <c r="E163" i="1"/>
  <c r="I162" i="1"/>
  <c r="H162" i="1"/>
  <c r="E162" i="1"/>
  <c r="L160" i="1"/>
  <c r="I160" i="1"/>
  <c r="H160" i="1"/>
  <c r="E160" i="1"/>
  <c r="I159" i="1"/>
  <c r="H159" i="1"/>
  <c r="E159" i="1"/>
  <c r="I158" i="1"/>
  <c r="H158" i="1"/>
  <c r="E158" i="1"/>
  <c r="I157" i="1"/>
  <c r="H157" i="1"/>
  <c r="E157" i="1"/>
  <c r="K156" i="1"/>
  <c r="E156" i="1"/>
  <c r="E155" i="1"/>
  <c r="E154" i="1"/>
  <c r="I153" i="1"/>
  <c r="H153" i="1"/>
  <c r="E153" i="1"/>
  <c r="E152" i="1"/>
  <c r="I151" i="1"/>
  <c r="H151" i="1"/>
  <c r="E151" i="1"/>
  <c r="E150" i="1"/>
  <c r="I149" i="1"/>
  <c r="H149" i="1"/>
  <c r="E149" i="1"/>
  <c r="E148" i="1"/>
  <c r="E147" i="1"/>
  <c r="E146" i="1"/>
  <c r="I145" i="1"/>
  <c r="H145" i="1"/>
  <c r="E145" i="1"/>
  <c r="E144" i="1"/>
  <c r="E143" i="1"/>
  <c r="I142" i="1"/>
  <c r="H142" i="1"/>
  <c r="E142" i="1"/>
  <c r="E141" i="1"/>
  <c r="E140" i="1"/>
  <c r="E139" i="1"/>
  <c r="E138" i="1"/>
  <c r="E137" i="1"/>
  <c r="E135" i="1"/>
  <c r="I134" i="1"/>
  <c r="H134" i="1"/>
  <c r="E134" i="1"/>
  <c r="E133" i="1"/>
  <c r="K132" i="1"/>
  <c r="E132" i="1"/>
  <c r="I131" i="1"/>
  <c r="H131" i="1"/>
  <c r="E131" i="1"/>
  <c r="I130" i="1"/>
  <c r="H130" i="1"/>
  <c r="E130" i="1"/>
  <c r="M129" i="1"/>
  <c r="I129" i="1"/>
  <c r="H129" i="1"/>
  <c r="E129" i="1"/>
  <c r="E128" i="1"/>
  <c r="I127" i="1"/>
  <c r="H127" i="1"/>
  <c r="E127" i="1"/>
  <c r="L126" i="1"/>
  <c r="E126" i="1"/>
  <c r="I125" i="1"/>
  <c r="H125" i="1"/>
  <c r="E125" i="1"/>
  <c r="I124" i="1"/>
  <c r="H124" i="1"/>
  <c r="E124" i="1"/>
  <c r="E123" i="1"/>
  <c r="I122" i="1"/>
  <c r="H122" i="1"/>
  <c r="E122" i="1"/>
  <c r="I121" i="1"/>
  <c r="H121" i="1"/>
  <c r="E121" i="1"/>
  <c r="E120" i="1"/>
  <c r="E119" i="1"/>
  <c r="I118" i="1"/>
  <c r="H118" i="1"/>
  <c r="E118" i="1"/>
  <c r="I117" i="1"/>
  <c r="H117" i="1"/>
  <c r="E117" i="1"/>
  <c r="I116" i="1"/>
  <c r="H116" i="1"/>
  <c r="E116" i="1"/>
  <c r="I115" i="1"/>
  <c r="H115" i="1"/>
  <c r="E115" i="1"/>
  <c r="I114" i="1"/>
  <c r="H114" i="1"/>
  <c r="E114" i="1"/>
  <c r="I113" i="1"/>
  <c r="H113" i="1"/>
  <c r="E113" i="1"/>
  <c r="E112" i="1"/>
  <c r="I111" i="1"/>
  <c r="H111" i="1"/>
  <c r="E111" i="1"/>
  <c r="I110" i="1"/>
  <c r="H110" i="1"/>
  <c r="E110" i="1"/>
  <c r="K109" i="1"/>
  <c r="I109" i="1"/>
  <c r="H109" i="1"/>
  <c r="E109" i="1"/>
  <c r="M108" i="1"/>
  <c r="I108" i="1"/>
  <c r="H108" i="1"/>
  <c r="E108" i="1"/>
  <c r="I107" i="1"/>
  <c r="H107" i="1"/>
  <c r="E107" i="1"/>
  <c r="I106" i="1"/>
  <c r="H106" i="1"/>
  <c r="E106" i="1"/>
  <c r="I105" i="1"/>
  <c r="H105" i="1"/>
  <c r="E105" i="1"/>
  <c r="E103" i="1"/>
  <c r="I102" i="1"/>
  <c r="H102" i="1"/>
  <c r="E102" i="1"/>
  <c r="E101" i="1"/>
  <c r="M100" i="1"/>
  <c r="I100" i="1"/>
  <c r="H100" i="1"/>
  <c r="E100" i="1"/>
  <c r="I99" i="1"/>
  <c r="H99" i="1"/>
  <c r="E99" i="1"/>
  <c r="K98" i="1"/>
  <c r="E98" i="1"/>
  <c r="E97" i="1"/>
  <c r="E96" i="1"/>
  <c r="E95" i="1"/>
  <c r="E94" i="1"/>
  <c r="E93" i="1"/>
  <c r="I92" i="1"/>
  <c r="H92" i="1"/>
  <c r="E92" i="1"/>
  <c r="I91" i="1"/>
  <c r="H91" i="1"/>
  <c r="E91" i="1"/>
  <c r="I90" i="1"/>
  <c r="H90" i="1"/>
  <c r="E90" i="1"/>
  <c r="E89" i="1"/>
  <c r="E88" i="1"/>
  <c r="E87" i="1"/>
  <c r="K86" i="1"/>
  <c r="E86" i="1"/>
  <c r="K85" i="1"/>
  <c r="E85" i="1"/>
  <c r="E84" i="1"/>
  <c r="E83" i="1"/>
  <c r="I82" i="1"/>
  <c r="H82" i="1"/>
  <c r="E82" i="1"/>
  <c r="E81" i="1"/>
  <c r="I80" i="1"/>
  <c r="H80" i="1"/>
  <c r="E80" i="1"/>
  <c r="E79" i="1"/>
  <c r="M78" i="1"/>
  <c r="E78" i="1"/>
  <c r="E77" i="1"/>
  <c r="I76" i="1"/>
  <c r="H76" i="1"/>
  <c r="E76" i="1"/>
  <c r="I75" i="1"/>
  <c r="H75" i="1"/>
  <c r="E75" i="1"/>
  <c r="I74" i="1"/>
  <c r="H74" i="1"/>
  <c r="E74" i="1"/>
  <c r="I73" i="1"/>
  <c r="H73" i="1"/>
  <c r="E73" i="1"/>
  <c r="I72" i="1"/>
  <c r="H72" i="1"/>
  <c r="E72" i="1"/>
  <c r="E71" i="1"/>
  <c r="I70" i="1"/>
  <c r="H70" i="1"/>
  <c r="E70" i="1"/>
  <c r="L69" i="1"/>
  <c r="I69" i="1"/>
  <c r="H69" i="1"/>
  <c r="E69" i="1"/>
  <c r="E68" i="1"/>
  <c r="M67" i="1"/>
  <c r="E67" i="1"/>
  <c r="M66" i="1"/>
  <c r="K66" i="1"/>
  <c r="I66" i="1"/>
  <c r="H66" i="1"/>
  <c r="E66" i="1"/>
  <c r="I65" i="1"/>
  <c r="H65" i="1"/>
  <c r="E65" i="1"/>
  <c r="E64" i="1"/>
  <c r="I63" i="1"/>
  <c r="H63" i="1"/>
  <c r="E63" i="1"/>
  <c r="I62" i="1"/>
  <c r="H62" i="1"/>
  <c r="E62" i="1"/>
  <c r="M61" i="1"/>
  <c r="I61" i="1"/>
  <c r="H61" i="1"/>
  <c r="E61" i="1"/>
  <c r="E60" i="1"/>
  <c r="E59" i="1"/>
  <c r="E58" i="1"/>
  <c r="E57" i="1"/>
  <c r="I56" i="1"/>
  <c r="H56" i="1"/>
  <c r="E56" i="1"/>
  <c r="E55" i="1"/>
  <c r="E54" i="1"/>
  <c r="I53" i="1"/>
  <c r="H53" i="1"/>
  <c r="E53" i="1"/>
  <c r="K52" i="1"/>
  <c r="E52" i="1"/>
  <c r="I51" i="1"/>
  <c r="H51" i="1"/>
  <c r="E51" i="1"/>
  <c r="E50" i="1"/>
  <c r="E49" i="1"/>
  <c r="I48" i="1"/>
  <c r="H48" i="1"/>
  <c r="E48" i="1"/>
  <c r="I47" i="1"/>
  <c r="H47" i="1"/>
  <c r="E47" i="1"/>
  <c r="L46" i="1"/>
  <c r="I46" i="1"/>
  <c r="H46" i="1"/>
  <c r="E46" i="1"/>
  <c r="I45" i="1"/>
  <c r="H45" i="1"/>
  <c r="E45" i="1"/>
  <c r="K44" i="1"/>
  <c r="I44" i="1"/>
  <c r="H44" i="1"/>
  <c r="E44" i="1"/>
  <c r="I43" i="1"/>
  <c r="H43" i="1"/>
  <c r="E43" i="1"/>
  <c r="I42" i="1"/>
  <c r="H42" i="1"/>
  <c r="E42" i="1"/>
  <c r="K41" i="1"/>
  <c r="I41" i="1"/>
  <c r="H41" i="1"/>
  <c r="E41" i="1"/>
  <c r="K40" i="1"/>
  <c r="I40" i="1"/>
  <c r="H40" i="1"/>
  <c r="E40" i="1"/>
  <c r="I39" i="1"/>
  <c r="H39" i="1"/>
  <c r="E39" i="1"/>
  <c r="I38" i="1"/>
  <c r="H38" i="1"/>
  <c r="E38" i="1"/>
  <c r="E36" i="1"/>
  <c r="L35" i="1"/>
  <c r="K35" i="1"/>
  <c r="E35" i="1"/>
  <c r="E34" i="1"/>
  <c r="I33" i="1"/>
  <c r="H33" i="1"/>
  <c r="E33" i="1"/>
  <c r="I32" i="1"/>
  <c r="H32" i="1"/>
  <c r="E32" i="1"/>
  <c r="L31" i="1"/>
  <c r="E31" i="1"/>
  <c r="M30" i="1"/>
  <c r="I30" i="1"/>
  <c r="H30" i="1"/>
  <c r="E30" i="1"/>
  <c r="K29" i="1"/>
  <c r="I29" i="1"/>
  <c r="H29" i="1"/>
  <c r="E29" i="1"/>
  <c r="M28" i="1"/>
  <c r="I28" i="1"/>
  <c r="H28" i="1"/>
  <c r="E28" i="1"/>
  <c r="I27" i="1"/>
  <c r="H27" i="1"/>
  <c r="E27" i="1"/>
  <c r="E25" i="1"/>
  <c r="E24" i="1"/>
  <c r="E23" i="1"/>
  <c r="I22" i="1"/>
  <c r="H22" i="1"/>
  <c r="E22" i="1"/>
  <c r="E21" i="1"/>
  <c r="I20" i="1"/>
  <c r="H20" i="1"/>
  <c r="E20" i="1"/>
  <c r="I19" i="1"/>
  <c r="H19" i="1"/>
  <c r="E19" i="1"/>
  <c r="I18" i="1"/>
  <c r="H18" i="1"/>
  <c r="E18" i="1"/>
  <c r="E17" i="1"/>
  <c r="E16" i="1"/>
  <c r="E15" i="1"/>
  <c r="E14" i="1"/>
  <c r="E13" i="1"/>
  <c r="E12" i="1"/>
  <c r="D10" i="1"/>
  <c r="D11" i="1"/>
  <c r="F9" i="1"/>
  <c r="E9" i="1"/>
  <c r="D9" i="1"/>
  <c r="F8" i="1"/>
  <c r="E8" i="1"/>
  <c r="D8" i="1"/>
</calcChain>
</file>

<file path=xl/comments1.xml><?xml version="1.0" encoding="utf-8"?>
<comments xmlns="http://schemas.openxmlformats.org/spreadsheetml/2006/main">
  <authors>
    <author/>
  </authors>
  <commentList>
    <comment ref="E7" authorId="0">
      <text>
        <r>
          <rPr>
            <sz val="10"/>
            <color rgb="FF000000"/>
            <rFont val="Arial"/>
          </rPr>
          <t>The best guess estimate is produced using the following assumptions: (1) For cases where Estimate2 is greater than 300 people: (a) adjust Estimate1 upward by 10%; (b) adjust Estimate2 downward by 10%; then (c) take the average of these adjusted values. (2) For cases where Estimate2 is 300 people or less, take the average of Estimate1 and Estimate2 (observers tend to produce more accurate head counts when there were 300 people or less). (3) For cases where Estimate2=Estimate 1, take this estimate as "true."</t>
        </r>
      </text>
    </comment>
  </commentList>
</comments>
</file>

<file path=xl/sharedStrings.xml><?xml version="1.0" encoding="utf-8"?>
<sst xmlns="http://schemas.openxmlformats.org/spreadsheetml/2006/main" count="11740" uniqueCount="2196">
  <si>
    <t xml:space="preserve">Collection in progress by Jeremy Pressman (@djpressman, U of Connecticut) and Erica Chenoweth (@EricaChenoweth, U of Denver). </t>
  </si>
  <si>
    <t>With thanks to Rivera Sun, Sarah Syverson, David Luchs, &amp; many others for assistance compiling sources.</t>
  </si>
  <si>
    <t xml:space="preserve">We are not collecting this data as part of a research project. We are doing this in the public interest. We are not affiliated with any other efforts to collect data on the demonstrations. </t>
  </si>
  <si>
    <t>UPDATE (5:04 pm EST, Jan 26): We are no longer accepting additional information. Thank you.</t>
  </si>
  <si>
    <t>State/Territory</t>
  </si>
  <si>
    <t>Country</t>
  </si>
  <si>
    <t>Estimate1 (low)</t>
  </si>
  <si>
    <t>Estimate2 (high)</t>
  </si>
  <si>
    <t>Estimate3</t>
  </si>
  <si>
    <t>Not 1/21</t>
  </si>
  <si>
    <t>Source1</t>
  </si>
  <si>
    <t>Source2</t>
  </si>
  <si>
    <t>Source3</t>
  </si>
  <si>
    <t>Towns/Cities</t>
  </si>
  <si>
    <t>Expected</t>
  </si>
  <si>
    <t>Organizer</t>
  </si>
  <si>
    <t>Public Official</t>
  </si>
  <si>
    <t>Reporter</t>
  </si>
  <si>
    <t>Participant</t>
  </si>
  <si>
    <t>Other/Unknown/Ambiguous</t>
  </si>
  <si>
    <t>Total Marchers US</t>
  </si>
  <si>
    <t>Best Guess</t>
  </si>
  <si>
    <t>(by organizers)</t>
  </si>
  <si>
    <t>Adjusted Low</t>
  </si>
  <si>
    <t xml:space="preserve">low </t>
  </si>
  <si>
    <t>Adjusted High</t>
  </si>
  <si>
    <t>high</t>
  </si>
  <si>
    <t>low</t>
  </si>
  <si>
    <t>Total Marchers Abroad:</t>
  </si>
  <si>
    <t>Total Events US Towns &amp; Cities</t>
  </si>
  <si>
    <t>(not organizer)</t>
  </si>
  <si>
    <t>Adak, AK</t>
  </si>
  <si>
    <t>Total Events US &amp; Int'l Towns &amp; Cities</t>
  </si>
  <si>
    <t>Abilene, TX</t>
  </si>
  <si>
    <t>AK</t>
  </si>
  <si>
    <t>TX</t>
  </si>
  <si>
    <t>(10% upward adjustment of Estimate1 when Estimate2 &gt; 300)</t>
  </si>
  <si>
    <t>US</t>
  </si>
  <si>
    <t>(10% downward adjustment of Estimate2 when Estimate2 &gt; 300)</t>
  </si>
  <si>
    <t>http://www.reporternews.com/story/news/local/2017/01/21/hundreds-march-abilene-city-hall-womens-rights/96858224/</t>
  </si>
  <si>
    <t>adn.com</t>
  </si>
  <si>
    <t>Anchorage, AK</t>
  </si>
  <si>
    <t>Accident, MD</t>
  </si>
  <si>
    <t>MD</t>
  </si>
  <si>
    <t>https://www.adn.com/alaska-news/2017/01/21/large-crowd-attends-womens-march-on-anchorage-in-solidarity-with-national-events/</t>
  </si>
  <si>
    <t>http://www.riverfronttimes.com/newsblog/2017/01/23/stranded-far-from-washington-dc-these-st-louis-women-marched-in-rural-maryland</t>
  </si>
  <si>
    <t>https://twitter.com/julia_omalley/status/822905531316649984</t>
  </si>
  <si>
    <t xml:space="preserve">Twitter; on-site witness </t>
  </si>
  <si>
    <t>Adrian, MI</t>
  </si>
  <si>
    <t>Bethel, AK</t>
  </si>
  <si>
    <t>MI</t>
  </si>
  <si>
    <t>https://www.adn.com/slideshow/visual/2017/01/21/thousands-hit-the-streets-for-womens-march-events-in-alaska/</t>
  </si>
  <si>
    <t>http://www.lenconnect.com/news/20170122/marches-in-adrian-across-country-express-distaste-for-new-leader</t>
  </si>
  <si>
    <t>Ajo, AZ</t>
  </si>
  <si>
    <t>AZ</t>
  </si>
  <si>
    <t>https://www.facebook.com/plugins/post.php?href=https%3A%2F%2Fwww.facebook.com%2Fwomenactnow%2Fposts%2F316622398732847&amp;width=500</t>
  </si>
  <si>
    <t>Alameda, CA</t>
  </si>
  <si>
    <t>CA</t>
  </si>
  <si>
    <t>http://kyuk.org/post/slideshow-bethel-protesters-march-solidarity-women-worldwide#stream/0</t>
  </si>
  <si>
    <t>FB</t>
  </si>
  <si>
    <t>Cordova, AK</t>
  </si>
  <si>
    <t>onsite eyewitness who did headcount</t>
  </si>
  <si>
    <t>Alamosa, CO</t>
  </si>
  <si>
    <t>CO</t>
  </si>
  <si>
    <t>https://twitter.com/zepol/status/823234973935239172</t>
  </si>
  <si>
    <t>Fairbanks, AK</t>
  </si>
  <si>
    <t>http://www.newsminer.com/news/local_news/gather-in-subzero-fairbanks-weather-for-women-s-march/article_239e5470-e01f-11e6-a089-7f4103a02ed3.html</t>
  </si>
  <si>
    <t>Albany, CA</t>
  </si>
  <si>
    <t>Gustavus, AK</t>
  </si>
  <si>
    <t>https://twitter.com/ben_silverman/status/823032391841132545</t>
  </si>
  <si>
    <t>Haines, AK</t>
  </si>
  <si>
    <t>onsite source via FB</t>
  </si>
  <si>
    <t>Albany PD (reported via google form)</t>
  </si>
  <si>
    <t>Homer, AK</t>
  </si>
  <si>
    <t>Albany, NY</t>
  </si>
  <si>
    <t>NY</t>
  </si>
  <si>
    <t>http://www.timesunion.com/local/article/Albany-activists-Inaugurate-Resistance-on-10873758.php</t>
  </si>
  <si>
    <t>Juneau, AK</t>
  </si>
  <si>
    <t>http://juneauempire.com/slideshow/news/2017-01-21/slideshow-juneau-marches-force#slide-1</t>
  </si>
  <si>
    <t>Alexandria, VA</t>
  </si>
  <si>
    <t>VA</t>
  </si>
  <si>
    <t>Ketchikan, AK</t>
  </si>
  <si>
    <t>https://twitter.com/polarscribe/status/822999640291184640</t>
  </si>
  <si>
    <t>https://twitter.com/TinaPStacy/status/823226044643680257</t>
  </si>
  <si>
    <t>Kodiak, AK</t>
  </si>
  <si>
    <t>onsite eyewitness did signature count for 335 per google form; many did not sign in</t>
  </si>
  <si>
    <t>https://www.facebook.com/events/1327893173936976/?active_tab=discussion</t>
  </si>
  <si>
    <t>Albuquerque, NM</t>
  </si>
  <si>
    <t>NM</t>
  </si>
  <si>
    <t>Kotzebue, AK</t>
  </si>
  <si>
    <t>http://www.koat.com/article/thousands-fill-civic-plaza-for-womens-rally/8626736</t>
  </si>
  <si>
    <t>FB photo w headcount per google form</t>
  </si>
  <si>
    <t>https://jackpineradicals.com/boards/topic/womens-march-in-kotzebue-alaska/</t>
  </si>
  <si>
    <t>Nome, AK</t>
  </si>
  <si>
    <t>https://twitter.com/PatDavisNM/status/822931494662389760</t>
  </si>
  <si>
    <t>https://twitter.com/frostlaur/status/822937152526827521</t>
  </si>
  <si>
    <t>https://twitter.com/AthertonKD/status/823215168423235584</t>
  </si>
  <si>
    <t>Alliance, NE</t>
  </si>
  <si>
    <t>NE</t>
  </si>
  <si>
    <t>eyewtiness onsite w/ headcount</t>
  </si>
  <si>
    <t>Almanor West, CA</t>
  </si>
  <si>
    <t>Palmer, AK</t>
  </si>
  <si>
    <t>eyewitness; picture</t>
  </si>
  <si>
    <t>https://www.facebook.com/events/819642308177150/</t>
  </si>
  <si>
    <t>Alpine, TX</t>
  </si>
  <si>
    <t>Eyewitness on site; sign-in sheets</t>
  </si>
  <si>
    <t>https://twitter.com/sarahmvasquez/status/823189717659176960</t>
  </si>
  <si>
    <t>Petersburg, AK</t>
  </si>
  <si>
    <t>Altoona, PA</t>
  </si>
  <si>
    <t>PA</t>
  </si>
  <si>
    <t>http://www.wearecentralpa.com/news/folks-join-together-for-local-womens-march/643821533</t>
  </si>
  <si>
    <t>Eyewitness on site</t>
  </si>
  <si>
    <t>Amarillo, TX</t>
  </si>
  <si>
    <t>Seldovia, AK</t>
  </si>
  <si>
    <t>https://www.texastribune.org/2017/01/21/thousands-expected-participate-texas-womens-marche/</t>
  </si>
  <si>
    <t>http://www.myhighplains.com/news/hundreds-gather-for-womens-march-in-amarillo/643851067</t>
  </si>
  <si>
    <t xml:space="preserve">via email </t>
  </si>
  <si>
    <t>Amelia Island, FL</t>
  </si>
  <si>
    <t>Seward, AK</t>
  </si>
  <si>
    <t>FL</t>
  </si>
  <si>
    <t>onsite count via Twitter (w/ photo)</t>
  </si>
  <si>
    <t>http://www.firstcoastnews.com/news/womens-march-makes-its-way-to-the-first-coast/389706372</t>
  </si>
  <si>
    <t>https://twitter.com/sewardsooz/status/823238733054914560</t>
  </si>
  <si>
    <t>https://twitter.com/wideofthepost/status/823077871795261440</t>
  </si>
  <si>
    <t>Sitka, AK</t>
  </si>
  <si>
    <t>https://twitter.com/sarahebourne/status/823019012426780672</t>
  </si>
  <si>
    <t>Skagway, AK</t>
  </si>
  <si>
    <t>Soldotna, AK</t>
  </si>
  <si>
    <t>http://peninsulaclarion.com/news/local/2017-01-21/solidarity-women-s-march-community-gathering-bring-hundreds-out-soldotna</t>
  </si>
  <si>
    <t>https://www.facebook.com/events/231103893966166/</t>
  </si>
  <si>
    <t>Talkeetna, AK</t>
  </si>
  <si>
    <t>Unalakleet, AK</t>
  </si>
  <si>
    <t>Anacortes, WA</t>
  </si>
  <si>
    <t>WA</t>
  </si>
  <si>
    <t>Eyewitness on site; counted</t>
  </si>
  <si>
    <t>Unalaska (Dutch Harbor)</t>
  </si>
  <si>
    <t>http://kucb.org/post/womens-march-draws-80-unalaskans</t>
  </si>
  <si>
    <t>https://www.facebook.com/KUCB.Unalaska/posts/1560989533928859:0</t>
  </si>
  <si>
    <t>Utqiagvik (Barrow), AK</t>
  </si>
  <si>
    <t>https://twitter.com/trulyfrancesca/status/823000866718420993</t>
  </si>
  <si>
    <t>FB; photographic evidence</t>
  </si>
  <si>
    <t>https://twitter.com/adndotcom/status/823017156191272961</t>
  </si>
  <si>
    <t>Valdez, AK</t>
  </si>
  <si>
    <t>https://jackpineradicals.com/boards/topic/womens-march-in-gustavus-alaska/</t>
  </si>
  <si>
    <t>https://www.facebook.com/leeAhart/videos/10212201725305357/?autoplay_reason=gatekeeper&amp;video_container_type=1&amp;video_creator_product_type=0&amp;app_id=2392950137&amp;live_video_guests=0</t>
  </si>
  <si>
    <t>Birmingham, AL</t>
  </si>
  <si>
    <t>AL</t>
  </si>
  <si>
    <t>http://www.al.com/news/birmingham/index.ssf/2017/01/thousands_parade_through_birmi.html#incart_river_mobileshort_home</t>
  </si>
  <si>
    <t>Angola, IN</t>
  </si>
  <si>
    <t>IN</t>
  </si>
  <si>
    <t>https://twitter.com/JackJacobs_/status/822938968073404416</t>
  </si>
  <si>
    <t>http://wane.com/2017/01/21/womens-marches-in-allen-and-steuben-county-protest-trump/</t>
  </si>
  <si>
    <t>Huntsville, AL</t>
  </si>
  <si>
    <t>onsite headcount per google form</t>
  </si>
  <si>
    <t>https://www.facebook.com/events/302463503484733/permalink/304754253255658/</t>
  </si>
  <si>
    <t>Mentone, AL</t>
  </si>
  <si>
    <t>Ann Arbor, MI</t>
  </si>
  <si>
    <t>http://www.mlive.com/news/ann-arbor/index.ssf/2017/01/more_than_6000_flood_streets_o.html</t>
  </si>
  <si>
    <t>Mobile, AL</t>
  </si>
  <si>
    <t>FB (report from on site)</t>
  </si>
  <si>
    <t>http://wkrg.com/2017/01/21/womens-march-mobile-draws-hundreds-of-men-and-women/</t>
  </si>
  <si>
    <t>Annapolis, MD</t>
  </si>
  <si>
    <t>http://www.capitalgazette.com/news/annapolis/ph-ac-cn-annapolis-womens-march-0122-20170121-story.html</t>
  </si>
  <si>
    <t>Bentonville, AR</t>
  </si>
  <si>
    <t>AR</t>
  </si>
  <si>
    <t>onsite eyewitness; headcount</t>
  </si>
  <si>
    <t>Annville, PA</t>
  </si>
  <si>
    <t>http://www.nwahomepage.com/news/nwa-joins-the-rest-of-the-country-in-gathering-for-womens-rights/643838557</t>
  </si>
  <si>
    <t>http://www.ldnews.com/videos/news/2017/01/21/watch-voices-women's-march-annville/96901782/</t>
  </si>
  <si>
    <t>onsite eyewitness via google form</t>
  </si>
  <si>
    <t>Appleton, WI</t>
  </si>
  <si>
    <t>Fayetteville, AR</t>
  </si>
  <si>
    <t>WI</t>
  </si>
  <si>
    <t>Helena, AR</t>
  </si>
  <si>
    <t>Little Rock, AR</t>
  </si>
  <si>
    <t>http://www.arkansasonline.com/news/2017/jan/21/hundreds-march-street-state-capitol-downtown-littl/?news-arkansas</t>
  </si>
  <si>
    <t>Arden, DE</t>
  </si>
  <si>
    <t>DE</t>
  </si>
  <si>
    <t>onsite eyewitness via google form; did headcount</t>
  </si>
  <si>
    <t>Arlington, VA</t>
  </si>
  <si>
    <t>Asbury Park, NJ</t>
  </si>
  <si>
    <t>NJ</t>
  </si>
  <si>
    <t>https://twitter.com/JuliaJHobbs/status/822955160116793344</t>
  </si>
  <si>
    <t>Asheville, NC</t>
  </si>
  <si>
    <t>NC</t>
  </si>
  <si>
    <t>Flagstaff, AZ</t>
  </si>
  <si>
    <t>http://wlos.com/news/local/photo-gallery-the-womens-march-on-asheville</t>
  </si>
  <si>
    <t>http://azdailysun.com/news/local/flagstaff-march-for-love-tops/article_91318de2-8ea4-505d-ac21-bc6709e2b8ca.html</t>
  </si>
  <si>
    <t>Ashland, OR</t>
  </si>
  <si>
    <t>OR</t>
  </si>
  <si>
    <t>Gold Canyon, AZ</t>
  </si>
  <si>
    <t>Green Valley, AZ</t>
  </si>
  <si>
    <t>Aspen, CO</t>
  </si>
  <si>
    <t>Green Valley News</t>
  </si>
  <si>
    <t>onsite eyewitness who did headcount; photo verification</t>
  </si>
  <si>
    <t>Jerome, AZ</t>
  </si>
  <si>
    <t>onsite headcount via google form</t>
  </si>
  <si>
    <t>https://twitter.com/SarahGoTrillIum/status/823018327316566016</t>
  </si>
  <si>
    <t>Lake Havasu City, AZ</t>
  </si>
  <si>
    <t>Astoria, OR</t>
  </si>
  <si>
    <t>http://www.havasunews.com/news/women-s-march-included-lake-havasu-city/article_03f76f44-e1be-11e6-a12a-63c8637e104a.html</t>
  </si>
  <si>
    <t>http://www.dailyastorian.com/Local_News/20170121/hundreds-march-in-astoria-to-counter-trump</t>
  </si>
  <si>
    <t>http://www.kast1370.com/index.php?option=com_content&amp;view=article&amp;id=4381:millions-march-against-trump-policies&amp;catid=17&amp;Itemid=101</t>
  </si>
  <si>
    <t xml:space="preserve">eyewitness on site </t>
  </si>
  <si>
    <t>Phoenix, AZ</t>
  </si>
  <si>
    <t>Athens, GA</t>
  </si>
  <si>
    <t>GA</t>
  </si>
  <si>
    <t>http://www.azcentral.com/story/news/local/phoenix/2017/01/21/phoenix-womens-march-sister-washington-capitol/96849890/</t>
  </si>
  <si>
    <t>http://onlineathens.com/slideshow/2017-01-21/photos-athens-womens-march#slide-1</t>
  </si>
  <si>
    <t>http://kjzz.org/content/424597/many-25000-turn-out-womens-march-phoenix</t>
  </si>
  <si>
    <t>Athens, OH</t>
  </si>
  <si>
    <t>OH</t>
  </si>
  <si>
    <t>Prescott, AZ</t>
  </si>
  <si>
    <t>Atlanta, GA</t>
  </si>
  <si>
    <t>http://www.ajc.com/news/state--regional-govt--politics/new-police-estimate-000-atlanta-the-march-continues-the-capitol/PlaULPX2mykkjcHk799zLP/</t>
  </si>
  <si>
    <t>http://www.dcourier.com/photos/galleries/2017/jan/21/womens-march-in-prescott/</t>
  </si>
  <si>
    <t>http://www.nbcnews.com/storyline/inauguration-2017/women-s-marches-held-around-world-solidarity-d-c-protest-n710331</t>
  </si>
  <si>
    <t>Sedona, AZ</t>
  </si>
  <si>
    <t>Augusta, GA</t>
  </si>
  <si>
    <t>Show Low, AZ</t>
  </si>
  <si>
    <t>http://chronicle.augusta.com/news/2017-01-21/hundreds-participate-augusta-solidarity-march</t>
  </si>
  <si>
    <t>https://twitter.com/LynnMRichards/status/823171903464407040</t>
  </si>
  <si>
    <t>Tucson, AZ</t>
  </si>
  <si>
    <t>Augusta, ME</t>
  </si>
  <si>
    <t>ME</t>
  </si>
  <si>
    <t>http://www.pressherald.com/2017/01/21/thousands-converge-on-augusta-for-womens-march-on-maine-rally/</t>
  </si>
  <si>
    <t>http://tucson.com/news/local/join-women-s-march-in-tucson/article_a3326d7b-dc9c-5b3f-a443-e6667b3f4a6b.html</t>
  </si>
  <si>
    <t>http://bangordailynews.com/2017/01/21/news/state/marchers-flock-to-maine-cities-to-stand-up-to-trump/</t>
  </si>
  <si>
    <t>Austin, TX</t>
  </si>
  <si>
    <t>http://www.kvoa.com/story/34313959/womens-march-in-tucson-draws-10000</t>
  </si>
  <si>
    <t>organizer ran out of stickers after handing out 33k via google form</t>
  </si>
  <si>
    <t>http://www.statesman.com/news/local/police-000-attended-women-march-austin/QB7NhwYSb5gPb1bgooFcFI/</t>
  </si>
  <si>
    <t>Yuma, AZ</t>
  </si>
  <si>
    <t>72k counted by organizers' crowd counters; used grid/density techniques, via google form</t>
  </si>
  <si>
    <t>Avalon, CA</t>
  </si>
  <si>
    <t>https://twitter.com/lisakate111/status/823018370094071808</t>
  </si>
  <si>
    <t>Bailey, CO</t>
  </si>
  <si>
    <t>Bainbridge Island, WA</t>
  </si>
  <si>
    <t>Bakersfield, CA</t>
  </si>
  <si>
    <t>RSVP on FB group</t>
  </si>
  <si>
    <t>Baltimore, MD</t>
  </si>
  <si>
    <t>http://www.baltimoresun.com/news/maryland/bs-md-baltimore-sister-march-20170121-story.html</t>
  </si>
  <si>
    <t>Berkeley, CA</t>
  </si>
  <si>
    <t>Bar Harbor, ME</t>
  </si>
  <si>
    <t>Bandon, OR</t>
  </si>
  <si>
    <t>Eyewitness w/ photos</t>
  </si>
  <si>
    <t>Bayfield, WI</t>
  </si>
  <si>
    <t>Beaufort</t>
  </si>
  <si>
    <t>onsite eyewitness; photograph</t>
  </si>
  <si>
    <t>Beaumont, TX</t>
  </si>
  <si>
    <t>Beverly Hills, CA</t>
  </si>
  <si>
    <t>Beaver, PA</t>
  </si>
  <si>
    <t>onsite eyewitness; headcount w photos via google form</t>
  </si>
  <si>
    <t>Bishop, CA</t>
  </si>
  <si>
    <t>onsite eyewitness w/ headcount</t>
  </si>
  <si>
    <t>http://www.timesonline.com/news/local_news/hundreds-gather-outside-the-beaver-county-courthouse-to-stand-up/collection_3d1207ac-e03e-11e6-a121-c7403563e763.html#1</t>
  </si>
  <si>
    <t>Borrego Springs, CA</t>
  </si>
  <si>
    <t>https://www.youtube.com/watch?v=dkgAdo--RL8</t>
  </si>
  <si>
    <t>Beaver Island, MI</t>
  </si>
  <si>
    <t>Burbank, CA</t>
  </si>
  <si>
    <t>Onsite eyewitness; headcount</t>
  </si>
  <si>
    <t>http://myburbank.com/01/news/womens-march-burbank-brings-families-kids-mothers/</t>
  </si>
  <si>
    <t>Bellingham, WA</t>
  </si>
  <si>
    <t>Carmel, CA</t>
  </si>
  <si>
    <t>https://t.co/iyjFHSXHEq</t>
  </si>
  <si>
    <t>onsite eyewitness headcount w photos via google form</t>
  </si>
  <si>
    <t>Chico, CA</t>
  </si>
  <si>
    <t>https://twitter.com/pamboy712/status/823196047497248769</t>
  </si>
  <si>
    <t>Chico Enterprise Record</t>
  </si>
  <si>
    <t>Cobb, CA</t>
  </si>
  <si>
    <t>Compton, CA</t>
  </si>
  <si>
    <t>estimated headcount from FB photos provided via google form</t>
  </si>
  <si>
    <t>Bemidji, MN</t>
  </si>
  <si>
    <t>MN</t>
  </si>
  <si>
    <t>El Centro, CA</t>
  </si>
  <si>
    <t>http://www.mprnews.org/story/2017/01/21/photos-around-minnesota-women-and-men-march-for-womens-rights</t>
  </si>
  <si>
    <t>http://www.ivpressonline.com/news/local/women-and-men-link-arms-in-valley-march-opposed-to/article_11668cd4-e068-11e6-9a19-275249e83b96.html</t>
  </si>
  <si>
    <t>onsite eyewitness headcount</t>
  </si>
  <si>
    <t>Encinitas, CA (Seacrest)</t>
  </si>
  <si>
    <t>Bend, OR</t>
  </si>
  <si>
    <t>http://www.nbcsandiego.com/news/local/This-is-a-Little-One-Seniors-Walk-in-Solidarity-With-the-Womens-March-411446085.html</t>
  </si>
  <si>
    <t>http://www.bendbulletin.com/home/5002977-151/thousands-in-bend-join-international-womens-march</t>
  </si>
  <si>
    <t>http://www.ktvz.com/news/thousands-march-in-bend-to-protest-trump-policies/284779764</t>
  </si>
  <si>
    <t>Eureka, CA</t>
  </si>
  <si>
    <t>Bennington, VT</t>
  </si>
  <si>
    <t>VT</t>
  </si>
  <si>
    <t>https://lostcoastoutpost.com/2017/jan/21/hundreds-flood-eurekas-streets-solidarity-womens-m/</t>
  </si>
  <si>
    <t>http://www.times-standard.com/general-news/20170121/thousands-gather-for-womens-march-on-eureka</t>
  </si>
  <si>
    <t>Fairfax, CA</t>
  </si>
  <si>
    <t>onsite eyewitness per google form</t>
  </si>
  <si>
    <t>Fort Bragg, CA</t>
  </si>
  <si>
    <t>KOZT radio report that they counted over 2,800 people</t>
  </si>
  <si>
    <t>Fresno, CA</t>
  </si>
  <si>
    <t>http://www.fresnobee.com/news/local/article128014199.html#storylink=cpy</t>
  </si>
  <si>
    <t>Gualala, CA</t>
  </si>
  <si>
    <t>onsite source via google form</t>
  </si>
  <si>
    <t>Hemet, CA</t>
  </si>
  <si>
    <t>Bethlehem, CT</t>
  </si>
  <si>
    <t>CT</t>
  </si>
  <si>
    <t>onsite headcount via sign-in sheets</t>
  </si>
  <si>
    <t>https://twitter.com/Fontaine6Mary/status/823915255327838211</t>
  </si>
  <si>
    <t>Hospital Ward</t>
  </si>
  <si>
    <t>Bethlehem, PA</t>
  </si>
  <si>
    <t>http://www.elle.com/culture/career-politics/news/a42373/the-cancer-patients-who-held-a-womens-march-in-a-hospital/</t>
  </si>
  <si>
    <t>http://www.mcall.com/news/breaking/mc-women--march-20170121-story.html</t>
  </si>
  <si>
    <t>Idyllwild, CA</t>
  </si>
  <si>
    <t>Inverness, CA</t>
  </si>
  <si>
    <t>google form statement by organizer re signature counts</t>
  </si>
  <si>
    <t>Bettendorf, IA</t>
  </si>
  <si>
    <t>Isla Vista, CA</t>
  </si>
  <si>
    <t>IA</t>
  </si>
  <si>
    <t>http://qctimes.com/news/local/hall-overflows-with-women-s-rally-participants/article_03dc35fb-bb39-54b5-bce3-b2c275cafaff.html</t>
  </si>
  <si>
    <t>https://www.edhat.com/site/tidbit.cfm?nid=180466</t>
  </si>
  <si>
    <t>http://www.ourquadcities.com/news/qc-equality-rally-packs-local-union-hall/643846922</t>
  </si>
  <si>
    <t>June Lake, CA</t>
  </si>
  <si>
    <t>FB photo headcount</t>
  </si>
  <si>
    <t>Binghamton, NY</t>
  </si>
  <si>
    <t>King's Beach, CA</t>
  </si>
  <si>
    <t>https://www.facebook.com/events/162590090881293/permalink/197233190750316/</t>
  </si>
  <si>
    <t>http://www.pressconnects.com/story/news/local/new-york/2017/01/21/thousands-protest-trump-agenda-binghamton-womens-march/96887770/</t>
  </si>
  <si>
    <t>Laguna Beach, CA</t>
  </si>
  <si>
    <t>Eyewitness on site, citing police count</t>
  </si>
  <si>
    <t>Lompoc, CA</t>
  </si>
  <si>
    <t>http://www.ksby.com/story/34315680/womens-march-on-lompoc</t>
  </si>
  <si>
    <t>http://lompocrecord.com/news/local/the-people-united-large-crowds-rally-against-hate-in-women/article_d5a60522-0df4-5ccb-996d-06b94a927a1b.h</t>
  </si>
  <si>
    <t>Los Angeles, CA</t>
  </si>
  <si>
    <t>http://www.latimes.com/local/lanow/la-me-womens-march-los-angeles-20170121-story.html</t>
  </si>
  <si>
    <t>Bismarck, ND</t>
  </si>
  <si>
    <t>ND</t>
  </si>
  <si>
    <t>http://www.nbclosangeles.com/news/local/Thousands-Womens-March-Los-Angeles-411409495.html</t>
  </si>
  <si>
    <t>http://www.grandforksherald.com/news/4203619-larger-expected-nd-capitol-womens-march-calls-solidarity</t>
  </si>
  <si>
    <t>Mt. Shasta, CA</t>
  </si>
  <si>
    <t>http://www.inforum.com/news/4203619-larger-expected-nd-capitol-womens-march-calls-solidarity</t>
  </si>
  <si>
    <t>http://www.mtshastanews.com/photogallery/CA/20170121/PHOTOGALLERY/121009998/PH/1</t>
  </si>
  <si>
    <t>Black Mountain, NC</t>
  </si>
  <si>
    <t>onsite eyewitness / photographer</t>
  </si>
  <si>
    <t>Marina, CA</t>
  </si>
  <si>
    <t>Block Island, RI</t>
  </si>
  <si>
    <t>RI</t>
  </si>
  <si>
    <t>See Seaside, CA</t>
  </si>
  <si>
    <t>onsite eyewitness took head count via google form</t>
  </si>
  <si>
    <t>Modesto, CA</t>
  </si>
  <si>
    <t>Bloomsburg, PA</t>
  </si>
  <si>
    <t>http://www.modbee.com/news/article128034159.html</t>
  </si>
  <si>
    <t>https://twitter.com/MzHokie/status/823054470728810496</t>
  </si>
  <si>
    <t>https://twitter.com/t_l_d_a/status/823253795345993728</t>
  </si>
  <si>
    <t>Monterey Bay, CA</t>
  </si>
  <si>
    <t>Napa, CA</t>
  </si>
  <si>
    <t>http://napavalleyregister.com/news/local/napa-women-s-march-spreads-message-of-love-hope-solidarity/article_53aae273-59e4-5b49-ab51-3e4a13a6e729.html</t>
  </si>
  <si>
    <t>Nevada City, CA</t>
  </si>
  <si>
    <t>Bluff, UT</t>
  </si>
  <si>
    <t>UT</t>
  </si>
  <si>
    <t>onsite eyewitness with headcount via google form</t>
  </si>
  <si>
    <t>http://www.theunion.com/news/local-news/group-gathering-in-nevada-city-in-support-of-marchers-worldwide/</t>
  </si>
  <si>
    <t>Boise, ID</t>
  </si>
  <si>
    <t>ID</t>
  </si>
  <si>
    <t>http://www.idahostatesman.com/news/local/article127913309.html</t>
  </si>
  <si>
    <t>Oakhurst, CA</t>
  </si>
  <si>
    <t>http://www.fresnobee.com/news/local/article128014199.html</t>
  </si>
  <si>
    <t>Boston, MA</t>
  </si>
  <si>
    <t>MA</t>
  </si>
  <si>
    <t>Oakland, CA</t>
  </si>
  <si>
    <t>http://whdh.com/news/175000-rally-on-boston-common-for-womens-march/</t>
  </si>
  <si>
    <t>http://patch.com/california/alameda/100-000-peaceful-demonstrators-join-oakland-womens-march</t>
  </si>
  <si>
    <t>http://www.bostonglobe.com/metro/2017/01/21/thousands-protesters-expected-join-boston-women-march-saturday/uAWNwH9R5FHltkqyQNzeFL/story.html</t>
  </si>
  <si>
    <t>http://www.eastbaytimes.com/2017/01/21/womens-march-huge-bay-area-turnout-as-california-resistance-takes-hold/</t>
  </si>
  <si>
    <t>Ontario, CA</t>
  </si>
  <si>
    <t>Bozeman, MT</t>
  </si>
  <si>
    <t>MT</t>
  </si>
  <si>
    <t>https://twitter.com/MadamHerpadurp/status/823031787211235328</t>
  </si>
  <si>
    <t>http://www.pe.com/articles/san-823719-bernardino-participated.html</t>
  </si>
  <si>
    <t>onsite eyewitness vis google form with photo + headcount</t>
  </si>
  <si>
    <t>Orange County, CA</t>
  </si>
  <si>
    <t>Breen, CO</t>
  </si>
  <si>
    <t>See Santa Ana, CA</t>
  </si>
  <si>
    <t>Pacifica, CA</t>
  </si>
  <si>
    <t>via email (JP)</t>
  </si>
  <si>
    <t>Bridgewater, MA</t>
  </si>
  <si>
    <t>Palm Desert, CA</t>
  </si>
  <si>
    <t>http://www.desertsun.com/story/news/politics/2017/01/21/anti-trump-protesters-gather-palm-springs-area/96745158/</t>
  </si>
  <si>
    <t>Palm Springs, CA</t>
  </si>
  <si>
    <t>http://www.desertdemocrats.org/single-post/2017/01/20/January-21st-Womens-Marches-Update</t>
  </si>
  <si>
    <t>http://www.bainbridgereview.com/news/march-through-winslow/</t>
  </si>
  <si>
    <t>Palmdale, CA</t>
  </si>
  <si>
    <t>Brighton, MI</t>
  </si>
  <si>
    <t>http://www.twcnews.com/ca/antelope-valley/news/2017/01/21/protesters-gather-in-antelope-valley-in-support-of-women-s-march-on-washington.html</t>
  </si>
  <si>
    <t>Pasadena, CA</t>
  </si>
  <si>
    <t>http://www.pasadenastarnews.com/general-news/20170121/womens-march-demonstrators-raise-their-voices-in-pasadena</t>
  </si>
  <si>
    <t>Point Reyes Station, CA</t>
  </si>
  <si>
    <t>Brattleboro, VT</t>
  </si>
  <si>
    <t>Brookings, OR</t>
  </si>
  <si>
    <t>Quincy, CA</t>
  </si>
  <si>
    <t>organizer headcount onsite</t>
  </si>
  <si>
    <t>Broomfield, CO</t>
  </si>
  <si>
    <t>onsite eyewtiness took head count w photo via google form</t>
  </si>
  <si>
    <t>Brownsville, TX</t>
  </si>
  <si>
    <t>http://www.brownsvilleherald.com/news/local/article_f670f8cc-e037-11e6-b9b5-9398a778b088.html</t>
  </si>
  <si>
    <t>Brunswick, ME</t>
  </si>
  <si>
    <t>Eyewitness on site; performed head count</t>
  </si>
  <si>
    <t>Redding, CA</t>
  </si>
  <si>
    <t>Press Herald</t>
  </si>
  <si>
    <t>organizer estimate submitted via google form</t>
  </si>
  <si>
    <t>http://www.redding.com/story/news/local/2017/01/21/live-tweets-womens-march-redding-city-hall/96882162/</t>
  </si>
  <si>
    <t>Buffalo, NY</t>
  </si>
  <si>
    <t>http://www.wgrz.com/mb/news/local/hundreds-gather-in-buffalo-for-womens-march/389611887</t>
  </si>
  <si>
    <t>Redondo Beach, CA</t>
  </si>
  <si>
    <t>http://www.easyreadernews.com/144169/redondo-beach-womens-march-draws-1800-participants/</t>
  </si>
  <si>
    <t>Redwood City, CA</t>
  </si>
  <si>
    <t>https://twitter.com/AlexHorovitz/status/822997333151387649</t>
  </si>
  <si>
    <t>Ridgecrest, CA</t>
  </si>
  <si>
    <t>onsite eyewitness; headcount at start with others joining along route</t>
  </si>
  <si>
    <t>https://www.facebook.com/events/1205981132842221/?ti=as</t>
  </si>
  <si>
    <t>Burns, OR</t>
  </si>
  <si>
    <t>Riverside, CA</t>
  </si>
  <si>
    <t>Burnsville, NC</t>
  </si>
  <si>
    <t>http://www.pasadenastarnews.com/general-news/20170121/thousands-of-women-others-rally-in-riverside-to-protest-trumps-policies</t>
  </si>
  <si>
    <t>onsite eyewitness w photo headcount, via google form</t>
  </si>
  <si>
    <t>Sacramento, CA</t>
  </si>
  <si>
    <t>Cambridge</t>
  </si>
  <si>
    <t>http://www.sacbee.com/news/local/article127914504.html</t>
  </si>
  <si>
    <t>Eyewitness on site; calculated crowd density and speed</t>
  </si>
  <si>
    <t>Canton, NY</t>
  </si>
  <si>
    <t>http://fox40.com/2017/01/21/thousands-join-womens-march-on-sacramento-to-protest-president-trump/</t>
  </si>
  <si>
    <t>https://twitter.com/matt_carotenuto/status/823121233659174912</t>
  </si>
  <si>
    <t>Salinas, CA</t>
  </si>
  <si>
    <t>Cape Henlopen, DE</t>
  </si>
  <si>
    <t>http://www.montereyherald.com/government-and-politics/20170120/trump-inauguration-unites-participants-in-protests-on-monterey-peninsula-salinas</t>
  </si>
  <si>
    <t>San Anselmo, CA</t>
  </si>
  <si>
    <t>San Bernardino, CA</t>
  </si>
  <si>
    <t>http://www.sbsun.com/general-news/20170121/inland-empire-residents-rally-march-against-trump-administration</t>
  </si>
  <si>
    <t>San Clemente, CA</t>
  </si>
  <si>
    <t>Carbondale, CO</t>
  </si>
  <si>
    <t>San Clemente Times</t>
  </si>
  <si>
    <t>San Diego, CA</t>
  </si>
  <si>
    <t>http://www.postindependent.com/priority/main-carousel/women-march-in-colorado-dc-around-world-to-resist-trump/</t>
  </si>
  <si>
    <t>http://www.kpbs.org/news/2017/jan/20/thousands-san-diegans-march-womens-rights/</t>
  </si>
  <si>
    <t>http://kdnk.org/post/cdale-march-pevec-perspective</t>
  </si>
  <si>
    <t>Carbondale, IL</t>
  </si>
  <si>
    <t>IL</t>
  </si>
  <si>
    <t>San Francisco, CA</t>
  </si>
  <si>
    <t>http://sanfrancisco.cbslocal.com/2017/01/21/huge-crowd-san-francisco-rally-womens-march/</t>
  </si>
  <si>
    <t>http://thesouthern.com/news/local/communities/carbondale/hundreds-gather-in-carbondale-to-march-for-human-rights/article_616ca5a9-dd07-57da-9a8e-ee3a9317bd05.html</t>
  </si>
  <si>
    <t>http://www.sfexaminer.com/sf-womens-march-draws-thousands-despite-stormy-weather/</t>
  </si>
  <si>
    <t>eyewitness video count</t>
  </si>
  <si>
    <t>Onsite eyewitness w grid-count validation technique; see also http://www.forbes.com/sites/zarastone/2017/01/25/on-the-street-at-san-franciscos-womens-march-2017/#5b7191ad761e</t>
  </si>
  <si>
    <t>San Jose, CA</t>
  </si>
  <si>
    <t>http://www.sfchronicle.com/bayarea/article/Crowds-gather-to-demonstrate-against-Trump-10873932.php</t>
  </si>
  <si>
    <t>https://twitter.com/metronewspaper/status/822932902891524097</t>
  </si>
  <si>
    <t>http://www.mercurynews.com/2017/01/21/womens-march-huge-bay-area-turnout-as-california-resistance-takes-hold/</t>
  </si>
  <si>
    <t>San Leandro, CA</t>
  </si>
  <si>
    <t>Casper, WY</t>
  </si>
  <si>
    <t>WY</t>
  </si>
  <si>
    <t>San Luis Obispo, CA</t>
  </si>
  <si>
    <t>http://www.sanluisobispo.com/news/local/article128024209.html</t>
  </si>
  <si>
    <t>https://pitchengine.com/oilcity/2017/01/21/caspers-womens-march--from-above/002519172678172300726</t>
  </si>
  <si>
    <t>http://snewsi.com/id/17147530942/Thousands-march-despite-rain-Saturday-in-San-Luis-Obispo</t>
  </si>
  <si>
    <t>Cathlamet, WA</t>
  </si>
  <si>
    <t>San Marcos, CA</t>
  </si>
  <si>
    <t>https://twitter.com/emily_kintigh/status/823942819832172544</t>
  </si>
  <si>
    <t>http://www.sandiegouniontribune.com/communities/north-county/sd-no-san-marcos-march-20170119-story.html</t>
  </si>
  <si>
    <t>Cedaredge, CO</t>
  </si>
  <si>
    <t>http://escondidograpevine.com/2017/01/22/10000-join-san-marcos-womens-march/</t>
  </si>
  <si>
    <t>San Rafael, CA</t>
  </si>
  <si>
    <t>Champaign, IL</t>
  </si>
  <si>
    <t>Santa Ana, CA</t>
  </si>
  <si>
    <t>http://www.news-gazette.com/news/local/2017-01-21/womens-march-champaign.html</t>
  </si>
  <si>
    <t>http://www.ocregister.com/articles/march-741832-women-people.html</t>
  </si>
  <si>
    <t>https://twitter.com/DucoLaw/status/823245457472290816</t>
  </si>
  <si>
    <t>Santa Barbara, CA</t>
  </si>
  <si>
    <t>http://www.edhat.com/site/tidbit.cfm?nid=180540</t>
  </si>
  <si>
    <t>Charleston, SC</t>
  </si>
  <si>
    <t>SC</t>
  </si>
  <si>
    <t>Santa Cruz, CA</t>
  </si>
  <si>
    <t>http://www.postandcourier.com/news/unity-activism-and-empowerment-at-charleston-women-s-march-where/article_34b81c38-dffb-11e6-9c2e-f30b0dc420c4.html</t>
  </si>
  <si>
    <t>http://www.santacruzsentinel.com/government-and-politics/20170121/thousands-of-protesters-swarm-downtown-santa-cruz</t>
  </si>
  <si>
    <t>https://twitter.com/FamDoc_Forest/status/823087533194027008</t>
  </si>
  <si>
    <t>Charleston, WV</t>
  </si>
  <si>
    <t>WV</t>
  </si>
  <si>
    <t>Santa Rosa, CA</t>
  </si>
  <si>
    <t>https://www.facebook.com/SantaRosaPoliceDepartment/</t>
  </si>
  <si>
    <t>http://counton2.com/2017/01/20/womens-march-on-washington-plans-sister-march-in-charleston/</t>
  </si>
  <si>
    <t>http://www.pressdemocrat.com/news/6546166-181/womens-marchers-to-descend-on?artslide=0</t>
  </si>
  <si>
    <t>http://www.wvgazettemail.com/news-politics/20170121/nearly-3000-march-for-women-at-wv-capitol</t>
  </si>
  <si>
    <t>Sausalito, CA</t>
  </si>
  <si>
    <t>Charlotte, NC</t>
  </si>
  <si>
    <t>Eyewitness onsite</t>
  </si>
  <si>
    <t>Seaside, CA</t>
  </si>
  <si>
    <t>city police estimate reported to organizers, reported via google form</t>
  </si>
  <si>
    <t>http://www.ksbw.com/article/women-s-march-brings-hundreds-to-csumb-campus/8626551</t>
  </si>
  <si>
    <t>https://t.co/lzdkCqRgmD</t>
  </si>
  <si>
    <t>Charlottesville, VA</t>
  </si>
  <si>
    <t>http://www.montereyherald.com/social-affairs/20170121/womens-march-csumb-thousands-protest-trump</t>
  </si>
  <si>
    <t>Sonoma, CA</t>
  </si>
  <si>
    <t>http://www.sonomanews.com/news/6572152-181/thousands-turn-up-for-sonoma?artslide=0</t>
  </si>
  <si>
    <t>Truckee, CA</t>
  </si>
  <si>
    <t>Eyewitnesses on site; FB</t>
  </si>
  <si>
    <t>Ukiah, CA</t>
  </si>
  <si>
    <t>http://www.dailyprogress.com/gallery/charlottesville-women-s-march/collection_1a2a4a98-e006-11e6-9753-7fa6fdc922ca.html</t>
  </si>
  <si>
    <t>http://www.ukiahdailyjournal.com/general-news/20170121/womens-march-in-ukiah-draws-record-crowds</t>
  </si>
  <si>
    <t>Chattanooga, TN</t>
  </si>
  <si>
    <t>TN</t>
  </si>
  <si>
    <t>Vallejo, CA</t>
  </si>
  <si>
    <t>http://www.timesfreepress.com/news/local/story/2017/jan/21/women-march-chattanooga-protest-trump-election/408743/</t>
  </si>
  <si>
    <t>http://www.dailyrepublic.com/news/mare-island-walk-takes-stand-with-womens-march/</t>
  </si>
  <si>
    <t>https://www.facebook.com/permalink.php?story_fbid=1336484796431394&amp;id=142887042457848&amp;comment_id=1336491106430763&amp;reply_comment_id=1336839866395887&amp;notif_t=share_reply&amp;notif_id=1485100852235564</t>
  </si>
  <si>
    <t>Chelan, WA</t>
  </si>
  <si>
    <t>Ventura, CA</t>
  </si>
  <si>
    <t>local media reported via Google form</t>
  </si>
  <si>
    <t>Chesapeake Bay, MD</t>
  </si>
  <si>
    <t>https://www.facebook.com/events/664366620399146/</t>
  </si>
  <si>
    <t>Journo tip (onsite counting 30/30 secs for an hour)</t>
  </si>
  <si>
    <t>Cheyenne, WY</t>
  </si>
  <si>
    <t>Visalia, CA</t>
  </si>
  <si>
    <t>http://www.wyomingnews.com/news/new-large-spirited-crowd-fills-women-s-march-in-cheyenne/article_193210e4-e029-11e6-b4f7-131f0601002f.html</t>
  </si>
  <si>
    <t>http://www.visaliatimesdelta.com/picture-gallery/news/2017/01/21/gallery-visalia-womens-march/96891282/</t>
  </si>
  <si>
    <t>http://kgab.com/1500-2000-turn-out-for-cheyenne-womens-march/</t>
  </si>
  <si>
    <t>Chicago, IL</t>
  </si>
  <si>
    <t>Walnut Creek, CA</t>
  </si>
  <si>
    <t>http://www.chicagotribune.com/news/ct-womens-march-chicago-0122-20170121-story.html</t>
  </si>
  <si>
    <t>http://eastcountytoday.net/thousands-gather-in-walnut-creek-for-contra-costa-womens-march/</t>
  </si>
  <si>
    <t>Watsonville, CA</t>
  </si>
  <si>
    <t>eyewitness</t>
  </si>
  <si>
    <t>Westwood, CA</t>
  </si>
  <si>
    <t>Chillicothe, OH</t>
  </si>
  <si>
    <t>https://scontent.fsnc1-2.fna.fbcdn.net/v/t1.0-9/16143287_1327469003942570_8616922278418296058_n.jpg?oh=eb912bd6e7949caa7ef1ec1a7a691dda&amp;oe=590F4747</t>
  </si>
  <si>
    <t>https://twitter.com/JeffTClinton/status/822999960765530113</t>
  </si>
  <si>
    <t>Willits, CA</t>
  </si>
  <si>
    <t>Christiansted, St. Croix</t>
  </si>
  <si>
    <t>Winters, CA</t>
  </si>
  <si>
    <t>VI</t>
  </si>
  <si>
    <t>US Park Service, Fort Christianvaarn Historic Site, Christiansted</t>
  </si>
  <si>
    <t>Yucca Valley, CA</t>
  </si>
  <si>
    <t>Cincinnati, OH</t>
  </si>
  <si>
    <t>indivisiblemb.org</t>
  </si>
  <si>
    <t>https://www.facebook.com/events/230004250788015/</t>
  </si>
  <si>
    <t>http://www.wlwt.com/article/thousands-fill-washington-park-as-part-of-nationwide-equal-rights-movement/8625720</t>
  </si>
  <si>
    <t>South Lake Tahoe, CA / Stateline, NV</t>
  </si>
  <si>
    <t>CA/NV</t>
  </si>
  <si>
    <t>https://www.facebook.com/TimothySwallow/posts/10154745484801251</t>
  </si>
  <si>
    <t>https://www.youtube.com/watch?v=eNz6AZVa4hw</t>
  </si>
  <si>
    <t>http://www.nevadaappeal.com/news/local/more-than-1-million-join-womens-marches-worldwide/</t>
  </si>
  <si>
    <t>http://southtahoenow.com/story/01/21/2017/snow-doesnt-stop-supporters-south-lake-tahoe-march-draws-500</t>
  </si>
  <si>
    <t>Clare, MI</t>
  </si>
  <si>
    <t>http://www.tahoedailytribune.com/news/local/lake-tahoe-womens-march-bi-state-peaceful-walk-to-be-held-in-support-of-womens-rights/</t>
  </si>
  <si>
    <t>http://www.themorningsun.com/general-news/20170121/hope-strength-unity-topics-at-the-clare-peoples-rally</t>
  </si>
  <si>
    <t>Eyewitness report</t>
  </si>
  <si>
    <t>Clarion, PA</t>
  </si>
  <si>
    <t>http://www.theclarionnews.com/news/local/article_1731f243-d54b-5d9c-89e5-4b8fc3196cc5.html</t>
  </si>
  <si>
    <t>onsite eyewitness with headcount</t>
  </si>
  <si>
    <t>Clemson, SC</t>
  </si>
  <si>
    <t>http://www.independentmail.com/story/news/local/south-carolina/2017/01/21/clemson-march-draws-500-support-womens-rights/96886286/</t>
  </si>
  <si>
    <t>Cleveland, OH</t>
  </si>
  <si>
    <t>http://www.cleveland.com/metro/index.ssf/2017/01/womens_march_on_cleveland_a_vo.html#incart_big-photo</t>
  </si>
  <si>
    <t>Cobleskill, NY</t>
  </si>
  <si>
    <t>http://www.timesjournalonline.com/article.asp?id=101580</t>
  </si>
  <si>
    <t>Cody, WY</t>
  </si>
  <si>
    <t>http://www.kcwy13.com/content/news/Four-Hundred-Joined-the-Cody-Womens-March-Over-the-Weekend--411538625.html</t>
  </si>
  <si>
    <t>Colorado Springs Gazette</t>
  </si>
  <si>
    <t>College Station, TX</t>
  </si>
  <si>
    <t>http://www.kbtx.com/content/news/College-Station-group-holds-womens-march--411430985.html</t>
  </si>
  <si>
    <t>http://www.theeagle.com/news/local/dozens-turn-out-for-women-s-march-at-texas-a/article_c3720eee-563f-5b4f-abfc-bf066330073b.html</t>
  </si>
  <si>
    <t>Colorado Springs, CO</t>
  </si>
  <si>
    <t>http://gazette.com/thousands-march-in-colorado-springs-in-protest-a-day-after-president-trumps-inauguration/article/1594846</t>
  </si>
  <si>
    <t>Columbia, MD</t>
  </si>
  <si>
    <t>https://www.facebook.com/events/408844556120175/</t>
  </si>
  <si>
    <t>Columbia, MO</t>
  </si>
  <si>
    <t>MO</t>
  </si>
  <si>
    <t>http://www.columbiatribune.com/news/local/local-solidarity-march-brings-out-hundreds-in-opposition-to-trump/article_600dbb1a-2273-58c3-9799-ac4a96578a24.html</t>
  </si>
  <si>
    <t>Cortez, CO</t>
  </si>
  <si>
    <t>https://twitter.com/aliemalie/status/823031663592669184</t>
  </si>
  <si>
    <t>http://www.columbiamissourian.com/news/local/columbia-residents-come-out-for-the-mid-missouri-solidarity-march/article_d1b415e0-e02e-11e6-bd0c-ab2a39b0f844.html</t>
  </si>
  <si>
    <t>Columbia, SC</t>
  </si>
  <si>
    <t>http://www.cortezjournal.com/article/20170121/NEWS01/170129975/400-march-through-snow-in-Cortez-unity-demonstration</t>
  </si>
  <si>
    <t>http://www.heraldonline.com/latest-news/article127939199.html</t>
  </si>
  <si>
    <t>Crested Butte, CO</t>
  </si>
  <si>
    <t>http://www.cleveland.com/politics/index.ssf/2017/01/ohio_womens_march_draws_thousa.html</t>
  </si>
  <si>
    <t>https://twitter.com/jcgreenfield/status/823228054864596993</t>
  </si>
  <si>
    <t>Columbus, OH</t>
  </si>
  <si>
    <t>Crestone, CO</t>
  </si>
  <si>
    <t>http://wksu.org/post/womens-march-columbus-draws-thousands-people#stream/0</t>
  </si>
  <si>
    <t>Denver, CO</t>
  </si>
  <si>
    <t>http://www.thedenverchannel.com/news/front-range/denver/thousands-gather-for-womens-march-on-denver</t>
  </si>
  <si>
    <t xml:space="preserve">https://twitter.com/DenverChannel/status/822879895487475712 </t>
  </si>
  <si>
    <t>Durango, CO</t>
  </si>
  <si>
    <t>http://thelantern.com/2017/01/students-stage-walkout-in-protest-against-president-trump/</t>
  </si>
  <si>
    <t>Concord, NH</t>
  </si>
  <si>
    <t>NH</t>
  </si>
  <si>
    <t>https://twitter.com/LenStuart/status/822934229671673861</t>
  </si>
  <si>
    <t>http://www.wmur.com/article/why-older-siblings-are-better-at-life/8634416</t>
  </si>
  <si>
    <t>Conover, WI</t>
  </si>
  <si>
    <t>Fort Collins, CO</t>
  </si>
  <si>
    <t>Conway, NH</t>
  </si>
  <si>
    <t>Cooperstown, NY</t>
  </si>
  <si>
    <t>http://www.allotsego.com/women-allies-march-across-otsego-county/</t>
  </si>
  <si>
    <t>Coos Bay, OR</t>
  </si>
  <si>
    <t>Glenwood Springs, CO</t>
  </si>
  <si>
    <t>http://theworldlink.com/news/local/hundreds-rally-at-women-s-march-in-downtown-coos-bay/article_997db7f0-b921-5aef-8e37-5945831c8400.html</t>
  </si>
  <si>
    <t>Copper Harbor, MI</t>
  </si>
  <si>
    <t>https://twitter.com/LlrCandy/status/823050874305921024</t>
  </si>
  <si>
    <t>Grand Junction, CO</t>
  </si>
  <si>
    <t>onsite eyewitness w/ photo head count</t>
  </si>
  <si>
    <t>FB (from on-site source)</t>
  </si>
  <si>
    <t>Lafayette, CO</t>
  </si>
  <si>
    <t>FB group</t>
  </si>
  <si>
    <t>Corpus Christi, TX</t>
  </si>
  <si>
    <t>eyewitness via google form with photos + headcount</t>
  </si>
  <si>
    <t>Lyons, CO</t>
  </si>
  <si>
    <t>http://www.kristv.com//story/34315427/corpus-christi-womens-march#.WIRF0H0kfZo.twitter</t>
  </si>
  <si>
    <t>Minturn, CO</t>
  </si>
  <si>
    <t>Nederland, CO</t>
  </si>
  <si>
    <t>Paonia, CO</t>
  </si>
  <si>
    <t>Corvallis, OR</t>
  </si>
  <si>
    <t>Ridgway, CO</t>
  </si>
  <si>
    <t>https://m.facebook.com/CalmUnityRidgway/</t>
  </si>
  <si>
    <t>Craftsbury, VT</t>
  </si>
  <si>
    <t>Salida, CO</t>
  </si>
  <si>
    <t>FB group photo w headcount</t>
  </si>
  <si>
    <t>http://www.themountainmail.com/free_content/article_16fc9b52-e185-11e6-a2aa-2b737598eb38.html</t>
  </si>
  <si>
    <t>Silverton, CO</t>
  </si>
  <si>
    <t>https://m.facebook.com/events/1638075409825947?view=permalink&amp;id=1667871780179643</t>
  </si>
  <si>
    <t>Steamboat Springs, CO</t>
  </si>
  <si>
    <t>Cruz Bay, St. John</t>
  </si>
  <si>
    <t>http://www.steamboattoday.com/news/2017/jan/21/womens-march-steamboat-springs-surpasses-expectati/</t>
  </si>
  <si>
    <t>http://stjohnsource.com/content/news/local-news/2017/01/22/st-john-women-s-march-draws-200</t>
  </si>
  <si>
    <t>Telluride, CO</t>
  </si>
  <si>
    <t>Crystal River, FL</t>
  </si>
  <si>
    <t>Twitter onsite report</t>
  </si>
  <si>
    <t>Dallas, TX</t>
  </si>
  <si>
    <t>http://www.dallasnews.com/news/dallas/2017/01/21/watch-dallas-womens-march-kicks-downtown</t>
  </si>
  <si>
    <t>East Haddam, CT</t>
  </si>
  <si>
    <t>Davis, WV</t>
  </si>
  <si>
    <t>https://twitter.com/ColleenFree/status/823159668541366273</t>
  </si>
  <si>
    <t>Dayton, OH</t>
  </si>
  <si>
    <t>Guilford, CT</t>
  </si>
  <si>
    <t>http://www.mydaytondailynews.com/news/local/thousands-rally-dayton-part-women-march-events/ZlU3xaMQAph01LyLEZPs4H/</t>
  </si>
  <si>
    <t>http://wyso.org/post/thousands-attend-dayton-womens-march-courthouse-square</t>
  </si>
  <si>
    <t>Hartford, CT</t>
  </si>
  <si>
    <t>Daytona Beach, FL</t>
  </si>
  <si>
    <t>http://www.courant.com/news/connecticut/hc-hartford-inauguration-rally-20170121-story.html</t>
  </si>
  <si>
    <t>http://www.news-journalonline.com/news/20170121/signs-of-solidarity-women-take-part-locally-in-two-sister-marches</t>
  </si>
  <si>
    <t>Decorah, IA</t>
  </si>
  <si>
    <t>http://www.decorahnews.com/news-stories/2017/01/15551.html</t>
  </si>
  <si>
    <t>Delaware, OH</t>
  </si>
  <si>
    <t>organizer headcount via sign-in / photos</t>
  </si>
  <si>
    <t>Kent, CT</t>
  </si>
  <si>
    <t>https://twitter.com/jahansell/status/823009339174780928</t>
  </si>
  <si>
    <t>Delhi, NY</t>
  </si>
  <si>
    <t>instagram #delhiny</t>
  </si>
  <si>
    <t>https://www.facebook.com/groups/pantsuitnation/search/?query=women%27s%20march%20in%20delhi</t>
  </si>
  <si>
    <t>Lakeville, CT</t>
  </si>
  <si>
    <t>Deming, NM</t>
  </si>
  <si>
    <t>http://www.demingradio.com/news/local-group-marches-in-solidarity-with-womens-march-on-washington</t>
  </si>
  <si>
    <t>Milford, CT</t>
  </si>
  <si>
    <t>Denton, TX</t>
  </si>
  <si>
    <t>http://www.nhregister.com/20170120/milford-protest-as-trump-inaugurated-draws-attention-to-environment-education-and-more</t>
  </si>
  <si>
    <t>http://www.dentonrc.com/local-news/local-news-headlines/20170121-divided-nation-united-denton.ece</t>
  </si>
  <si>
    <t>FB (organizer site)</t>
  </si>
  <si>
    <t>New Haven, CT</t>
  </si>
  <si>
    <t>http://www.newhavenindependent.org/index.php/archives/entry/local_march/</t>
  </si>
  <si>
    <t>Old Saybrook, CT</t>
  </si>
  <si>
    <t>Des Moines, IA</t>
  </si>
  <si>
    <t>http://oldsaybrookdemocrats.com/?p=2304</t>
  </si>
  <si>
    <t>http://whotv.com/2017/01/21/thousands-rally-at-iowa-state-capitol-for-womens-march-against-trump/</t>
  </si>
  <si>
    <t>Roxbury, CT</t>
  </si>
  <si>
    <t>http://www.desmoinesregister.com/story/news/2017/01/21/womens-march-des-moines-25000/96552334/</t>
  </si>
  <si>
    <t xml:space="preserve">https://www.facebook.com/barbara.mathews/posts/10154936948567766 </t>
  </si>
  <si>
    <t>onsite eyewitness did headcount at 100</t>
  </si>
  <si>
    <t>Salisbury, CT</t>
  </si>
  <si>
    <t>Eyewitness on site; counted marchers</t>
  </si>
  <si>
    <t>Stamford, CT</t>
  </si>
  <si>
    <t>http://www.stamfordadvocate.com/local/article/Thousands-attend-Women-s-March-in-Stamford-10873898.php</t>
  </si>
  <si>
    <t>Washington DC</t>
  </si>
  <si>
    <t>DC</t>
  </si>
  <si>
    <t>Detroit, MI</t>
  </si>
  <si>
    <t>https://www.nytimes.com/interactive/2017/01/22/us/politics/womens-march-trump-crowd-estimates.html?hp&amp;action=click&amp;pgtype=Homepage&amp;clickSource=story-heading&amp;module=photo-spot-region&amp;region=top-news&amp;WT.nav=top-news&amp;_r=0</t>
  </si>
  <si>
    <t>http://www.detroitnews.com/story/news/local/detroit-city/2017/01/21/thousands-march-detroit-opposing-trump-presidency/96880054/</t>
  </si>
  <si>
    <t>DC metro - 1,001,616, plus 1200 busses + people who walked or drove to site</t>
  </si>
  <si>
    <t>http://www.freep.com/picture-gallery/news/2017/01/21/photos-womens-march-in-detroit/96912790/</t>
  </si>
  <si>
    <t>https://www.theguardian.com/lifeandstyle/live/2017/jan/21/womens-march-on-washington-and-other-anti-trump-protests-around-the-world-live-coverage?CMP=Share_AndroidApp_Facebook</t>
  </si>
  <si>
    <t>Disability (online)</t>
  </si>
  <si>
    <t>https://disabilitymarch.com/</t>
  </si>
  <si>
    <t>Douglas-Saugatuck, MI</t>
  </si>
  <si>
    <t xml:space="preserve">https://bicyclebasefennville.wordpress.com/2017/01/21/douglas-saugatuck-join-worldwide-womens-march </t>
  </si>
  <si>
    <t>Doylestown, PA</t>
  </si>
  <si>
    <t>https://twitter.com/JimAleski/status/823025384748974080</t>
  </si>
  <si>
    <t>http://patch.com/pennsylvania/newtown-pa/2-000-turn-out-womens-march-bucks-county-photos-video</t>
  </si>
  <si>
    <t>Lewes, DE</t>
  </si>
  <si>
    <t>Bucks County Courier Times</t>
  </si>
  <si>
    <t>http://www.capegazette.com/article/peaceful-march-along-lewes-beach-takes-stand-women%E2%80%99s-rights/124227</t>
  </si>
  <si>
    <t>Driggs, ID</t>
  </si>
  <si>
    <t>http://planetjh.com/2017/01/21/in-pictures-the-womens-march-on-jackson/</t>
  </si>
  <si>
    <t>Newark, DE</t>
  </si>
  <si>
    <t>http://www.delawareonline.com/story/news/local/2017/01/21/trumps-first-day-people-march-newark/96836242/</t>
  </si>
  <si>
    <t>Dubuque, IA</t>
  </si>
  <si>
    <t>https://twitter.com/Happy_Dem/status/822998092941291521</t>
  </si>
  <si>
    <t>http://whotv.com/2017/01/21/smaller-march-in-dubuque-brings-strong-voices/</t>
  </si>
  <si>
    <t>Duluth, MN</t>
  </si>
  <si>
    <t>Duluth News Tribune</t>
  </si>
  <si>
    <t>organizer reports grid-based count-off system via google form</t>
  </si>
  <si>
    <t>https://durangoherald.com/articles/129940-hundreds-march-through-foot-of-snow-in-durango</t>
  </si>
  <si>
    <t>Eagle Pass, TX</t>
  </si>
  <si>
    <t>FB video headcount</t>
  </si>
  <si>
    <t>East Liberty, PA</t>
  </si>
  <si>
    <t>https://www.facebook.com/PghPoliceZone5/posts/1731101453873096?pnref=story</t>
  </si>
  <si>
    <t>East Millinocket, ME</t>
  </si>
  <si>
    <t>Eau Gallie, FL</t>
  </si>
  <si>
    <t>self-report w headcount via google form</t>
  </si>
  <si>
    <t>see Melbourne/Brevard County, FL</t>
  </si>
  <si>
    <t>Eastport, ME</t>
  </si>
  <si>
    <t>Fernandina Beach, FL</t>
  </si>
  <si>
    <t xml:space="preserve">organizer headcount via sign-in </t>
  </si>
  <si>
    <t>Eastsound, WA</t>
  </si>
  <si>
    <t>http://www.fbnewsleader.com/news/womens-march-fernandina-beach</t>
  </si>
  <si>
    <t>https://twitter.com/RadiantAstro/status/823164932980178945</t>
  </si>
  <si>
    <t>http://orcasissues.com/orcas-step-worldwide-marches/</t>
  </si>
  <si>
    <t>Eau Claire, WI</t>
  </si>
  <si>
    <t>Gainesville, FL</t>
  </si>
  <si>
    <t>http://www.weau.com/content/news/Hundreds-march-in-Eau-Claire-to-support-Womens-March-411425375.html</t>
  </si>
  <si>
    <t>http://www.gainesville.com/news/20170121/about-1500-join-womens-march-in-gainesville</t>
  </si>
  <si>
    <t>Imperial Valley Press</t>
  </si>
  <si>
    <t>El Morro, NM</t>
  </si>
  <si>
    <t>report of protest on 1/20 followed by second march on 1/21 (above)</t>
  </si>
  <si>
    <t>https://twitter.com/kristi5Davis/status/823944076684828672</t>
  </si>
  <si>
    <t>Jacksonville, FL</t>
  </si>
  <si>
    <t>El Paso, TX</t>
  </si>
  <si>
    <t>http://jacksonville.com/metro/2017-01-09/local-marchers-show-solidarity-national-women-s-protest</t>
  </si>
  <si>
    <t>https://twitter.com/AdriaKFOX_CBS/status/822987688689078272</t>
  </si>
  <si>
    <t>http://www.kvia.com/news/politics/thousands-of-women-march-in-borderland-for-their-rights/285015803</t>
  </si>
  <si>
    <t>Key West, FL</t>
  </si>
  <si>
    <t>Elgin, IL</t>
  </si>
  <si>
    <t>http://www.flkeysnews.com/news/local/article128061044.html</t>
  </si>
  <si>
    <t>The Courier News</t>
  </si>
  <si>
    <t>https://twitter.com/georgerapidis/status/823234390255878146</t>
  </si>
  <si>
    <t>Melbourne/Brevard County, FL</t>
  </si>
  <si>
    <t>via google form, 1000-room theater was standing room only</t>
  </si>
  <si>
    <t>Elkton, OR</t>
  </si>
  <si>
    <t>http://www.floridatoday.com/story/news/2017/01/21/locals-rally-dc-brevard-womens-march-events/96900018/</t>
  </si>
  <si>
    <t xml:space="preserve">see Portland, OR </t>
  </si>
  <si>
    <t>Miami, FL</t>
  </si>
  <si>
    <t>http://www.nrtoday.com/news/local/douglas-county-women-join-women-s-march-in-portland/article_7bf9642e-46e9-50eb-9bff-489ad817e37f.html</t>
  </si>
  <si>
    <t>http://www.miamiherald.com/news/local/community/miami-dade/article127925999.html</t>
  </si>
  <si>
    <t>Elizabethtown, NY</t>
  </si>
  <si>
    <t>see Lewis, NY</t>
  </si>
  <si>
    <t>organizers via google form; site closed at capacity at 10k; estimated 15k were turned away and marched outside as a result</t>
  </si>
  <si>
    <t>Ellensburg, WA</t>
  </si>
  <si>
    <t>Miami Beach, FL</t>
  </si>
  <si>
    <t>activist self-report via google form</t>
  </si>
  <si>
    <t>see Miami, FL</t>
  </si>
  <si>
    <t>https://m.youtube.com/watch?v=Gl0VFgaB16E   https://www.facebook.com/groups/753010691530732/</t>
  </si>
  <si>
    <t>Naples, FL</t>
  </si>
  <si>
    <t>Ellsworth, ME</t>
  </si>
  <si>
    <t>http://www.nbc-2.com/story/34313013/womens-march-on-dc-echoed-in-naples</t>
  </si>
  <si>
    <t>https://twitter.com/UpFrontSoul/status/823162970633015300</t>
  </si>
  <si>
    <t>https://twitter.com/naplesmarcher/status/823160182079426560</t>
  </si>
  <si>
    <t>Ely, MN</t>
  </si>
  <si>
    <t>http://www.naplesnews.com/story/news/2017/01/21/marching-more-naples-women-take-streets/96740110/</t>
  </si>
  <si>
    <t>http://elyecho.com/articles/2017/01/21/ely-area-women-hold-rally-saturday-whiteside-park</t>
  </si>
  <si>
    <t>New Smyrna Beach, FL</t>
  </si>
  <si>
    <t>Enterprise, OR</t>
  </si>
  <si>
    <t>Ephrata, WA</t>
  </si>
  <si>
    <t>Erie, PA</t>
  </si>
  <si>
    <t>Ocala, FL</t>
  </si>
  <si>
    <t>http://www.goerie.com/news/20170121/thousands-demonstrate-in-womens-march-on-erie</t>
  </si>
  <si>
    <t>https://www.youtube.com/watch?v=Yu7OYoX1Xqs</t>
  </si>
  <si>
    <t>http://www.ocala.com/news/20170122/ocala-womens-march-draws-300</t>
  </si>
  <si>
    <t>Esperanza, PR</t>
  </si>
  <si>
    <t>PR</t>
  </si>
  <si>
    <t>Orlando, FL</t>
  </si>
  <si>
    <t>Eugene, OR</t>
  </si>
  <si>
    <t>http://www.orlandosentinel.com/news/os-lake-eola-womens-march-20170121-story.html</t>
  </si>
  <si>
    <t>http://registerguard.com/rg/news/local/35195183-75/more-than-7000-participate-in-womens-march-in-eugene-joining-hundreds-of-thousands-around-the-nation.html.csp</t>
  </si>
  <si>
    <t>http://www.wftv.com/news/local/thousands-gather-at-womens-rally-in-downtown-orlando/486611536</t>
  </si>
  <si>
    <t>https://twitter.com/erinely/status/822965859194793985</t>
  </si>
  <si>
    <t>Panama City, FL</t>
  </si>
  <si>
    <t>http://www.newsherald.com/news/20170121/hundreds-gather-protest-at-panama-city-womens-march</t>
  </si>
  <si>
    <t>Evanston, WY</t>
  </si>
  <si>
    <t>self-report via google form</t>
  </si>
  <si>
    <t>Pensacola, FL</t>
  </si>
  <si>
    <t>Evansville, IN</t>
  </si>
  <si>
    <t xml:space="preserve">http://usishield.com/24714/opinion/marching-out-hate/ </t>
  </si>
  <si>
    <t>http://www.pnj.com/story/news/local/pensacola/downtown/2017/01/21/hundreds-brave-rain-join-pensacola-march-women/96795864/</t>
  </si>
  <si>
    <t>St. Augustine, FL</t>
  </si>
  <si>
    <t>http://staugustine.com/news-local-news/2017-01-22/together-st-augustine-marches-strong</t>
  </si>
  <si>
    <t>eyewitness onsite via google form</t>
  </si>
  <si>
    <t>St. Petersburg, FL</t>
  </si>
  <si>
    <t>https://twitter.com/contraryAshley/status/823271784694747136</t>
  </si>
  <si>
    <t>Fairfield, IA</t>
  </si>
  <si>
    <t>http://www.tampabay.com/news/politics/elections/womens-march-surpassed-20000-protesters-making-it-largest-in-st-petersburg/2310416</t>
  </si>
  <si>
    <t>Fairmont, WV</t>
  </si>
  <si>
    <t>Sarasota, FL</t>
  </si>
  <si>
    <t>FB photo of marchers</t>
  </si>
  <si>
    <t>https://twitter.com/sarasotapd/status/822888985689292800</t>
  </si>
  <si>
    <t>Falmouth, MA</t>
  </si>
  <si>
    <t>http://www.heraldtribune.com/news/20170121/thousands-turn-out-for-sarasota-womens-solidarity-march?start=2</t>
  </si>
  <si>
    <t>https://twitter.com/DaveMcGlinchey/status/823023657266114564</t>
  </si>
  <si>
    <t>Tallahassee, FL</t>
  </si>
  <si>
    <t>http://www.capenews.net/falmouth/news/upper-cape-men-women-gather-in-solidarity/article_135e68e6-68fc-5e78-8332-a5fd43321a89.html</t>
  </si>
  <si>
    <t>Fargo, ND</t>
  </si>
  <si>
    <t>http://www.tallahassee.com/story/news/2017/01/21/more-than-14000-join-womens-march-on-tallahassee/96880778/</t>
  </si>
  <si>
    <t>http://www.valleynewslive.com/content/news/Womens-March-in-Fargo-brings--411419195.html</t>
  </si>
  <si>
    <t>Twitter (@FargoUGND)</t>
  </si>
  <si>
    <t>https://twitter.com/wideofthepost/status/823081608601341952</t>
  </si>
  <si>
    <t>http://www.inforum.com/news/4203502-watch-and-listen-estimated-crowd-1000-gather-fargo-part-worldwide-womens-march</t>
  </si>
  <si>
    <t>West Palm Beach, FL</t>
  </si>
  <si>
    <t>http://www.palmbeachpost.com/news/local/thousands-turn-out-west-palm-for-women-rally-against-trump/GURHjHOiaBFtDfODkqg0fM/</t>
  </si>
  <si>
    <t>http://lubbockonline.com/local/2017-01-21/hundreds-protest-lubbock-women-s-march</t>
  </si>
  <si>
    <t>Florence, OR</t>
  </si>
  <si>
    <t>https://twitter.com/texdakota/status/823256159989604353</t>
  </si>
  <si>
    <t>Floyd, VA</t>
  </si>
  <si>
    <t>Forks, WA</t>
  </si>
  <si>
    <t>Fort Atkinson, WI</t>
  </si>
  <si>
    <t>http://www.dailyunion.com/multimedia/collection_ef47d9e2-e016-11e6-acfe-3fc05da771cb.html</t>
  </si>
  <si>
    <t>https://vimeo.com/200537363</t>
  </si>
  <si>
    <t>https://www.facebook.com/FortBraggAdvocateNews/posts/1422203641137859</t>
  </si>
  <si>
    <t>http://www.coloradoan.com/story/news/local/2017/01/22/hundreds-attend-rally-our-rights/96924538/</t>
  </si>
  <si>
    <t>Savannah, GA</t>
  </si>
  <si>
    <t>Fort Sumner, NM</t>
  </si>
  <si>
    <t>http://savannahnow.com/news/2017-01-21/hundreds-march-downtown-savannah-promote-women-s-rights-oppose-trump</t>
  </si>
  <si>
    <t>Fort Wayne, IN</t>
  </si>
  <si>
    <t>Statesboro, GA</t>
  </si>
  <si>
    <t>http://www.journalgazette.net/news/local/Thousand-drawn-to-local-protest-17399065</t>
  </si>
  <si>
    <t>https://twitter.com/jonathanhtweets/status/823054896165486593</t>
  </si>
  <si>
    <t>http://www.statesboroherald.com/section/1/article/78251/</t>
  </si>
  <si>
    <t>Fort Worth, TX</t>
  </si>
  <si>
    <t>Zebulon, GA</t>
  </si>
  <si>
    <t>https://twitter.com/JillianEMcClure/status/822928537627795457</t>
  </si>
  <si>
    <t xml:space="preserve">SPLCenter on twitter </t>
  </si>
  <si>
    <t>twitter</t>
  </si>
  <si>
    <t>Francestown, NH</t>
  </si>
  <si>
    <t>http://www.unionleader.com/Francestown-holds-peaceful-womens-march</t>
  </si>
  <si>
    <t>Hagatna, Guam</t>
  </si>
  <si>
    <t>GM</t>
  </si>
  <si>
    <t>Frederick, MD</t>
  </si>
  <si>
    <t>http://www.guampdn.com/picture-gallery/news/2017/01/20/fanohge-famalaoan-guahan-march/96822624/</t>
  </si>
  <si>
    <t>http://www.fredericknewspost.com/news/politics_and_government/hundreds-descend-on-downtown-frederick-for-sister-march/article_2445f10a-8356-5787-ade1-95e208c97c9b.html</t>
  </si>
  <si>
    <t>Fredonia, NY</t>
  </si>
  <si>
    <t>onsite eyewitness who did a headcount via google form</t>
  </si>
  <si>
    <t>http://chautauquatoday.com/news/details.cfm?clientid=25&amp;id=234985#.WIT2YbYrLVo</t>
  </si>
  <si>
    <t>Hana, HI</t>
  </si>
  <si>
    <t>headcount by onsite participant</t>
  </si>
  <si>
    <t>HI</t>
  </si>
  <si>
    <t>Hilo, HI</t>
  </si>
  <si>
    <t>http://www.hawaiitribune-herald.com/news/local-news/heeding-rallying-call-more-1000-attend-hilo-women-s-march</t>
  </si>
  <si>
    <t>Friday Harbor, WA</t>
  </si>
  <si>
    <t>http://sanjuanislander.com/photos/event-photos/slideshow-jan-21-women-s-march-in-friday-harbor</t>
  </si>
  <si>
    <t>Galesburg, IL</t>
  </si>
  <si>
    <t>Big Island Now</t>
  </si>
  <si>
    <t>http://tspr.org/post/western-illinois-march-women</t>
  </si>
  <si>
    <t>Honolulu (Oahu) HI</t>
  </si>
  <si>
    <t>http://www.galesburg.com/news/20170121/nearly-500-march-in-solidarity-around-downtown-galesburg</t>
  </si>
  <si>
    <t>Gila, NM</t>
  </si>
  <si>
    <t>http://www.staradvertiser.com/2017/01/21/breaking-news/thousands-march-around-state-capitol-in-show-of-solidarity/</t>
  </si>
  <si>
    <t>Glens Falls, NY</t>
  </si>
  <si>
    <t>http://www.kitv.com/story/34314442/close-to-8000-come-out-to-womens-march-in-honolulu</t>
  </si>
  <si>
    <t>http://poststar.com/news/local/protesters-come-out-in-record-numbers-for-local-women-s/article_4d7858fe-75ce-5516-88f8-296e0ff29859.html</t>
  </si>
  <si>
    <t>Kahului, Maui, HI</t>
  </si>
  <si>
    <t>http://mauitime.com/news/politics/photos-of-todays-womens-march-on-maui/</t>
  </si>
  <si>
    <t>http://www.mauinews.com/news/local-news/2017/01/marching-into-history-peaceful-protest-maui-style/</t>
  </si>
  <si>
    <t>Gloucester, NJ</t>
  </si>
  <si>
    <t>http://www.mauinews.com/page/content.detail/id/646055/</t>
  </si>
  <si>
    <t>Kauai, HI</t>
  </si>
  <si>
    <t>see Lihue</t>
  </si>
  <si>
    <t>Gouldsboro, ME</t>
  </si>
  <si>
    <t>https://www.facebook.com/dorcaslibrary</t>
  </si>
  <si>
    <t>Grand Forks, ND</t>
  </si>
  <si>
    <t>Kaunakakai (Molokai)</t>
  </si>
  <si>
    <t>http://www.grandforksherald.com/news/4203526-hundreds-attend-grand-forks-event-inspired-national-womens-march</t>
  </si>
  <si>
    <t>eyewitness account</t>
  </si>
  <si>
    <t>Kawaihae, HI</t>
  </si>
  <si>
    <t>http://bigislandnow.com/2017/01/21/na-wahine-for-womens-rights-march-on-the-water/</t>
  </si>
  <si>
    <t>Grand Marais, MN</t>
  </si>
  <si>
    <t>https://twitter.com/bryanhansel/status/823244421185630208</t>
  </si>
  <si>
    <t>onsite eyewitness did headcount via google form</t>
  </si>
  <si>
    <t>Grand Rapids, MI</t>
  </si>
  <si>
    <t>http://www.fountainstreetchurch.com/single-post/2017/01/23/Loss-For-Words</t>
  </si>
  <si>
    <t>Kona, HI</t>
  </si>
  <si>
    <t>Big Island Video News</t>
  </si>
  <si>
    <t>https://twitter.com/OccupyDisabled/status/823046051867131905</t>
  </si>
  <si>
    <t>Grants Pass, OR</t>
  </si>
  <si>
    <t>http://www.westhawaiitoday.com/news/local-news/women-s-march-draws-massive-crowd-kona</t>
  </si>
  <si>
    <t>Green Bay, WI</t>
  </si>
  <si>
    <t>Lihue (Kauai) HI</t>
  </si>
  <si>
    <t>http://www.greenbaypressgazette.com/story/news/2017/01/21/green-bay-womens-march/96782676/?hootPostID=6979db0a7bd407815831ee0e0e039277</t>
  </si>
  <si>
    <t>http://thegardenisland.com/news/local/attend-sign-waving-event-support-women-s-march-on-washington/article_d7188a0b-7d09-5afe-9c33-0f2e80244eda.html</t>
  </si>
  <si>
    <t>Greenfield, MA</t>
  </si>
  <si>
    <t>http://greenfieldrecorder.ma.newsmemory.com/ Monday January 23, 2017</t>
  </si>
  <si>
    <t>http://www.recorder.com/Thousands-fill-Town-Common-for-women-s-rally-7616382</t>
  </si>
  <si>
    <t>Greensboro, NC</t>
  </si>
  <si>
    <t>http://myfox8.com/2017/01/21/2800-people-attend-womens-march-in-greensboro/</t>
  </si>
  <si>
    <t>Greensburg, IN</t>
  </si>
  <si>
    <t>Eyewitness estimate</t>
  </si>
  <si>
    <t>Greenville, SC</t>
  </si>
  <si>
    <t>http://www.greenvilleonline.com/story/news/2017/01/21/womens-rally-fills-falls-park-amid-worldwide-protests/96889616/</t>
  </si>
  <si>
    <t>Greenville, NC</t>
  </si>
  <si>
    <t>http://www.wcti12.com/news/womens-marches-held-in-eastern-north-carolina/284801734</t>
  </si>
  <si>
    <t>onsite organizers who did a headcount</t>
  </si>
  <si>
    <t>Greenwood, IN</t>
  </si>
  <si>
    <t>Gross Pointe, MI</t>
  </si>
  <si>
    <t>https://www.facebook.com/photo.php?fbid=10210356424360030&amp;set=a.3839839387551.2159182.1025029153&amp;type=3&amp;theater</t>
  </si>
  <si>
    <t>Iowa City, IA</t>
  </si>
  <si>
    <t>Low estimate is from a headcount at the startpoint. Additional marches joined along route. Onsite eyewitness.</t>
  </si>
  <si>
    <t>http://www.desmoinesregister.com/story/news/2017/01/21/nearly-1000-people-join-womens-march-iowa-city/96889784/</t>
  </si>
  <si>
    <t>https://www.facebook.com/eddie.berger.3/videos/1314134975318501/</t>
  </si>
  <si>
    <t>Lamoni, IA</t>
  </si>
  <si>
    <t>Eyewitness on site, photo evidence</t>
  </si>
  <si>
    <t>Gulfport, MS</t>
  </si>
  <si>
    <t>MS</t>
  </si>
  <si>
    <t>Sun Herald</t>
  </si>
  <si>
    <t>onsite organizer count</t>
  </si>
  <si>
    <t>Idaho Falls, ID</t>
  </si>
  <si>
    <t>http://www.eastidahonews.com/2017/01/500-people-attend-womens-march-idaho-falls/</t>
  </si>
  <si>
    <t>https://www.facebook.com/vivien.low.1/posts/10154931219449431</t>
  </si>
  <si>
    <t>Ketchum, ID</t>
  </si>
  <si>
    <t>Halfway, OR</t>
  </si>
  <si>
    <t>http://magicvalley.com/news/local/attend-ketchum-women-s-march/article_ebe2d387-516e-5426-9e6f-93a45933ee16.html</t>
  </si>
  <si>
    <t>onsite sources via google form w photos showing headcount</t>
  </si>
  <si>
    <t>http://www.kmvt.com/content/news/More-than-1000-people-march-for-womens-rights-in-Ketchum-411436945.html</t>
  </si>
  <si>
    <t>Harrisburg, PA</t>
  </si>
  <si>
    <t>McCall, ID</t>
  </si>
  <si>
    <t>http://www.pennlive.com/news/2017/01/harrisburg_version_of_womens_m.html#incart_river_mobile_home_pop</t>
  </si>
  <si>
    <t>Moscow, ID</t>
  </si>
  <si>
    <t>http://dnews.com/local/women-on-the-march/article_61739ce0-0c64-57cc-baa7-4e0492c47b98.html</t>
  </si>
  <si>
    <t>Harrisville, MI</t>
  </si>
  <si>
    <t>https://www.facebook.com/events/667336173434890/</t>
  </si>
  <si>
    <t>https://twitter.com/nowosadwoman/status/823223865086267392</t>
  </si>
  <si>
    <t>Pocatello, ID</t>
  </si>
  <si>
    <t>http://idahostatejournal.com/members/marchers-show-up-in-droves-for-women-s-march-on/article_fe93fb5e-f29b-5784-bda9-6f66cc342649.html</t>
  </si>
  <si>
    <t>http://ctmirror.org/2017/01/21/hartford-rally-draws-10000-complacency-is-over/</t>
  </si>
  <si>
    <t>Harwich, MA</t>
  </si>
  <si>
    <t>Sandpoint, ID</t>
  </si>
  <si>
    <t>http://www.capecod.com/cape-wide-news/solidarity-stand-out-in-harwich-saturday/</t>
  </si>
  <si>
    <t>http://www.bonnercountydailybee.com/local_news/20170121/marching_together_north_idaho_style</t>
  </si>
  <si>
    <t>Hattiesburg, MS</t>
  </si>
  <si>
    <t>canceled (tornado) http://www.sunherald.com/news/local/counties/harrison-county/article127994339.html</t>
  </si>
  <si>
    <t>Stanley, ID</t>
  </si>
  <si>
    <t>https://twitter.com/Margot_Garnick/status/823006371444588544</t>
  </si>
  <si>
    <t>Helena, MT</t>
  </si>
  <si>
    <t>https://twitter.com/Carole_King/status/822992329711579137</t>
  </si>
  <si>
    <t>http://helenair.com/news/local/montana-women-s-march-draws-an-estimated/article_d04ff8b8-4f77-5e8f-b683-2941b39d4276.html</t>
  </si>
  <si>
    <t>http://www.bozemandailychronicle.com/news/politics/thousands-rally-in-helena-for-human-rights-equality/article_11b79d6b-d5a9-519f-a51b-1dec07278c95.html</t>
  </si>
  <si>
    <t>Hilldale, UT</t>
  </si>
  <si>
    <t>Hillsboro, WI</t>
  </si>
  <si>
    <t>Hillsborough, NC</t>
  </si>
  <si>
    <t>Herald Sun</t>
  </si>
  <si>
    <t>Eyewitness estimates; video footage</t>
  </si>
  <si>
    <t>Holden Village, WA</t>
  </si>
  <si>
    <t>Eyewitness on site, photographic evidence</t>
  </si>
  <si>
    <t>Hood River, OR</t>
  </si>
  <si>
    <t>http://m.hoodrivernews.com/news/2017/jan/25/womens-stand-brings-national-march-hr/</t>
  </si>
  <si>
    <t>Houghton, MI</t>
  </si>
  <si>
    <t>http://www.uppermichiganssource.com/content/news/Houghton-marchers-for-womens-rights-411431685.html</t>
  </si>
  <si>
    <t>Houlton, ME</t>
  </si>
  <si>
    <t>Houston, TX</t>
  </si>
  <si>
    <t>Maryville, IL</t>
  </si>
  <si>
    <t>https://twitter.com/Pretty_pittie/status/823328254014668800</t>
  </si>
  <si>
    <t>Peoria, IL</t>
  </si>
  <si>
    <t>http://www.khou.com/mb/news/20k-attend-womens-march-in-downtown-houston/389702891</t>
  </si>
  <si>
    <t>http://www.chron.com/news/houston-texas/article/Tweets-from-the-Houston-Women-s-march-10873983.php</t>
  </si>
  <si>
    <t>http://www.centralillinoisproud.com/news/local-news/peoria-rally-in-support-of-womens-march-on-washington/643865167</t>
  </si>
  <si>
    <t>organizer head count via crowd counting techniques</t>
  </si>
  <si>
    <t>Howard County, MD</t>
  </si>
  <si>
    <t>FB group marked as "attended"</t>
  </si>
  <si>
    <t>Rockford, IL</t>
  </si>
  <si>
    <t>Hudson, NY</t>
  </si>
  <si>
    <t>http://www.rrstar.com/news/20170121/crowds-pack-downtown-rockford-for-womens-march-protest</t>
  </si>
  <si>
    <t>http://m.registerstar.com/news/article_d498a278-e054-11e6-a01b-dfe6701814de.html?mode=jqm</t>
  </si>
  <si>
    <t>https://twitter.com/imbycentral/status/823216590472744961</t>
  </si>
  <si>
    <t>Springfield, IL</t>
  </si>
  <si>
    <t>State Journal Register</t>
  </si>
  <si>
    <t>Huron, SD</t>
  </si>
  <si>
    <t>SD</t>
  </si>
  <si>
    <t>Indiana, PA</t>
  </si>
  <si>
    <t>http://wdadradio.com/downtown-indiana-site-of-march-connected-to-dc-march-for-women/</t>
  </si>
  <si>
    <t>https://twitter.com/PghQuilter/status/823171066864476160</t>
  </si>
  <si>
    <t>Indianapolis, IN</t>
  </si>
  <si>
    <t>https://twitter.com/rafkhach/status/822930702643720193</t>
  </si>
  <si>
    <t>Issaquah, WA</t>
  </si>
  <si>
    <t>Ithaca, NY</t>
  </si>
  <si>
    <t>http://cornellsun.com/2017/01/21/womens-march-on-ithaca-draws-more-than-8000-shattering-expectations/</t>
  </si>
  <si>
    <t>https://twitter.com/cornellsun/status/822868186672537602</t>
  </si>
  <si>
    <t>Jackson, NH</t>
  </si>
  <si>
    <t>Lafayette, IN</t>
  </si>
  <si>
    <t>https://twitter.com/ConwayDailySun/status/822886300013490180</t>
  </si>
  <si>
    <t>http://www.jconline.com/story/news/2017/01/21/lafayette-womens-march-turns-out-800/96790444/</t>
  </si>
  <si>
    <t>Mitchell, IN</t>
  </si>
  <si>
    <t>Paoli, IN</t>
  </si>
  <si>
    <t>verified through user photo</t>
  </si>
  <si>
    <t>St. Mary of the Woods, IN</t>
  </si>
  <si>
    <t>http://www.tribstar.com/news/local_news/wabash-valley-residents-gather-in-solidarity-with-marchers-in-washington/article_49969ab3-c25d-52a1-b185-aa99dd701846.html</t>
  </si>
  <si>
    <t>South Bend, IN</t>
  </si>
  <si>
    <t>Jackson, MS</t>
  </si>
  <si>
    <t>http://www.southbendtribune.com/news/local/more-than-march-for-women-in-south-bend/article_d51bf83d-b32a-50ca-9db2-e11b34f5a855.html</t>
  </si>
  <si>
    <t>https://twitter.com/FBrownWilliams/status/823037789113565184</t>
  </si>
  <si>
    <t>https://twitter.com/nlanderson/status/822929767318093824</t>
  </si>
  <si>
    <t>https://t.co/fWEc8zTpWX</t>
  </si>
  <si>
    <t>http://www.clarionledger.com/videos/news/2017/01/21/women's-march-jackson/96900084/</t>
  </si>
  <si>
    <t>Terre Haute, IN</t>
  </si>
  <si>
    <t>Jackson Hole, WY</t>
  </si>
  <si>
    <t>Valparaiso, IN</t>
  </si>
  <si>
    <t>Jefferson City, MO</t>
  </si>
  <si>
    <t>http://www.nwitimes.com/news/local/women-march-for-rights-in-valparaiso/article_a8aeff74-665f-52ec-a5ee-19cdbe93cf4e.html</t>
  </si>
  <si>
    <t>Topeka, KS</t>
  </si>
  <si>
    <t>Jonesborough, TN</t>
  </si>
  <si>
    <t>KS</t>
  </si>
  <si>
    <t>http://www.johnsoncitypress.com/gallery/Women-s-March-in-Jonesborough-GALLERY</t>
  </si>
  <si>
    <t>http://cjonline.com/news/local/2017-01-21/women-s-march-topeka-draws-thousands-thumps-trump</t>
  </si>
  <si>
    <t>Joseph, OR</t>
  </si>
  <si>
    <t>Wichita, KS</t>
  </si>
  <si>
    <t>http://www.kansas.com/news/local/article127951994.html</t>
  </si>
  <si>
    <t>Lexington, KY</t>
  </si>
  <si>
    <t>KY</t>
  </si>
  <si>
    <t>https://twitter.com/lexkypolice/status/822907799084683264</t>
  </si>
  <si>
    <t>FB; Kentucky NOW estimate</t>
  </si>
  <si>
    <t>Louisville, KY</t>
  </si>
  <si>
    <t>http://www.courier-journal.com/story/news/politics/2017/01/21/local-activists-call-social-justice/96676446/</t>
  </si>
  <si>
    <t>Kalamazoo, MI</t>
  </si>
  <si>
    <t xml:space="preserve">MI
</t>
  </si>
  <si>
    <t>Murray, KY</t>
  </si>
  <si>
    <t>http://www.mlive.com/news/kalamazoo/index.ssf/2017/01/more_than_1000_people_march_in.html</t>
  </si>
  <si>
    <t>http://wkms.org/post/hundreds-join-march-equality-and-social-justice-murray</t>
  </si>
  <si>
    <t>http://wwmt.com/news/local/women-march-in-washington-solidarity-march-held-in-kalamazoo</t>
  </si>
  <si>
    <t>Owensboro, KY</t>
  </si>
  <si>
    <t>Kanab, UT</t>
  </si>
  <si>
    <t>Pikeville, KY</t>
  </si>
  <si>
    <t>https://twitter.com/sheila_isaac/status/823375791601963008</t>
  </si>
  <si>
    <t>Kansas City, MO</t>
  </si>
  <si>
    <t>New Orleans, LA</t>
  </si>
  <si>
    <t>LA</t>
  </si>
  <si>
    <t>http://www.kansascity.com/news/local/article127922349.html</t>
  </si>
  <si>
    <t>http://www.theadvocate.com/new_orleans/news/article_b6a63598-e002-11e6-9066-575bd82cb3da.html</t>
  </si>
  <si>
    <t>http://www.kmbc.com/article/thousands-attend-womens-march-in-kansas-city/8625641</t>
  </si>
  <si>
    <t>http://www.nola.com/elections/index.ssf/2017/01/womens_march_trump_protest_new.html</t>
  </si>
  <si>
    <t>FB/Eyewitness on site</t>
  </si>
  <si>
    <t>Shreveport/Bossier, LA</t>
  </si>
  <si>
    <t>http://www.ksla.com/story/34314150/large-crowd-marches-in-downtown-shreveport-in-solidarity-with-womens-march-in-dc</t>
  </si>
  <si>
    <t>https://www.facebook.com/events/195167907553867/permalink/204120623325262/</t>
  </si>
  <si>
    <t>http://www.shreveporttimes.com/story/news/2017/01/21/womens-march-shreveport-bossier-held-saturday-were-not-going-away/96774386/</t>
  </si>
  <si>
    <t>Keene, NH</t>
  </si>
  <si>
    <t>https://www.facebook.com/events/1640383116258279/</t>
  </si>
  <si>
    <t>Eyewitness count</t>
  </si>
  <si>
    <t>http://www.sentinelsource.com/news/local/area-march-draws-crowd-of-more-than/article_7de8951d-180d-5791-b3ba-c1e623115227.html</t>
  </si>
  <si>
    <t>Kennebunk, ME</t>
  </si>
  <si>
    <t>https://twitter.com/Kennebunkpolice/status/823692338535034882</t>
  </si>
  <si>
    <t>Kent, OH</t>
  </si>
  <si>
    <t>https://twitter.com/KabirBhatiaTime/status/822899486171234305</t>
  </si>
  <si>
    <t>Killington, VT</t>
  </si>
  <si>
    <t>onsite eyewitness did headcount per google form</t>
  </si>
  <si>
    <t>Kingston, WA</t>
  </si>
  <si>
    <t>http://www.kitsapdailynews.com/news/group-engages-in-civil-informationing-in-support-of-womens-march/</t>
  </si>
  <si>
    <t>Martha's Vineyard, MA</t>
  </si>
  <si>
    <t>Klamath Falls, Oregon</t>
  </si>
  <si>
    <t>http://www.mvtimes.com/2017/01/21/photos-womens-march-five-corners/</t>
  </si>
  <si>
    <t>http://www.heraldandnews.com/news/local_news/local-march-mirrors-national-event/article_4a28f34e-5f50-5ff8-88cf-1767025b992e.html</t>
  </si>
  <si>
    <t>https://twitter.com/dawnalbright/status/823006341987827713</t>
  </si>
  <si>
    <t>Nantucket, MA</t>
  </si>
  <si>
    <t>Knoxville, TN</t>
  </si>
  <si>
    <t>http://www.ack.net/news/20170121/your-nantucket-womens-march-photos-wanted</t>
  </si>
  <si>
    <t>Organizer and eyewitness estimate</t>
  </si>
  <si>
    <t>http://www.knoxnews.com/picture-gallery/news/local/tennessee/2017/01/21/photos-thousands-attend-knoxvilles-womens-march/96893668/</t>
  </si>
  <si>
    <t>Northampton, MA</t>
  </si>
  <si>
    <t>https://www.facebook.com/NorthamptonMAPD/posts/774633669358519:0</t>
  </si>
  <si>
    <t>http://www.gazettenet.com/Northampton-Women-s-March-7616557</t>
  </si>
  <si>
    <t>http://wwlp.com/2017/01/21/western-massachusetts-residents-march-in-solidarity-with-d-c-protesters/</t>
  </si>
  <si>
    <t>Pittsfield, MA</t>
  </si>
  <si>
    <t>http://theberkshireedge.com/sister-march-at-colonial-theatre-draws-throngs-from-across-the-berkshires/</t>
  </si>
  <si>
    <t>La Crosse, WI</t>
  </si>
  <si>
    <t>Provincetown, MA</t>
  </si>
  <si>
    <t>report via google form</t>
  </si>
  <si>
    <t>http://capecodwave.com/provincetown-womens-march-going-speak/</t>
  </si>
  <si>
    <t>La Grande, OR</t>
  </si>
  <si>
    <t>Southborough, MA</t>
  </si>
  <si>
    <t>report via google form, citing La Grande Observer</t>
  </si>
  <si>
    <t>http://www.metrowestdailynews.com/photogallery/WL/20170121/NEWS/121009991/PH/1?start=2</t>
  </si>
  <si>
    <t>Springfield, MA</t>
  </si>
  <si>
    <t>http://www.masslive.com/news/index.ssf/2017/01/springfield_protesters_reject.html</t>
  </si>
  <si>
    <t>Tisbury, MA</t>
  </si>
  <si>
    <t>https://vineyardgazette.com/news/2017/01/21/islanders-join-national-day-protest</t>
  </si>
  <si>
    <t>Vineyard Haven, MA</t>
  </si>
  <si>
    <t>Lakeside, OH</t>
  </si>
  <si>
    <t>http://www.sanduskyregister.com/story/201701210015</t>
  </si>
  <si>
    <t>Wellfleet, MA</t>
  </si>
  <si>
    <t>Wood Hole, MA</t>
  </si>
  <si>
    <t>marcher self-report with photo on FB</t>
  </si>
  <si>
    <t>Lancaster, NH</t>
  </si>
  <si>
    <t>Worcester, MA</t>
  </si>
  <si>
    <t>Lancaster, PA</t>
  </si>
  <si>
    <t>http://www.telegram.com/news/20170121/central-mass-residents-turn-out-in-numbers-to-send-trump-message</t>
  </si>
  <si>
    <t>http://lancasteronline.com/news/local/hundreds-rally-in-penn-square-for-women-s-rights/article_5dcec858-dfe5-11e6-b8fe-4368bfd596b1.html</t>
  </si>
  <si>
    <t>Eyewitness on site, crowd counter</t>
  </si>
  <si>
    <t>Lander, WY</t>
  </si>
  <si>
    <t>https://twitter.com/thecarie/status/823042373030547456</t>
  </si>
  <si>
    <t>Langley, WA</t>
  </si>
  <si>
    <t>http://www.southwhidbeyrecord.com/news/over-1000-march-in-langley-protest-participation-exceeded-citys-population/</t>
  </si>
  <si>
    <t>Lansdale, PA</t>
  </si>
  <si>
    <t>Lansing, MI</t>
  </si>
  <si>
    <t>http://www.freep.com/story/news/local/michigan/2017/01/21/women-march-washington-lansing-michigan/96898240/</t>
  </si>
  <si>
    <t>http://iliveinahologramwithyou.blogspot.com/2017/01/a-mathmetical-estimate-of-womens-march.html</t>
  </si>
  <si>
    <t>https://twitter.com/MIRSnews/status/822876306685693952</t>
  </si>
  <si>
    <t>Laramie, WY</t>
  </si>
  <si>
    <t>see Cheyenne, WY</t>
  </si>
  <si>
    <t>http://www.wmur.com/article/thousands-gather-at-womens-marches-across-granite-state/8626037</t>
  </si>
  <si>
    <t>Las Cruces, NM</t>
  </si>
  <si>
    <t>http://www.kvia.com/news/top-stories/hundreds-gather-in-downtown-el-paso-for-womens-march/284730114</t>
  </si>
  <si>
    <t>http://www.lcsun-news.com/story/news/local/2017/01/21/unified-community-action-march-draws-larger-than-expected-crowd/96900756/</t>
  </si>
  <si>
    <t>Las Vegas, NV</t>
  </si>
  <si>
    <t>NV</t>
  </si>
  <si>
    <t>http://www.lasvegasnow.com/news/photos-huge-turnout-at-local-womens-march-on-washington/643795345</t>
  </si>
  <si>
    <t>https://thenevadaindependent.com/article/thousands-expected-protest-trump-reno-las-vegas</t>
  </si>
  <si>
    <t>Las Vegas, NM</t>
  </si>
  <si>
    <t>Leonia, NJ</t>
  </si>
  <si>
    <t>http://www.northjersey.com/story/news/local/2017/01/21/local-womens-marches-draw-far-larger-crowds-than-expected/96778300/</t>
  </si>
  <si>
    <t>Video estimate</t>
  </si>
  <si>
    <t>Ocean City, MD</t>
  </si>
  <si>
    <t>http://www.wmdt.com/news/maryland/hundreds-show-their-support-in-ocs-womens-march/284828523</t>
  </si>
  <si>
    <t>St. Mary's City, MD</t>
  </si>
  <si>
    <t>Lewis, NY</t>
  </si>
  <si>
    <t>https://www.facebook.com/eric.heisler.79/posts/10210356063470308</t>
  </si>
  <si>
    <t>University Park, MD</t>
  </si>
  <si>
    <t>https://www.facebook.com/events/244926602586263/</t>
  </si>
  <si>
    <t>Lewisburg, PA</t>
  </si>
  <si>
    <t>FB (people on site)</t>
  </si>
  <si>
    <t>Lilly, PA</t>
  </si>
  <si>
    <t>Lincoln, NE</t>
  </si>
  <si>
    <t>http://www.omaha.com/news/politics/at-least-people-fill-the-streets-in-women-s-march/article_5de6469e-58ff-5e39-b4de-290a99e01a26.html</t>
  </si>
  <si>
    <t>http://journalstar.com/news/local/thousands-show-up-to-support-women-s-march-on-lincoln/article_2e87f297-d977-504f-b240-0f9946a37c68.html</t>
  </si>
  <si>
    <t>Logan, UT</t>
  </si>
  <si>
    <t>http://news.hjnews.com/allaccess/a-human-statement-valley-women-join-d-c-march-small/article_76777608-33e0-5853-8fe7-a97309cfe441.html</t>
  </si>
  <si>
    <t>Longview, WA</t>
  </si>
  <si>
    <t>http://tdn.com/news/local/longview-women-s-march-draws-around-people/article_824ee3c7-2905-5688-a146-148ce860874e.html</t>
  </si>
  <si>
    <t>Longville, MN</t>
  </si>
  <si>
    <t>https://twitter.com/curatress/status/822996713979912192</t>
  </si>
  <si>
    <t>https://www.facebook.com/events/337150970017113/permalink/342627902802753/</t>
  </si>
  <si>
    <t>https://www.mprnews.org/story/2017/01/21/photos-around-minnesota-women-and-men-march-for-womens-rights</t>
  </si>
  <si>
    <t>Lovell, ME</t>
  </si>
  <si>
    <t>Lubec, ME</t>
  </si>
  <si>
    <t>Loup City, NE</t>
  </si>
  <si>
    <t>http://www.nbcneb.com/content/news/March-for-equality-takes-place-in-central-Nebraska-411432745.html</t>
  </si>
  <si>
    <t>Monhegan Island</t>
  </si>
  <si>
    <t>email</t>
  </si>
  <si>
    <t>on site source via FB</t>
  </si>
  <si>
    <t>Portland, ME</t>
  </si>
  <si>
    <t>http://www.pressherald.com/2017/01/21/signs-sentiments-crowd-eastern-prom-for-womens-march/</t>
  </si>
  <si>
    <t>Sanford, ME</t>
  </si>
  <si>
    <t>http://www.journaltribune.com/news/2017-01-23/Front_Page/Were_all_one.html</t>
  </si>
  <si>
    <t>onsite eyewitness</t>
  </si>
  <si>
    <t>Lovettsville</t>
  </si>
  <si>
    <t>eyewitness; photo</t>
  </si>
  <si>
    <t>Lubbock, TX</t>
  </si>
  <si>
    <t>Surry, ME</t>
  </si>
  <si>
    <t>Tenants Harbor, ME</t>
  </si>
  <si>
    <t>http://knox.villagesoup.com/p/midcoast-lens-strength-in-numbers-at-womens-marches/1616859</t>
  </si>
  <si>
    <t>Mt. Laurel, NJ</t>
  </si>
  <si>
    <t>https://twitter.com/KaraLogan21/status/823293332520632320</t>
  </si>
  <si>
    <t>Madison, WI</t>
  </si>
  <si>
    <t>http://www.channel3000.com/news/mpd/284567959</t>
  </si>
  <si>
    <t>Vinalhaven, ME</t>
  </si>
  <si>
    <t>Manchester, VT</t>
  </si>
  <si>
    <t>http://www.penbaypilot.com/article/vinalhaven-musters-sister-march-jan-21/81253</t>
  </si>
  <si>
    <t>http://www.benningtonbanner.com/stories/rally-embraces-tolerance-as-trump-takes-office,495830?</t>
  </si>
  <si>
    <t>Mankato, MN</t>
  </si>
  <si>
    <t xml:space="preserve">Onsite eyewitness who did a headcount w photo </t>
  </si>
  <si>
    <t>Marfa, TX</t>
  </si>
  <si>
    <t>Twitter</t>
  </si>
  <si>
    <t>Marquette, MI</t>
  </si>
  <si>
    <t>http://www.miningjournal.net/uncategorized/2017/01/hundreds-rally-for-womens-march-in-marquette/</t>
  </si>
  <si>
    <t>http://www.uppermichiganssource.com/content/news/Marquette-Womens-March-draws-hundreds-of-supporters-411440915.html</t>
  </si>
  <si>
    <t>Marshall, MN</t>
  </si>
  <si>
    <t>Mayaguez, PR</t>
  </si>
  <si>
    <t>McMinnville, OR</t>
  </si>
  <si>
    <t>https://www.facebook.com/events/232307553886613/233443847106317/?notif_t=like&amp;notif_id=1484980361131828</t>
  </si>
  <si>
    <t>Memphis, TN</t>
  </si>
  <si>
    <t>https://t.co/unaoHXpGUT</t>
  </si>
  <si>
    <t>http://wreg.com/2017/01/21/thousands-protest-downtown-for-memphis-womens-march/</t>
  </si>
  <si>
    <t>Menomonie, WI</t>
  </si>
  <si>
    <t>https://twitter.com/trayf/status/823044387668193280</t>
  </si>
  <si>
    <t>Eyewitness head count</t>
  </si>
  <si>
    <t>Merrill, MI</t>
  </si>
  <si>
    <t>Midland, MI</t>
  </si>
  <si>
    <t>http://www.mlive.com/news/saginaw/index.ssf/2017/01/midland_march.html</t>
  </si>
  <si>
    <t>Midland, TX</t>
  </si>
  <si>
    <t>cbs 7 midland</t>
  </si>
  <si>
    <t>http://www.yourbasin.com/news/midland-womens-march-we-need-to-show-there-is-diversity-in-this-area/643899237</t>
  </si>
  <si>
    <t>Midway Atoll</t>
  </si>
  <si>
    <t>--</t>
  </si>
  <si>
    <t>Miles City, MT</t>
  </si>
  <si>
    <t>Milhelm, PA</t>
  </si>
  <si>
    <t>Milwaukee, WI</t>
  </si>
  <si>
    <t>http://www.cbs58.com/story/34314179/hundreds-hit-the-streets-of-milwaukee-for-womens-march-on-washington</t>
  </si>
  <si>
    <t>Minneapolis, MN</t>
  </si>
  <si>
    <t>See St Paul, MN (also see 1/20)</t>
  </si>
  <si>
    <t>Minocqua, WI</t>
  </si>
  <si>
    <t>Missoula, MT</t>
  </si>
  <si>
    <t>http://www.kpax.com/story/34315123/womens-march-takes-to-montanas-capitol-with-huge-crowd</t>
  </si>
  <si>
    <t>Moab, UT</t>
  </si>
  <si>
    <t>https://twitter.com/mmrj_tweet/status/822963369577615360</t>
  </si>
  <si>
    <t>Pentwater, MI</t>
  </si>
  <si>
    <t>St. Joseph, MI</t>
  </si>
  <si>
    <t>http://www.wirx.com/2017/01/23/womens-march-held-in-st-joseph/</t>
  </si>
  <si>
    <t>Mooresville, NC</t>
  </si>
  <si>
    <t>Saugatuck, MI</t>
  </si>
  <si>
    <t>http://www.mooresvilletribune.com/news/marching-to-make-a-point/article_f3388eee-e02e-11e6-a716-fb8d63c948f4.html</t>
  </si>
  <si>
    <t>http://wincountry.com/news/articles/2017/jan/22/women-march-in-washington-and-in-michigan/</t>
  </si>
  <si>
    <t>https://www.facebook.com/newsandguts/photos/pb.199870617084581.-2207520000.1485020488./204978426573800/?type=3&amp;theater</t>
  </si>
  <si>
    <t>Sault Ste Marie, MI</t>
  </si>
  <si>
    <t>Montpelier, VT</t>
  </si>
  <si>
    <t>http://www.burlingtonfreepress.com/story/news/2017/01/21/montpelier-womens-march-draws-7000/96888920/</t>
  </si>
  <si>
    <t>https://www.sootoday.com/local-news/women-resist-on-queen-street-516643</t>
  </si>
  <si>
    <t>Tecumseh, MI</t>
  </si>
  <si>
    <t>Mora, NM</t>
  </si>
  <si>
    <t>https://twitter.com/Anthony_Alaniz/status/823176969202319360</t>
  </si>
  <si>
    <t>Morganton, NC</t>
  </si>
  <si>
    <t>Traverse City, MI</t>
  </si>
  <si>
    <t>http://www.record-eagle.com/news/thousands-gather-for-traverse-city-women-s-march/article_547cdcb0-e029-11e6-be94-83e0491aa877.html</t>
  </si>
  <si>
    <t>http://www.morganton.com/townnews/politics/a-call-for-equality-demonstrators-converge-on-downtown-in-support/article_250317d0-e018-11e6-97d8-5fd6a7377b4b.html#utm_source=morganton.com&amp;utm_campaign=%2Fnewsletter%2Fbreaking%2F&amp;utm_medium=email&amp;utm_content=image</t>
  </si>
  <si>
    <t>Ypsilanti, MI</t>
  </si>
  <si>
    <t>Morris, MN</t>
  </si>
  <si>
    <t>https://www.facebook.com/events/1520855921262573/</t>
  </si>
  <si>
    <t>Morris Tribune</t>
  </si>
  <si>
    <t>https://twitter.com/theplaidjunct/status/822984190467645440</t>
  </si>
  <si>
    <t>http://purplewalruspress.blogspot.com/2017/01/hundreds-march-in-ypsilanti-in.html?m=1</t>
  </si>
  <si>
    <t>Mount Vernon, OH</t>
  </si>
  <si>
    <t>Mount Vernon, WA</t>
  </si>
  <si>
    <t>https://www.goskagit.com/news/young-and-old-take-on-downtown-mount-vernon-for-women/article_d216fe5e-24a5-5606-9e21-706c1db3ff2f.html/#utm_source=goskagit.com&amp;utm_campaign=related-by-section&amp;utm_medium=direct&amp;utm_term=young%20and%20old%20take%20on%20downtown%20mount%20vernon%20for%20women%27s%20march</t>
  </si>
  <si>
    <t>Eyewitnesses onsite and drone footage</t>
  </si>
  <si>
    <t>Murfreesboro, TN</t>
  </si>
  <si>
    <t>Nacogdoches, TX</t>
  </si>
  <si>
    <t>Nashville, TN</t>
  </si>
  <si>
    <t>https://twitter.com/Killingcrawdads/status/822924062213210112</t>
  </si>
  <si>
    <t>Nebraska City, NE</t>
  </si>
  <si>
    <t>Rochester, MN</t>
  </si>
  <si>
    <t>New Bern, NC</t>
  </si>
  <si>
    <t>https://twitter.com/UncleIllya/status/823023824253964288</t>
  </si>
  <si>
    <t>https://twitter.com/water_violin/status/822997922757349376</t>
  </si>
  <si>
    <t>http://www.newbernsj.com/news/20170121/estimated-600-gather-for-womens-march-in-new-bern</t>
  </si>
  <si>
    <t>St. Cloud, MN</t>
  </si>
  <si>
    <t>http://www.sctimes.com/story/news/local/2017/01/20/st-cloud-mixed-reaction-president-trump/96837370/</t>
  </si>
  <si>
    <t>St. Paul/Minneapolis, MN</t>
  </si>
  <si>
    <t>https://twitter.com/sppdPIO/status/822974502434930688</t>
  </si>
  <si>
    <t>New York, NY</t>
  </si>
  <si>
    <t>https://twitter.com/amNewYork/status/822978182315999233</t>
  </si>
  <si>
    <t>Women's March NYC FB page</t>
  </si>
  <si>
    <t>Newark, NJ</t>
  </si>
  <si>
    <t>Newport, OR</t>
  </si>
  <si>
    <t>http://www.newportnewstimes.com/v2_news_articles.php?heading=0&amp;story_id=54234&amp;page=86</t>
  </si>
  <si>
    <t>Norfolk, VA</t>
  </si>
  <si>
    <t>http://pilotonline.com/news/local/sister-marches-draw-thousands-to-downtown-norfolk-to-support-women/article_491f897c-2be6-5968-9f8a-2df7250a0184.html</t>
  </si>
  <si>
    <t>St. Louis, MO</t>
  </si>
  <si>
    <t>http://www.stltoday.com/news/local/govt-and-politics/thousands-take-part-in-st-louis-women-s-march-protesting/article_0866b5f9-d4ce-507d-9be1-792e599713d7.html</t>
  </si>
  <si>
    <t>Springfield, MO</t>
  </si>
  <si>
    <t>Oak Ridge, TN</t>
  </si>
  <si>
    <t>http://www.ky3.com/content/news/411423915.html</t>
  </si>
  <si>
    <t>onsite eyewitness (estimated based on # buttons/flyers distributed)</t>
  </si>
  <si>
    <t>West Plains, MO</t>
  </si>
  <si>
    <t>Willow Springs, MO</t>
  </si>
  <si>
    <t>http://www.sunherald.com/news/local/counties/harrison-county/article127994339.html</t>
  </si>
  <si>
    <t>Ocean Shores, WA</t>
  </si>
  <si>
    <t>http://www.northcoastnews.com/news/womens-march-draws-diverse-crowd-in-ocean-shores/</t>
  </si>
  <si>
    <t>Ocracoke, NC</t>
  </si>
  <si>
    <t>https://twitter.com/jcgreenfield/status/823321395904004096</t>
  </si>
  <si>
    <t>Oxford, MS</t>
  </si>
  <si>
    <t>https://ocracokeobserver.com/2017/01/22/womens-marchers-promote-messages-of-peace-encouragement-and-unity/</t>
  </si>
  <si>
    <t>http://thedmonline.com/hundreds-gather-oxfords-womens-march/</t>
  </si>
  <si>
    <t>Ogden, UT</t>
  </si>
  <si>
    <t>http://www.standard.net/Community/2017/01/21/Hundreds-brave-snow-for-Northern-Utah-Unity-Rally-in-Ogden.html</t>
  </si>
  <si>
    <t>http://www.sltrib.com/news/4847223-155/ogden-women-join-those-across-the</t>
  </si>
  <si>
    <t>Oklahoma City, OK</t>
  </si>
  <si>
    <t>OK</t>
  </si>
  <si>
    <t>https://newsok.com/thousands-gather-saturday-at-oklahoma-capitol-for-womens-march/article/5535205</t>
  </si>
  <si>
    <t>http://www.oudaily.com/news/women-s-march-on-oklahoma-draws-more-than-participants-to/article_80574326-e03c-11e6-b82e-fbc64b811c6c.html</t>
  </si>
  <si>
    <t>Olympia, WA</t>
  </si>
  <si>
    <t>Whitefish, MT</t>
  </si>
  <si>
    <t>http://www.theolympian.com/news/local/article127924384.html</t>
  </si>
  <si>
    <t>see Helena, MT</t>
  </si>
  <si>
    <t>Omaha, NE</t>
  </si>
  <si>
    <t>http://www.omaha.com/news/politics/women-s-march-fills-omaha-streets-to-send-a-message/article_5de6469e-58ff-5e39-b4de-290a99e01a26.html</t>
  </si>
  <si>
    <t>http://www.ketv.com/article/thousands-fill-streets-for-womens-march-on-omaha/8626727</t>
  </si>
  <si>
    <t>Oneonta, NY</t>
  </si>
  <si>
    <t>Onley, VA</t>
  </si>
  <si>
    <t>http://www.ask4direct.com/InfoRead.asp?id=WESR&amp;InfoID=1028534</t>
  </si>
  <si>
    <t>Orcas Island, WA</t>
  </si>
  <si>
    <t>Orford, NH</t>
  </si>
  <si>
    <t>http://www.heraldsun.com/news/sister-solidarity-hundreds-in-hillsborough-join-national-women-s-protest/article_441458b2-e02e-11e6-a09b-b303523aa1e6.html</t>
  </si>
  <si>
    <t>Raleigh, NC</t>
  </si>
  <si>
    <t>Paradox, NY</t>
  </si>
  <si>
    <t>http://www.wral.com/organizers-estimate-17-000-gather-in-raleigh-for-women-s-march/16456580/</t>
  </si>
  <si>
    <t>organizers click count</t>
  </si>
  <si>
    <t>Saxaphaw, NC</t>
  </si>
  <si>
    <t>Park City, UT</t>
  </si>
  <si>
    <t>https://twitter.com/HandyVillage/status/823178636790468609</t>
  </si>
  <si>
    <t>http://www.parkrecord.com/news/giant-sundance-crowd-marches-in-broad-rebuke-of-president-trump/?platform=hootsuite</t>
  </si>
  <si>
    <t>West Jefferson, NC</t>
  </si>
  <si>
    <t>http://deadline.com/2017/01/sundance-womens-march-attendance-high-chelsea-handler-donald-trump-1201891609/</t>
  </si>
  <si>
    <t>https://twitter.com/wineymomof2/status/822928844558663681</t>
  </si>
  <si>
    <t>https://www.facebook.com/vicki.h.randolph/media_set?set=a.10154979805683979.1073742350.696273978&amp;type=3&amp;pnref=story</t>
  </si>
  <si>
    <t>onsite eyewitnesses who did headcounts</t>
  </si>
  <si>
    <t>Wilmington, NC</t>
  </si>
  <si>
    <t>http://www.starnewsonline.com/news/20170121/wilmington-womens-march-exceeds-crowd-goal-inspires-hope</t>
  </si>
  <si>
    <t>http://www.twcnews.com/nc/coastal/news/2017/01/21/womens-marches-planned-across-north-carolina.html</t>
  </si>
  <si>
    <t>Pence, WI</t>
  </si>
  <si>
    <t>Winston-Salem, NC</t>
  </si>
  <si>
    <t>Pendelton, OR</t>
  </si>
  <si>
    <t>http://www.eastoregonian.com/eo/local-news/20170121/protestors-pack-pendleton-for-womens-march</t>
  </si>
  <si>
    <t>Pequannock Township, NJ</t>
  </si>
  <si>
    <t>http://www.northjersey.com/story/news/2017/01/21/crowds-gathering-womens-march-protests/96778388/</t>
  </si>
  <si>
    <t>http://www.dailyrecord.com/story/money/2017/01/21/womens-march-stops-traffic-pequannock/96770784/</t>
  </si>
  <si>
    <t>Peterborough, NH</t>
  </si>
  <si>
    <t>Philadelphia, PA</t>
  </si>
  <si>
    <t>http://www.philly.com/philly/blogs/real-time/Womens-Marches-in-Washington-DC-and-Philadelphia-Live-updates-Jan-21-2017.html</t>
  </si>
  <si>
    <t>Pierre, SD</t>
  </si>
  <si>
    <t>onsite eyewitness did a headcount via google form</t>
  </si>
  <si>
    <t>Pinedale, WY</t>
  </si>
  <si>
    <t>Pittsburgh, PA</t>
  </si>
  <si>
    <t>http://www.post-gazette.com/local/city/2017/01/21/Pittsburgh-groups-protest-against-Trump/stories/201701210111</t>
  </si>
  <si>
    <t>Plattsburgh, NY</t>
  </si>
  <si>
    <t>https://twitter.com/elodiemet/status/823227264645132288</t>
  </si>
  <si>
    <t>http://www.pressrepublican.com/news/downtown-march-celebrates-inclusion-diversity/article_c17631da-93b2-51c6-989c-af1d14963c90.html</t>
  </si>
  <si>
    <t>Plymouth, WI</t>
  </si>
  <si>
    <t>http://www.sheboyganpress.com/videos/news/local/2017/01/21/hundreds-attend-million-person-unity-marches-sheboygan-county/96905712/</t>
  </si>
  <si>
    <t>Pompton Plains, NJ</t>
  </si>
  <si>
    <t>See Pequannock Township, NJ</t>
  </si>
  <si>
    <t>Port Angeles, WA</t>
  </si>
  <si>
    <t>http://www.peninsuladailynews.com/news/over-200-march-in-port-angeles-gathering-for-hope/</t>
  </si>
  <si>
    <t>Port Jefferson, NY</t>
  </si>
  <si>
    <t>http://www.newsday.com/long-island/women-s-values-rallies-in-huntington-port-jefferson-station-1.12993518</t>
  </si>
  <si>
    <t>Port Jervis, NY</t>
  </si>
  <si>
    <t>http://www.recordonline.com/news/20170121/port-jervis-churchs-sister-march-draws-crowd</t>
  </si>
  <si>
    <t>Port Orford, OR</t>
  </si>
  <si>
    <t>Port Townsend, WA</t>
  </si>
  <si>
    <t>http://www.peninsuladailynews.com/news/some-300-protesters-march-in-port-townsend/</t>
  </si>
  <si>
    <t>Portales, NM</t>
  </si>
  <si>
    <t>http://www.easternnewmexiconews.com/story/2017/01/22/news/we-will-be-heard/150454.html</t>
  </si>
  <si>
    <t>Portland, OR</t>
  </si>
  <si>
    <t>https://twitter.com/scaackler/status/822995313703075840</t>
  </si>
  <si>
    <t>http://www.oregonlive.com/portland/index.ssf/2017/01/portland_womens_march_donald_t.html</t>
  </si>
  <si>
    <t>Portsmouth, NH</t>
  </si>
  <si>
    <t>Portland, OR area</t>
  </si>
  <si>
    <t>http://www.seacoastonline.com/news/20170121/portsmouth-womens-march-draws-thousands</t>
  </si>
  <si>
    <t>Wilton, NH</t>
  </si>
  <si>
    <t>onsite eyewitness who did headcount (via google form)</t>
  </si>
  <si>
    <t>Potsdam, NY</t>
  </si>
  <si>
    <t>Poughkeepsie, NY</t>
  </si>
  <si>
    <t>https://www.facebook.com/rivera.sun.3?fref=nf&amp;pnref=story.unseen-section</t>
  </si>
  <si>
    <t>Eyewitness on site; counted marchers with a clicker</t>
  </si>
  <si>
    <t>http://www.poughkeepsiejournal.com/story/news/local/2017/01/21/womens-march-walkway-poughkeepsie-trump/96877094/</t>
  </si>
  <si>
    <t>Providence, RI</t>
  </si>
  <si>
    <t>http://www.providencejournal.com/news/20170121/from-providence-to-washington-rhode-islanders-turn-out-to-send-trump-message</t>
  </si>
  <si>
    <t>https://twitter.com/JohnMarionjr/status/822980976628404226</t>
  </si>
  <si>
    <t>Rapid City, SD</t>
  </si>
  <si>
    <t>Red Bank, NJ</t>
  </si>
  <si>
    <t>https://twitter.com/ThatBrandyn/status/822891625676275712</t>
  </si>
  <si>
    <t>Reading, PA</t>
  </si>
  <si>
    <t>http://www.readingeagle.com/news/article/crowds-gather-in-city-park-in-reading-for-sister-march</t>
  </si>
  <si>
    <t>https://twitter.com/franko353/status/824010407299969024</t>
  </si>
  <si>
    <t>Sicklerville, NJ</t>
  </si>
  <si>
    <t>http://www.burlingtoncountytimes.com/news/local/video-nj-residents-gather-in-gloucester-township-to-protest-president/html_a1be7ea8-3eee-5d9f-8a37-6ad1afa50a57.html</t>
  </si>
  <si>
    <t>https://twitter.com/barbaradreyfuss/status/823227200304508932</t>
  </si>
  <si>
    <t>South Orange, NJ</t>
  </si>
  <si>
    <t>Trenton, NJ</t>
  </si>
  <si>
    <t>http://www.nj.com/politics/index.ssf/2017/01/crowd_of_6k_converges_on_womens_march_in_trenton.html</t>
  </si>
  <si>
    <t>https://t.co/PlbfhQeCXd</t>
  </si>
  <si>
    <t>West Orange, NJ</t>
  </si>
  <si>
    <t>Westfield, NJ</t>
  </si>
  <si>
    <t>https://www.tapinto.net/towns/westfield/articles/womens-march-in-westfield-attracts-thousands</t>
  </si>
  <si>
    <t>Reno, NV</t>
  </si>
  <si>
    <t>http://www.rgj.com/story/news/2017/01/21/s-change-reno-womens-march-washington/96888834/</t>
  </si>
  <si>
    <t>Wyckoff, NJ</t>
  </si>
  <si>
    <t>Richland, WA</t>
  </si>
  <si>
    <t>http://www.tri-cityherald.com/news/local/article128022844.html</t>
  </si>
  <si>
    <t>Richmond, VA</t>
  </si>
  <si>
    <t>http://richmondfreepress.com/news/2017/jan/20/thousands-join-march-monument-message-equality-uni/</t>
  </si>
  <si>
    <t>eyewitness onsite</t>
  </si>
  <si>
    <t>Riegelsville, PA</t>
  </si>
  <si>
    <t>Roanoke, VA</t>
  </si>
  <si>
    <t>http://www.wdbj7.com/content/news/Thousands-marched-for-women-in-Roanoke-411421475.html</t>
  </si>
  <si>
    <t>http://fromtheeditr.blogspot.com/2017/01/big-festive-crowd-for-roanoke-womens.html?m=1</t>
  </si>
  <si>
    <t>Rochester, NY</t>
  </si>
  <si>
    <t>http://www.democratandchronicle.com/story/news/2017/01/21/women-upset-trumps-presidency-hold-rallies-locally/96715496/</t>
  </si>
  <si>
    <t>Rock Springs, WY</t>
  </si>
  <si>
    <t>http://www.ifiberone.com/news/about-people-join-women-s-march-saturday-in-ephrata/youtube_ff1af7b6-e1ae-11e6-b6ed-5b1e5511006e.html</t>
  </si>
  <si>
    <t>Romney, WV</t>
  </si>
  <si>
    <t>Roswell, NM</t>
  </si>
  <si>
    <t xml:space="preserve">via email 
</t>
  </si>
  <si>
    <t>Santa Fe, NM</t>
  </si>
  <si>
    <t>http://www.santafenewmexican.com/news/local_news/santa-feans-flood-downtown-streets-in-display-of-anger-hope/article_8bf2bb24-b83f-51e3-8434-8a18223dac5d.html</t>
  </si>
  <si>
    <t>Facebook</t>
  </si>
  <si>
    <t>Silver City, NM</t>
  </si>
  <si>
    <t>Taos, NM</t>
  </si>
  <si>
    <t>St. Croix, VI</t>
  </si>
  <si>
    <t>Truth or Consequences, NM</t>
  </si>
  <si>
    <t>http://viconsortium.com/virgin-islands-2/watch-usvi-joins-u-s-world-womens-march-protesting-trump-inauguration/</t>
  </si>
  <si>
    <t>St. George, UT</t>
  </si>
  <si>
    <t>organizer head count</t>
  </si>
  <si>
    <t>FB (source on site)</t>
  </si>
  <si>
    <t>St. John, VA</t>
  </si>
  <si>
    <t>St. John, VI</t>
  </si>
  <si>
    <t>Eyewitness onsite; photographic evidence</t>
  </si>
  <si>
    <t>St. Johnsbury, VT</t>
  </si>
  <si>
    <t>Tuscarora, NV</t>
  </si>
  <si>
    <t>http://www.caledonianrecord.com/news/local/large-crowd-turns-out-for-march-in-st-johnsbury/article_79fb1b0b-82c7-5f2a-91f4-c8a7be03f7b9.html</t>
  </si>
  <si>
    <t>onsite eyewitness with headcount via photo</t>
  </si>
  <si>
    <t>St. Thomas, VI</t>
  </si>
  <si>
    <t>Sag Harbor, NY</t>
  </si>
  <si>
    <t>http://easthamptonstar.com/News/7/East-Enders-Marched-Washington-NYC-and-Sag-Harbor</t>
  </si>
  <si>
    <t>Salem, OR</t>
  </si>
  <si>
    <t>http://www.statesmanjournal.com/story/news/2017/01/21/womens-march-salem-unites-thousands-people/96850428/</t>
  </si>
  <si>
    <t>Eyewitness estimate based on video footage</t>
  </si>
  <si>
    <t>Salem, WI</t>
  </si>
  <si>
    <t>Salt Lake City, UT (1/20)</t>
  </si>
  <si>
    <t>http://www.sltrib.com/home/4843395-155/about-1000-utahns-rally-against-president</t>
  </si>
  <si>
    <t>Salt Lake City, UT (1/23)</t>
  </si>
  <si>
    <t>http://kutv.com/news/local/thousands-gather-for-utah-women-unite-march-at-utah-capitol-rotunda</t>
  </si>
  <si>
    <t>http://kutv.com/news/local/womens-march-draws-unprecedented-numbers-to-state-capitol</t>
  </si>
  <si>
    <t>San Antonio, TX</t>
  </si>
  <si>
    <t>http://www.mysanantonio.com/news/local/article/Women-in-San-Antonio-take-to-the-streets-to-10873833.php</t>
  </si>
  <si>
    <t>eyewitness and http://www.kens5.com/news/politics/national-politics/thousands-take-part-in-march-against-hate-in-san-antonio/389733191</t>
  </si>
  <si>
    <t>San Juan, PR</t>
  </si>
  <si>
    <t>onsite eyewtiness w photo</t>
  </si>
  <si>
    <t>San Juan Island, WA</t>
  </si>
  <si>
    <t>See Friday Harbor, WA</t>
  </si>
  <si>
    <t>Seneca Falls, NY</t>
  </si>
  <si>
    <t>http://fingerlakes1.com/2017/01/21/full-coverage-women-march-in-seneca-falls-2017/</t>
  </si>
  <si>
    <t>Syracuse, NY</t>
  </si>
  <si>
    <t>http://www.syracuse.com/politics/index.ssf/2017/01/over_2000_gathered_in_downtown_syracuse_for_womens_march_organizers_say.html</t>
  </si>
  <si>
    <t>Tupper Lake, NY</t>
  </si>
  <si>
    <t>Utica, NY</t>
  </si>
  <si>
    <t>http://www.wktv.com/story/34315510/peaceful-human-rights-march-at-mvcc</t>
  </si>
  <si>
    <t>Sandy, OR</t>
  </si>
  <si>
    <t>http://www.wktv.com/story/34315659/counter-inaugural-rally-held-in-utica</t>
  </si>
  <si>
    <t>Watertown, NY</t>
  </si>
  <si>
    <t>http://www.watertowndailytimes.com/news03/watertown-sister-rally-invokes-hope-battles-injustice-20170121</t>
  </si>
  <si>
    <t>Woodstock, NY</t>
  </si>
  <si>
    <t>http://media.dailyfreeman.com/2017/01/21/photos-from-the-womens-march-in-woodstock/</t>
  </si>
  <si>
    <t>https://www.facebook.com/hudsonvalleynews/videos/10154316159331172/</t>
  </si>
  <si>
    <t>Santurce, PR</t>
  </si>
  <si>
    <t>Seattle, WA</t>
  </si>
  <si>
    <t>http://www.seattletimes.com/seattle-news/politics/live-updates-womens-marches-seattle-dc-day-after-trump-inauguration/</t>
  </si>
  <si>
    <t>Local FOX News network</t>
  </si>
  <si>
    <t>http://komonews.com/news/local/organizers-175000-people-turned-out-for-seattle-womens-march</t>
  </si>
  <si>
    <t>Selingsgrove, PA</t>
  </si>
  <si>
    <t>Sequim, WA</t>
  </si>
  <si>
    <t>https://twitter.com/davidacody/status/823226017674248196</t>
  </si>
  <si>
    <t>Sharon, PA</t>
  </si>
  <si>
    <t>http://www.sharonherald.com/news/local_news/many-feet-one-voice/article_bba9716e-cc03-597c-8be8-ade51955213d.html</t>
  </si>
  <si>
    <t>Sheboygan, WI</t>
  </si>
  <si>
    <t>Springfield, OH</t>
  </si>
  <si>
    <t>https://www.insurancenewsnet.com/oarticle/springfield-residents-react-protest-trumps-inauguration</t>
  </si>
  <si>
    <t>Toledo, OH</t>
  </si>
  <si>
    <t>http://www.toledoblade.com/Politics/2017/01/21/Toledo-marchers-deliver-message-of-unity-after-inauguration.html</t>
  </si>
  <si>
    <t>Troy, OH</t>
  </si>
  <si>
    <t>http://tdn-net.com/top-stories/18578/promoting-unity</t>
  </si>
  <si>
    <t>Wilmington, OH</t>
  </si>
  <si>
    <t>Sioux Falls, SD</t>
  </si>
  <si>
    <t>http://wnewsj.com/news/34216/locals-join-womens-march</t>
  </si>
  <si>
    <t>http://www.argusleader.com/story/news/2017/01/21/thousands-join-womens-march-downtown-sioux-falls/96883868/</t>
  </si>
  <si>
    <t>Wooster, OH</t>
  </si>
  <si>
    <t>http://www.the-daily-record.com/local%20news/2017/01/22/rally-at-wooster-gazebo-draws-500</t>
  </si>
  <si>
    <t>Skykomish, WA</t>
  </si>
  <si>
    <t>https://twitter.com/matthewkrain/status/822988145696407552</t>
  </si>
  <si>
    <t>Yellow Springs, OH</t>
  </si>
  <si>
    <t>http://ysnews.com/news/2017/01/yellow-springs-sister-march-draws-at-least-250</t>
  </si>
  <si>
    <t>Tulsa, OK</t>
  </si>
  <si>
    <t>Spokane, WA</t>
  </si>
  <si>
    <t>http://www.tulsaworld.com/homepagelatest/tulsa-rally-promotes-cause-of-women-s-rights-indigenous-group/article_688e80bc-a873-5087-bf2f-057e22435172.html#.WIRHr5jrEik.twitter</t>
  </si>
  <si>
    <t>http://www.khq.com/story/34314162/womens-march-on-spokane-draws-thousands</t>
  </si>
  <si>
    <t>Eyewitness on site; noted size of overflow crowd relative to seating capacity</t>
  </si>
  <si>
    <t>http://www.spokesman.com/stories/2017/jan/21/thousands-more-than-expected-turn-out-for-womens-m/</t>
  </si>
  <si>
    <t>State College, PA</t>
  </si>
  <si>
    <t>http://www.centredaily.com/news/local/community/state-college/article127994959.html</t>
  </si>
  <si>
    <t>Staunton, VA</t>
  </si>
  <si>
    <t>http://www.newsleader.com/story/news/local/2017/01/21/96880364/</t>
  </si>
  <si>
    <t>The Dalles, OR</t>
  </si>
  <si>
    <t>Tillamook, OR</t>
  </si>
  <si>
    <t>http://www.tillamookheadlightherald.com/news/womens-march-rally-draws-hundreds-in-tillamook/article_9ae75ab2-e02f-11e6-89fc-3f59da891fab.html</t>
  </si>
  <si>
    <t>Troy, PA</t>
  </si>
  <si>
    <t>Twisp, WA</t>
  </si>
  <si>
    <t>http://methowtv.com/womens-march-january-21-2017/</t>
  </si>
  <si>
    <t>Union, WA</t>
  </si>
  <si>
    <t>signature collection by organizer via google form</t>
  </si>
  <si>
    <t>Welches, OR</t>
  </si>
  <si>
    <t>Vancouver, WA</t>
  </si>
  <si>
    <t>http://www.columbian.com/news/2017/jan/21/rally-vancouver-waterfront-solidarity-womens-marches/</t>
  </si>
  <si>
    <t>https://www.facebook.com/events/241794852913202/</t>
  </si>
  <si>
    <t>Vashon, WA</t>
  </si>
  <si>
    <t>Vermillion, SD</t>
  </si>
  <si>
    <t>http://siouxcityjournal.com/news/photos-vermillion-women-s-march/collection_383f9a7a-0427-5ff3-bfb6-03d3a83ea4ad.html#1</t>
  </si>
  <si>
    <t>Vienna, VA</t>
  </si>
  <si>
    <t>Vieques, PR</t>
  </si>
  <si>
    <t>onsite eyewitness / signature collection via google form</t>
  </si>
  <si>
    <t>http://nativenews.tumblr.com/post/156189053796/indigenous-caribbean-women-of-puerto-rico-march</t>
  </si>
  <si>
    <t>Walla Walla, WA</t>
  </si>
  <si>
    <t>union-bulletin.com</t>
  </si>
  <si>
    <t>http://keprtv.com/news/local/global-womens-march-makes-its-way-to-eastern-washington</t>
  </si>
  <si>
    <t>Wausau, WI</t>
  </si>
  <si>
    <t>http://www.wausaudailyherald.com/story/news/2017/01/20/group-gathers-support-womens-march-wausau/96778196/</t>
  </si>
  <si>
    <t>FB photo w headcount; local newspaper</t>
  </si>
  <si>
    <t>Wenatchee, WA</t>
  </si>
  <si>
    <t>http://www.wenatcheeworld.com/news/2017/jan/21/huge-turnout-for-womens-march/</t>
  </si>
  <si>
    <t>West Chester, PA</t>
  </si>
  <si>
    <t>https://wcborodems.org/2017/01/21/in-solidarity-with-the-womens-march/</t>
  </si>
  <si>
    <t>eyewitness count</t>
  </si>
  <si>
    <t>http://chescodems.org/tag/womens-march/</t>
  </si>
  <si>
    <t>West Lima, WI</t>
  </si>
  <si>
    <t>Wichita Falls, TX</t>
  </si>
  <si>
    <t>http://www.timesrecordnews.com/story/news/local/2017/01/21/group-peacefully-marches-voice-their-concerns/96891804/</t>
  </si>
  <si>
    <t>Williamsburg, VA</t>
  </si>
  <si>
    <t>http://wydaily.com/2017/01/21/womens-march-in-williamsburg-a-family-affair/</t>
  </si>
  <si>
    <t>Winchester, VA</t>
  </si>
  <si>
    <t>onsite eyewitness &amp; local news (via google form)</t>
  </si>
  <si>
    <t>http://www.winchesterstar.com/news/winchester/women-s-march-engulfs-political-weekend/article_3f921251-f30f-5772-8f54-aa325e13e89b.html</t>
  </si>
  <si>
    <t>Women's March Online</t>
  </si>
  <si>
    <t>Event included both US and international marchers</t>
  </si>
  <si>
    <t>Woodstock, VA</t>
  </si>
  <si>
    <t>http://www.nvdaily.com/uncategorized/2017/01/women-hold-sister-march-in-woodstock/</t>
  </si>
  <si>
    <t>Yakima, WA</t>
  </si>
  <si>
    <t>http://www.yakimaherald.com/news/local/hundreds-are-marching-through-yakima/article_1a192d50-e009-11e6-87ed-17b155bb6c9c.html</t>
  </si>
  <si>
    <t xml:space="preserve">
</t>
  </si>
  <si>
    <t>Int'l (partial; not counted in US total):</t>
  </si>
  <si>
    <t>Aachen, Germany</t>
  </si>
  <si>
    <t>Germany</t>
  </si>
  <si>
    <t>email/FB</t>
  </si>
  <si>
    <t>Info from onsite source</t>
  </si>
  <si>
    <t>Abqaiq, Saudi Arabia</t>
  </si>
  <si>
    <t>Saudi Arabia</t>
  </si>
  <si>
    <t>Accra, Ghana</t>
  </si>
  <si>
    <t>Ghana</t>
  </si>
  <si>
    <t>Ajijic, Mexico</t>
  </si>
  <si>
    <t>Mexico</t>
  </si>
  <si>
    <t>https://www.facebook.com/groups/pantsuitnation/search/?query=ajijic</t>
  </si>
  <si>
    <t>http://www.milenio.com/region/protesta-donald_trump-ajijic-extranjeros-politica_racista-malecon-milenio-noticias_0_888511371.html</t>
  </si>
  <si>
    <t>Alamos</t>
  </si>
  <si>
    <t>http://www.excelsior.com.mx/nacional/2017/01/21/1141338</t>
  </si>
  <si>
    <t>Amsterdam, Netherlands</t>
  </si>
  <si>
    <t>Netherlands</t>
  </si>
  <si>
    <t>http://www.parool.nl/amsterdam/grote-opkomst-bij-women-s-march-in-amsterdam~a4451698/</t>
  </si>
  <si>
    <t>http://www.dutchnews.nl/news/archives/2017/01/thousands-join-womens-marches-in-the-netherlands/</t>
  </si>
  <si>
    <t>https://www.nrc.nl/nieuws/2017/01/21/gemoedelijk-protest-tegen-trump-op-museumplein-en-malieveld-</t>
  </si>
  <si>
    <t>Angra do Heroismo</t>
  </si>
  <si>
    <t>Portugal</t>
  </si>
  <si>
    <t>http://www.delas.pt/seis-cidades-portuguesas-acolhem-marcha-contra-trump/</t>
  </si>
  <si>
    <t>Antananarivo</t>
  </si>
  <si>
    <t>Madagascar</t>
  </si>
  <si>
    <t>Antigua, Guatemala</t>
  </si>
  <si>
    <t>Guatemala</t>
  </si>
  <si>
    <t>http://antiguadailyphoto.com/2017/01/21/womens-march-on-antigua-guatemala/#.WIWn8z95JRI</t>
  </si>
  <si>
    <t>Åre, Sweden</t>
  </si>
  <si>
    <t>Sweden</t>
  </si>
  <si>
    <t>http://www.sydsvenskan.se/2017-01-22/arebor-demonstrerade-pa-skidor</t>
  </si>
  <si>
    <t>Asuncion, Paraguay</t>
  </si>
  <si>
    <t>Paraguay</t>
  </si>
  <si>
    <t>organizer headcount via google form</t>
  </si>
  <si>
    <t>Athens, Greece</t>
  </si>
  <si>
    <t>Greece</t>
  </si>
  <si>
    <t>http://www.centralctcommunications.com/newbritainherald/article_18ed032e-e04b-11e6-a5ac-cfc6d1810f5b.html</t>
  </si>
  <si>
    <t>Auckland, New Zealand</t>
  </si>
  <si>
    <t>New Zealand</t>
  </si>
  <si>
    <t>Radio NZ</t>
  </si>
  <si>
    <t>https://www.newshub.co.nz/home/new-zealand/2017/01/women-s-march-protesters-flood-auckland-s-queen-st-for-women-s-rights.html</t>
  </si>
  <si>
    <t>Auvillar</t>
  </si>
  <si>
    <t>France</t>
  </si>
  <si>
    <t>Balfour, BC</t>
  </si>
  <si>
    <t>Canada</t>
  </si>
  <si>
    <t>http://www.cbc.ca/news/canada/british-columbia/british-columbians-to-march-in-solidarity-with-u-s-women-s-march-1.3945677</t>
  </si>
  <si>
    <t>Bangkok, Thailand</t>
  </si>
  <si>
    <t>Thailand</t>
  </si>
  <si>
    <t>http://www.khaosodenglish.com/politics/2017/01/23/chiang-mai-bangkok-show-solidarity-womens-march/</t>
  </si>
  <si>
    <t>Bangor, Wales, UK</t>
  </si>
  <si>
    <t>UK</t>
  </si>
  <si>
    <t>FB, Twitter</t>
  </si>
  <si>
    <t>Barcelona, Spain</t>
  </si>
  <si>
    <t>Spain</t>
  </si>
  <si>
    <t>http://www.efe.com/efe/espana/portada/unas-700-mujeres-se-manifiestan-en-barcelona-contra-trump/10010-3155828</t>
  </si>
  <si>
    <t>https://twitter.com/womensmarch_BCN/status/823639654217945088</t>
  </si>
  <si>
    <t>Barnstaple, England</t>
  </si>
  <si>
    <t>United Kingdom</t>
  </si>
  <si>
    <t>http://www.northdevongazette.co.uk/news/pictures_hundreds_march_through_barnstaple_as_part_of_donald_trump_protest_1_4858093</t>
  </si>
  <si>
    <t>Beau-Bassin Rose-Hill</t>
  </si>
  <si>
    <t>Mauritius</t>
  </si>
  <si>
    <t>Beijing, China</t>
  </si>
  <si>
    <t>China</t>
  </si>
  <si>
    <t>FB photo w headcount</t>
  </si>
  <si>
    <t>Beirut</t>
  </si>
  <si>
    <t>Lebanon</t>
  </si>
  <si>
    <t>http://emirateswoman.com/women-in-the-middle-east-show-solidarity-with-the-womens-march-on-washington/</t>
  </si>
  <si>
    <t>Belfast, UK</t>
  </si>
  <si>
    <t>http://www.bbc.com/news/uk-northern-ireland-38706509</t>
  </si>
  <si>
    <t>https://twitter.com/ferguskelly/status/823158091227234304</t>
  </si>
  <si>
    <t>Belgrade, Serbia</t>
  </si>
  <si>
    <t>Serbia</t>
  </si>
  <si>
    <t>https://www.nytimes.com/interactive/2017/01/21/world/womens-march-pictures.html?_r=0</t>
  </si>
  <si>
    <t>Bergen, Norway</t>
  </si>
  <si>
    <t>Norway</t>
  </si>
  <si>
    <t>https://actionnetwork.org/events/womens-march-bergen-norway-2</t>
  </si>
  <si>
    <t>https://www.nrk.no/hordaland/kvinner-verden-over-marsjerte-mot-kvinnehat-1.13334314</t>
  </si>
  <si>
    <t>Berlin, Germany</t>
  </si>
  <si>
    <t>http://www.thejournal.ie/trump-womens-march-3198425-Jan2017/</t>
  </si>
  <si>
    <t>http://www.tagesspiegel.de/berlin/demo-gegen-us-praesidenten-trump-ist-kein-berliner/19285524.html</t>
  </si>
  <si>
    <t>http://www.latimes.com/nation/la-na-pol-womens-march-live-marchers-in-germany-have-a-message-1485031455-htmlstory.html</t>
  </si>
  <si>
    <t>https://www.morgenpost.de/berlin/article209347177/Rund-850-Menschen-demonstrieren-in-Berlin-gegen-Trump.html</t>
  </si>
  <si>
    <t>Bogota, Colombia</t>
  </si>
  <si>
    <t>Colombia</t>
  </si>
  <si>
    <t>https://thecitypaperbogota.com/opinion/leading-the-way-for-women-in-the-bogota-womens-march/15993</t>
  </si>
  <si>
    <t>Bonaire</t>
  </si>
  <si>
    <t>Caribbean Netherlands</t>
  </si>
  <si>
    <t>See Kralendijk, Caribbean Netherlands</t>
  </si>
  <si>
    <t>Bonn</t>
  </si>
  <si>
    <t>http://www.general-anzeiger-bonn.de/ga-english/Anti-Trump-demo-and-Sister-Women%E2%80%99s-March-article3455177.html</t>
  </si>
  <si>
    <t>https://www.facebook.com/groups/pantsuitnation/search/?query=bonn%2C%20germany</t>
  </si>
  <si>
    <t>Bordeaux</t>
  </si>
  <si>
    <t>https://www.francebleu.fr/infos/societe/women-s-march-pres-de-300-personnes-defilent-bordeaux-contre-donald-trump-1485025283</t>
  </si>
  <si>
    <t>https://www.facebook.com/groups/pantsuitnation/search/?query=bordeaux</t>
  </si>
  <si>
    <t>Botswana</t>
  </si>
  <si>
    <t>Bowen Island, BC</t>
  </si>
  <si>
    <t>http://www.bowenislandundercurrent.com/news/more-than-200-march-on-bowen-island-1.8897651</t>
  </si>
  <si>
    <t>Braga</t>
  </si>
  <si>
    <t>Brasilia, Brazil</t>
  </si>
  <si>
    <t>Brazil</t>
  </si>
  <si>
    <t>https://www.nytimes.com/interactive/2017/01/21/world/womens-march-pictures.html?mtrref=undefined&amp;gwh=0D082595B62F4C7757DA31E057D9A116&amp;gwt=pay</t>
  </si>
  <si>
    <t>Bremen, Germany</t>
  </si>
  <si>
    <t>Bremerhaven, Germany</t>
  </si>
  <si>
    <t>Blantyre, Malawi</t>
  </si>
  <si>
    <t>Malawi</t>
  </si>
  <si>
    <t>Brisbane, Australia</t>
  </si>
  <si>
    <t>Australia</t>
  </si>
  <si>
    <t>http://www.couriermail.com.au/news/queensland/brisbane-joins-global-protest-march-on-donald-trumps-inauguration/news-story/f6b01db2daab15589d81f8ecafcbd59b</t>
  </si>
  <si>
    <t>Bristol, UK</t>
  </si>
  <si>
    <t>http://www.bristol247.com/channel/news-comment/daily/politics/womens-march-on-bristol</t>
  </si>
  <si>
    <t>Brussels</t>
  </si>
  <si>
    <t>Belgium</t>
  </si>
  <si>
    <t>http://www.standaard.be/cnt/dmf20170120_02685904</t>
  </si>
  <si>
    <t>Bucharest, Romania</t>
  </si>
  <si>
    <t>Romania</t>
  </si>
  <si>
    <t>FB group headcount w photo</t>
  </si>
  <si>
    <t>Budapest, Hungary</t>
  </si>
  <si>
    <t>Hungary</t>
  </si>
  <si>
    <t>onsite eyewitness with drone photo of chain bridge occupation</t>
  </si>
  <si>
    <t>Buenos Aires, Argentina</t>
  </si>
  <si>
    <t>Argentina</t>
  </si>
  <si>
    <t>http://www.telam.com.ar/notas/201701/177350-mujeres-en-buenos-aires-marcharan-en-contra-de-trump.html</t>
  </si>
  <si>
    <t>Cahuita</t>
  </si>
  <si>
    <t>Costa Rica</t>
  </si>
  <si>
    <t>Calgary, Canada</t>
  </si>
  <si>
    <t>http://m.metronews.ca/#/article/news/calgary/2017/01/21/hundreds-in-calgary-rally-to-support-womens-march-.html</t>
  </si>
  <si>
    <t>http://www.cbc.ca/news/canada/calgary/calgary-women-s-march-on-washington-trump-1.3946953</t>
  </si>
  <si>
    <t>Campeche</t>
  </si>
  <si>
    <t>Canberra, Australia</t>
  </si>
  <si>
    <t>http://www.usatoday.com/story/news/2017/01/21/millions-turn-out-worldwide-solidarity-washington-womens-march/96880344/</t>
  </si>
  <si>
    <t>Cape Town, South Africa</t>
  </si>
  <si>
    <t>South Africa</t>
  </si>
  <si>
    <t>onsite headcount by participant (google form)</t>
  </si>
  <si>
    <t>http://allafrica.com/stories/201701210296.html</t>
  </si>
  <si>
    <t>Cardiff, Wales</t>
  </si>
  <si>
    <t>http://www.dailymail.co.uk/tvshowbiz/article-4143854/Charlotte-Church-joins-anti-Trump-activists-UK.html</t>
  </si>
  <si>
    <t>Castlebar, Ireland</t>
  </si>
  <si>
    <t>Ireland</t>
  </si>
  <si>
    <t>https://twitter.com/ClearyConnolly/status/823211366471372800</t>
  </si>
  <si>
    <t>Castlegar, BC</t>
  </si>
  <si>
    <t>https://twitter.com/debbiemcintosh/status/822930706963644416/photo/1</t>
  </si>
  <si>
    <t>Charlestown</t>
  </si>
  <si>
    <t>St. Kitts &amp; Nevis</t>
  </si>
  <si>
    <t>Charlottetown, PEI, Canada</t>
  </si>
  <si>
    <t>http://www.theguardian.pe.ca/news/local/2017/1/21/islanders-protest-trump-at-charlottetown-march.html</t>
  </si>
  <si>
    <t>Chennai, India</t>
  </si>
  <si>
    <t>India</t>
  </si>
  <si>
    <t>Chetumal</t>
  </si>
  <si>
    <t>Chiang Mai, Thailand</t>
  </si>
  <si>
    <t>Chiclayo</t>
  </si>
  <si>
    <t>Peru</t>
  </si>
  <si>
    <t>Christchurch, New Zealand</t>
  </si>
  <si>
    <t xml:space="preserve">FB group headcount  </t>
  </si>
  <si>
    <t>http://www.radionz.co.nz/news/national/322798/nz-leads-marches-for-women's-rights</t>
  </si>
  <si>
    <t>Coimbra</t>
  </si>
  <si>
    <t>https://www.facebook.com/events/396803613988924/permalink/401542493515036/</t>
  </si>
  <si>
    <t>Copenhagen, Denmark</t>
  </si>
  <si>
    <t>Denmark</t>
  </si>
  <si>
    <t>http://www.dr.dk/nyheder/indland/march-deltager-jeg-har-strikket-pussy-hatte-til-veninderne-i-protest-mod-trump</t>
  </si>
  <si>
    <t>http://www.thelocal.dk/20170121/5000-join-womens-march-in-copenhagen</t>
  </si>
  <si>
    <t>Courtenay, BC</t>
  </si>
  <si>
    <t>Cuenca, Ecuador</t>
  </si>
  <si>
    <t>Ecuador</t>
  </si>
  <si>
    <t>http://zeromagecuador.com/en/womens-march-in-cuenca-pussyhats-personal-stories-solidarity/</t>
  </si>
  <si>
    <t>https://www.cuencahighlife.com/cuenca-women-protest-sexual-discrimination-donald-trump/</t>
  </si>
  <si>
    <t>Cyrildene</t>
  </si>
  <si>
    <t>Da Nang, Vietnam</t>
  </si>
  <si>
    <t>Vietnam</t>
  </si>
  <si>
    <t>organizer headcount via google forms</t>
  </si>
  <si>
    <t>Dar Es Salaam, Tanzania</t>
  </si>
  <si>
    <t>Tanzania</t>
  </si>
  <si>
    <t>Dili</t>
  </si>
  <si>
    <t>Timor-Leste</t>
  </si>
  <si>
    <t>FB group w photo w headcount</t>
  </si>
  <si>
    <t>Doha</t>
  </si>
  <si>
    <t>Qatar</t>
  </si>
  <si>
    <t>https://twitter.com/susiebillings/status/823571989575204864</t>
  </si>
  <si>
    <t>http://indianapublicmedia.org/news/10000-hoosiers-gather-indy-womens-march-112699/</t>
  </si>
  <si>
    <t>Dublin, Ireland</t>
  </si>
  <si>
    <t>http://www.irishtimes.com/news/ireland/irish-news/anti-trump-marchers-downbeat-but-defiant-in-dublin-1.2946422#.WIO_mewDflE.twitter</t>
  </si>
  <si>
    <t>https://twitter.com/repealeight/status/822800639935873024</t>
  </si>
  <si>
    <t>Dunedin, New Zealand</t>
  </si>
  <si>
    <t>http://www.stuff.co.nz/national/88642615/new-zealand-leads-global-marches-in-defence-of-womens-rights</t>
  </si>
  <si>
    <t>Durban</t>
  </si>
  <si>
    <t>https://www.nytimes.com/interactive/2017/01/21/world/womens-march-pictures.html</t>
  </si>
  <si>
    <t>FB (Photo of report in the Weekly Gazette)</t>
  </si>
  <si>
    <t>Dusseldorf</t>
  </si>
  <si>
    <t>https://www.facebook.com/events/202632113541806/</t>
  </si>
  <si>
    <t>Eyewitness</t>
  </si>
  <si>
    <t>Edinburgh, Scotland</t>
  </si>
  <si>
    <t>http://www.bbc.co.uk/news/amp/38704352</t>
  </si>
  <si>
    <t>FB (report from police onsite)</t>
  </si>
  <si>
    <t>Edmonton, Canada</t>
  </si>
  <si>
    <t>https://twitter.com/GlobalEdmonton/status/822921336288735232</t>
  </si>
  <si>
    <t>http://www.cbc.ca/news/canada/edmonton/women-march-edmonton-1.3946859</t>
  </si>
  <si>
    <t>El Sargento</t>
  </si>
  <si>
    <t>http://www.bcsnoticias.mx/comunidad-estadounidense-de-el-sargento-marcho-contra-donald-trump/</t>
  </si>
  <si>
    <t>Erbil, Iraq</t>
  </si>
  <si>
    <t>Iraq</t>
  </si>
  <si>
    <t>https://twitter.com/saraklind/status/823179455560634370</t>
  </si>
  <si>
    <t>Faro</t>
  </si>
  <si>
    <t>Florence, Italy</t>
  </si>
  <si>
    <t>Italy</t>
  </si>
  <si>
    <t>http://video.repubblica.it/edizione/firenze/firenze-la-protesta-anti-trump-al-consolato-americano/265747/266125</t>
  </si>
  <si>
    <t>http://www.lanazione.it/firenze/cronaca/manifestazioni-anti-trump-davanti-al-consolato-americano-1.2835631</t>
  </si>
  <si>
    <t>http://www.theflorentine.net/news/2017/01/florence-shows-solidarity-with-the-womens-march-on-washington/</t>
  </si>
  <si>
    <t>Frankfurt, Germany</t>
  </si>
  <si>
    <t>http://www.dw.com/en/a-sea-of-pink-hats-and-protest-signs-at-the-frankfurt-womens-march/a-37226708</t>
  </si>
  <si>
    <t>Freeport, Bahamas</t>
  </si>
  <si>
    <t>Bahamas</t>
  </si>
  <si>
    <t>Fredericton, NB</t>
  </si>
  <si>
    <t>https://www.facebook.com/events/388842358132116/?ti=icl</t>
  </si>
  <si>
    <t>Gabriola, BC</t>
  </si>
  <si>
    <t>Eyewitness on site; video evidence (posted on FB)</t>
  </si>
  <si>
    <t>Galway, Ireland</t>
  </si>
  <si>
    <t>https://twitter.com/ferguskelly/status/823228781825499136</t>
  </si>
  <si>
    <t>Gdansk</t>
  </si>
  <si>
    <t>Poland</t>
  </si>
  <si>
    <t>http://www.gettyimages.com/event/womens-march-in-poland-694402299#demonstrators-with-equality-slogans-on-posters-are-seen-on-january-picture-id632310490</t>
  </si>
  <si>
    <t>http://tarakum.pl/gallery/gdanskie-kobiety-solidarne-womens-march-washington-gdansk-21-01-2017/</t>
  </si>
  <si>
    <t>Geneva, Switzerland</t>
  </si>
  <si>
    <t>Switzerland</t>
  </si>
  <si>
    <t>https://www.letemps.ch/suisse/2017/01/21/2500-personnes-defilent-geneve-femmes-contre-trump</t>
  </si>
  <si>
    <t>Georgetown, Grand Cayman</t>
  </si>
  <si>
    <t>Cayman Islands</t>
  </si>
  <si>
    <t>caymannewsservice.com</t>
  </si>
  <si>
    <t>Goatfell Mountain, Isle of Arran, Scotland</t>
  </si>
  <si>
    <t>https://twitter.com/anna_b_hodgart/status/822874207633739777</t>
  </si>
  <si>
    <t>Granada</t>
  </si>
  <si>
    <t>https://www.facebook.com/events/235648393527217/</t>
  </si>
  <si>
    <t>onsite headcount by organizers vis google form</t>
  </si>
  <si>
    <t>Grand Forks, BC</t>
  </si>
  <si>
    <t>http://www.gftv.ca/?p=6174</t>
  </si>
  <si>
    <t>Guelph, ON, Canada</t>
  </si>
  <si>
    <t>https://twitter.com/l2m2d2/status/823146333095792640</t>
  </si>
  <si>
    <t>The Hague, The Netherlands</t>
  </si>
  <si>
    <t>Halifax, NS, Canada</t>
  </si>
  <si>
    <t>http://thechronicleherald.ca/novascotia/1434339-video-storify-halifax-women-join-in-worldwide-march-on-washington</t>
  </si>
  <si>
    <t>Hamburg, Germany</t>
  </si>
  <si>
    <t>Hamilton, Bermuda</t>
  </si>
  <si>
    <t>Bermuda</t>
  </si>
  <si>
    <t>Hamilton, ON, Canada</t>
  </si>
  <si>
    <t>thespec.com</t>
  </si>
  <si>
    <t>http://www.cbc.ca/news/canada/hamilton/hamilton-womens-march-1.3947205</t>
  </si>
  <si>
    <t>Hanoi, Vietnam</t>
  </si>
  <si>
    <t>Harare</t>
  </si>
  <si>
    <t>Zimbabwe</t>
  </si>
  <si>
    <t>http://bulawayo24.com/index-id-news-sc-national-byo-102881.html</t>
  </si>
  <si>
    <t>Heidelberg</t>
  </si>
  <si>
    <t>http://www.rp-online.de/politik/ausland/women-s-march-frauen-marschieren-gegen-praesident-donald-trump-aid-1.6550376</t>
  </si>
  <si>
    <t>http://www.stuttgarter-nachrichten.de/inhalt.heidelberg-fast-1000-teilnehmer-beim-women-s-march.9b500cda-fb9d-4837-9e50-192d61089dd9.html</t>
  </si>
  <si>
    <t>http://www.rnz.de/nachrichten/heidelberg_artikel,-Rund-800-Teilnehmer-bei-Womens-March-in-Heidelberg-Plus-Fotogalerie-_arid,249938.html</t>
  </si>
  <si>
    <t>Helsinki, Finland</t>
  </si>
  <si>
    <t>Finland</t>
  </si>
  <si>
    <t>http://yle.fi/uutiset/3-9416528</t>
  </si>
  <si>
    <t>https://t.co/BFxbyR3v9E</t>
  </si>
  <si>
    <t>Ho Chi Minh City</t>
  </si>
  <si>
    <t>https://www.facebook.com/events/1296438397116272/</t>
  </si>
  <si>
    <t>Huntsville, Ontario, Canada</t>
  </si>
  <si>
    <t>https://doppleronline.ca/huntsville/sistermarch-huntsville-january-21/</t>
  </si>
  <si>
    <t>Isla Mujeres, Mexico</t>
  </si>
  <si>
    <t>headcount from FB photo</t>
  </si>
  <si>
    <t>Isle of Eigg</t>
  </si>
  <si>
    <t>https://twitter.com/incredimella/status/822939921136701441</t>
  </si>
  <si>
    <t>https://twitter.com/isleofeigg/status/823116854285795328</t>
  </si>
  <si>
    <t>Jaipur</t>
  </si>
  <si>
    <t>Jos, Nigeria</t>
  </si>
  <si>
    <t>Nigeria</t>
  </si>
  <si>
    <t>Kamloops, BC</t>
  </si>
  <si>
    <t>http://www.everythingkamloops.com/article/556555/womens-march-against-president-donald-trump-draws-hundreds-downtown</t>
  </si>
  <si>
    <t>https://www.facebook.com/events/1326272374062846/</t>
  </si>
  <si>
    <t>https://www.kamloopsbcnow.com/watercooler/news/news/Kamloops/17/01/21/Women_s_March_on_Washington_comes_to_Kamloops/</t>
  </si>
  <si>
    <t>Kampala</t>
  </si>
  <si>
    <t>Uganda</t>
  </si>
  <si>
    <t>https://www.facebook.com/events/1722671988048357/?ti=icl</t>
  </si>
  <si>
    <t>photo from event with headcount</t>
  </si>
  <si>
    <t>Kassel, Germany</t>
  </si>
  <si>
    <t>https://www.facebook.com/savkassel/photos/pcb.1415782411787364/1415782091787396/?type=3&amp;theater</t>
  </si>
  <si>
    <t>Kelowna, BC</t>
  </si>
  <si>
    <t>https://www.facebook.com/events/202959853499906</t>
  </si>
  <si>
    <t>http://www.saobserver.net/news/411418245.html</t>
  </si>
  <si>
    <t>Kigali</t>
  </si>
  <si>
    <t>Rwanda</t>
  </si>
  <si>
    <t>http://akomanet.com/lucky/the-american-community-in-rwanda-gathered-to-back-the-cause-of-womens-march/</t>
  </si>
  <si>
    <t>Eyewitness on site; FB</t>
  </si>
  <si>
    <t>Kingston, ON, Canada</t>
  </si>
  <si>
    <t>https://www.facebook.com/events/951645474967260/</t>
  </si>
  <si>
    <t>Kinshasa</t>
  </si>
  <si>
    <t>DRC</t>
  </si>
  <si>
    <t>Kolonia, Pohnpei</t>
  </si>
  <si>
    <t>Micronesia</t>
  </si>
  <si>
    <t>Eyewitness on site; photographic evidence</t>
  </si>
  <si>
    <t>Kootenay Bay, BC</t>
  </si>
  <si>
    <t>http://www.mycrestonnow.com/8427/yasodhara-ashram-hosts-womens-march/</t>
  </si>
  <si>
    <t>Krakow</t>
  </si>
  <si>
    <t>http://www.krakowpost.com/14152/2017/01/stay-strong-women-march-trump-krakow</t>
  </si>
  <si>
    <t>Kralendijk, Caribbean Netherlands</t>
  </si>
  <si>
    <t>La Manzanilla, Jalisco</t>
  </si>
  <si>
    <t>Eyewitnesses on site</t>
  </si>
  <si>
    <t>La Paz</t>
  </si>
  <si>
    <t>Bolivia</t>
  </si>
  <si>
    <t>La Ventana, Baja California Sur</t>
  </si>
  <si>
    <t>Lancaster, England</t>
  </si>
  <si>
    <t>Leeds, England</t>
  </si>
  <si>
    <t>Eyewitnesses on site; organizer's estimate</t>
  </si>
  <si>
    <t>http://www.yorkshireeveningpost.co.uk/news/women-march-against-donald-trump-in-leeds-city-centre-1-8346395</t>
  </si>
  <si>
    <t>Leipzig</t>
  </si>
  <si>
    <t>https://www.facebook.com/leipglo/?fref=ts</t>
  </si>
  <si>
    <t>Lerwick, Scotland</t>
  </si>
  <si>
    <t>http://www.shetlandtimes.co.uk/2017/01/21/anger-trump-voiced-sister-march-takes-place-lerwick?utm_source=dlvr.it&amp;utm_medium=facebook</t>
  </si>
  <si>
    <t>Event organizer's estimate</t>
  </si>
  <si>
    <t>Lethbridge, AB</t>
  </si>
  <si>
    <t>http://lethbridgeherald.com/news/lethbridge-news/2017/01/22/women-march-solidarity/</t>
  </si>
  <si>
    <t>http://www.nh1.com/news/larger-than-predicted-crowd-turns-up-for-lancaster-women-s-march/</t>
  </si>
  <si>
    <t>Lilongwe, Malawi</t>
  </si>
  <si>
    <t>FB photo w approximate headcount</t>
  </si>
  <si>
    <t>Lima</t>
  </si>
  <si>
    <t>https://twitter.com/DickieWallace/status/823714930499211269</t>
  </si>
  <si>
    <t>Lisbon, Portugal</t>
  </si>
  <si>
    <t>http://www.dn.pt/portugal/interior/marcha-das-mulheres-contra-trump-junta-mais-de-100-em-lisboa-5620144.html</t>
  </si>
  <si>
    <t>https://www.facebook.com/events/1829222877366815/</t>
  </si>
  <si>
    <t>Liverpool, UK</t>
  </si>
  <si>
    <t>http://www.liverpoolecho.co.uk/news/liverpool-news/liverpool-womens-march-sees-hundreds-12487584</t>
  </si>
  <si>
    <t>Ljubljana</t>
  </si>
  <si>
    <t>Slovenia</t>
  </si>
  <si>
    <t>onsite eyewitness w photo w headcount</t>
  </si>
  <si>
    <t>London, Ontario, Canada.</t>
  </si>
  <si>
    <t>https://twitter.com/MatthewPeloza/status/823039988455669760</t>
  </si>
  <si>
    <t>http://london.ctvnews.ca/mobile/big-turnout-for-women-s-march-in-downtown-london-1.3251339</t>
  </si>
  <si>
    <t>http://www.lfpress.com/2017/01/21/london-demonstration-hundreds-attend-womens-rights-rally-in-victoria-park</t>
  </si>
  <si>
    <t>London, UK</t>
  </si>
  <si>
    <t>The Independent</t>
  </si>
  <si>
    <t>Loreto</t>
  </si>
  <si>
    <t>Lusaka, Zambia</t>
  </si>
  <si>
    <t>Zambia</t>
  </si>
  <si>
    <t>https://twitter.com/ZamWomenMarch/status/823124089950846976</t>
  </si>
  <si>
    <t>Lyon, France</t>
  </si>
  <si>
    <t>http://france3-regions.francetvinfo.fr/rhone-alpes/lyon-metropole/grand-lyon/lyon/centaines-manifestants-lyon-women-march-1180069.html</t>
  </si>
  <si>
    <t>Maadi Degla, Cairo, Egypt</t>
  </si>
  <si>
    <t>Egypt</t>
  </si>
  <si>
    <t>https://twitter.com/ABHodgkins/status/823081344574115840</t>
  </si>
  <si>
    <t>Madrid, Spain</t>
  </si>
  <si>
    <t>http://www.eldiario.es/sociedad/estadounidenses-Madrid-unen-protestas-Trump_0_603690602.html</t>
  </si>
  <si>
    <t>Managua, Nicaragua</t>
  </si>
  <si>
    <t>Nicaragua</t>
  </si>
  <si>
    <t>https://klf2017.blogspot.com/2017/01/womens-march.html?spref=fbs</t>
  </si>
  <si>
    <t>Manchester, England</t>
  </si>
  <si>
    <t>http://www.manchestereveningnews.co.uk/news/greater-manchester-news/women-prepare-gathering-manchester-following-12486747</t>
  </si>
  <si>
    <t>Alabama</t>
  </si>
  <si>
    <t>Manizales</t>
  </si>
  <si>
    <t>Manutoulin Island, Ontario, Canada</t>
  </si>
  <si>
    <t>Marseilles, France</t>
  </si>
  <si>
    <t>Mazatlan</t>
  </si>
  <si>
    <t>FB; onsite eyewitnesses and photographic evidence</t>
  </si>
  <si>
    <t>Medellin</t>
  </si>
  <si>
    <t>Melaque, Jalisco</t>
  </si>
  <si>
    <t>Alaska</t>
  </si>
  <si>
    <t>http://udgtv.com/senal-informativa/jalisco/residentes-y-turistas-estadounidenses-marchan-en-jalisco-contra-trump</t>
  </si>
  <si>
    <t>Melbourne, Australia</t>
  </si>
  <si>
    <t>Merida</t>
  </si>
  <si>
    <t>Arizona</t>
  </si>
  <si>
    <t>http://yucatanexpatlife.com/womens-march-allies-join-forces-merida/</t>
  </si>
  <si>
    <t>Mexico City, Mexico</t>
  </si>
  <si>
    <t>Arkansas</t>
  </si>
  <si>
    <t>Organizer headcount via photos</t>
  </si>
  <si>
    <t>LA Times</t>
  </si>
  <si>
    <t>Milan</t>
  </si>
  <si>
    <t>California</t>
  </si>
  <si>
    <t>http://www.thelocal.it/20170125/why-women-need-to-keep-marching-in-italy</t>
  </si>
  <si>
    <t>Minsk</t>
  </si>
  <si>
    <t>Colorado</t>
  </si>
  <si>
    <t>Belarus</t>
  </si>
  <si>
    <t>Monrovia, Liberia</t>
  </si>
  <si>
    <t>Liberia</t>
  </si>
  <si>
    <t>Eyewitness; counted via sign-in sheet</t>
  </si>
  <si>
    <t>Montebello, Quebec</t>
  </si>
  <si>
    <t>onsite eyewitness who took headcount</t>
  </si>
  <si>
    <t>Monteverde, Puntarenas</t>
  </si>
  <si>
    <t>Eyewitness on site; sign-in sheets and photographic evidence</t>
  </si>
  <si>
    <t>Connecticut</t>
  </si>
  <si>
    <t>Montevideo</t>
  </si>
  <si>
    <t>Uruguay</t>
  </si>
  <si>
    <t>Montpellier, France</t>
  </si>
  <si>
    <t>Delaware</t>
  </si>
  <si>
    <t>http://www.midilibre.fr/2017/01/21/montpellier-la-women-s-march-a-attire-la-foule,1456094.php</t>
  </si>
  <si>
    <t>https://twitter.com/marienoellewurm/status/823147532524154880</t>
  </si>
  <si>
    <t>Montreal, Canada</t>
  </si>
  <si>
    <t>District of Columbia</t>
  </si>
  <si>
    <t>CBC</t>
  </si>
  <si>
    <t>http://www.mcgilldaily.com/2017/01/thousands-protest-trump-in-montreal-womens-march/</t>
  </si>
  <si>
    <t>Montverde</t>
  </si>
  <si>
    <t>https://warmerthancanada.com/2017/01/23/monteverde-sister-march/</t>
  </si>
  <si>
    <t>Moscow, Russia</t>
  </si>
  <si>
    <t>Russia</t>
  </si>
  <si>
    <t>FB with photo for headcount</t>
  </si>
  <si>
    <t>Munich, Germany</t>
  </si>
  <si>
    <t>https://www.facebook.com/113387388277/photos/?tab=album&amp;album_id=10155016345223278</t>
  </si>
  <si>
    <t>Florida</t>
  </si>
  <si>
    <t>Police estimate; submitted via Google Form</t>
  </si>
  <si>
    <t>Mwanza, Tanzania</t>
  </si>
  <si>
    <t>https://twitter.com/LeishLin/status/823058150861455360</t>
  </si>
  <si>
    <t>Georgia</t>
  </si>
  <si>
    <t>Nairobi, Kenya</t>
  </si>
  <si>
    <t>Kenya</t>
  </si>
  <si>
    <t>http://www.reuters.com/article/us-usa-trump-women-asia-idUSKBN155039</t>
  </si>
  <si>
    <t>Hawaii</t>
  </si>
  <si>
    <t>http://lompocrecord.com/news/local/the-people-united-large-crowds-rally-against-hate-in-women/article_d5a60522-0df4-5ccb-996d-06b94a927a1b.html</t>
  </si>
  <si>
    <t>Nanaimo, BC</t>
  </si>
  <si>
    <t>http://nanaimonewsnow.com/article/522757/womens-march-nanaimo-leads-massive-turnout</t>
  </si>
  <si>
    <t>Idaho</t>
  </si>
  <si>
    <t>Nayarit</t>
  </si>
  <si>
    <t>See San Poncho, Mexico</t>
  </si>
  <si>
    <t>Illinois</t>
  </si>
  <si>
    <t>Nevis, St. Kitts &amp; Nevis</t>
  </si>
  <si>
    <t>See Charlestown, St. Kitts &amp; Nevis</t>
  </si>
  <si>
    <t>New Delhi, India</t>
  </si>
  <si>
    <t>Indiana</t>
  </si>
  <si>
    <t>Nice, France</t>
  </si>
  <si>
    <t>North West River, Labrador, Canada</t>
  </si>
  <si>
    <t>https://twitter.com/amybeatrice/status/822900710949928961</t>
  </si>
  <si>
    <t>Iowa</t>
  </si>
  <si>
    <t>Nosara, Costa Rica</t>
  </si>
  <si>
    <t>http://www.ticotimes.net/2017/01/21/photos-nosara-marches-trump</t>
  </si>
  <si>
    <t>Kansas</t>
  </si>
  <si>
    <t>Oaxaca de Juarez, Oaxaca</t>
  </si>
  <si>
    <t>Kentucky</t>
  </si>
  <si>
    <t>Okarito</t>
  </si>
  <si>
    <t>Orangedale</t>
  </si>
  <si>
    <t>Louisiana</t>
  </si>
  <si>
    <t>Oranjestad, Aruba</t>
  </si>
  <si>
    <t>Aruba</t>
  </si>
  <si>
    <t>https://twitter.com/rymey/status/823304054935867392</t>
  </si>
  <si>
    <t>Maine</t>
  </si>
  <si>
    <t>Osaka, Japan</t>
  </si>
  <si>
    <t>Japan</t>
  </si>
  <si>
    <t>Oshakati, Namibia</t>
  </si>
  <si>
    <t>Maryland</t>
  </si>
  <si>
    <t>Namibia</t>
  </si>
  <si>
    <t>Oslo, Norway</t>
  </si>
  <si>
    <t>Massachusetts</t>
  </si>
  <si>
    <t>Ottawa, Canada</t>
  </si>
  <si>
    <t>Michigan</t>
  </si>
  <si>
    <t>http://ottawacitizen.com/news/local-news/thousands-fill-streets-at-ottawa-womens-march</t>
  </si>
  <si>
    <t>Paris, France</t>
  </si>
  <si>
    <t>Minnesota</t>
  </si>
  <si>
    <t>Onsite source via FB</t>
  </si>
  <si>
    <t>http://www.lemonde.fr/ameriques/article/2017/01/21/manifestation-anti-trump-a-paris-j-ai-peur-qu-il-autorise-implicitement-les-hommes-a-se-comporter-comme-lui_5066781_3222.html</t>
  </si>
  <si>
    <t>Mississippi</t>
  </si>
  <si>
    <t>Paradise Bay, Antarctica</t>
  </si>
  <si>
    <t>Antarctica</t>
  </si>
  <si>
    <t>http://www.independent.co.uk/news/world/americas/womens-march-antarctica-donald-trump-inauguration-women-hate-donald-trump-so-much-they-are-even-a7538856.html</t>
  </si>
  <si>
    <t>Missouri</t>
  </si>
  <si>
    <t>https://www.facebook.com/amightygirl/photos/a.360833590619627.72897.316489315054055/1228306067205704/?type=3&amp;theater</t>
  </si>
  <si>
    <t>Paseo</t>
  </si>
  <si>
    <t>Pender Island, BC, Canada</t>
  </si>
  <si>
    <t>Montana</t>
  </si>
  <si>
    <t>Phnom Penh, Cambodia</t>
  </si>
  <si>
    <t>Cambodia</t>
  </si>
  <si>
    <t>https://twitter.com/TheresadeLangis/status/823804709278515200</t>
  </si>
  <si>
    <t>Nebraska</t>
  </si>
  <si>
    <t>Piestany</t>
  </si>
  <si>
    <t>Slovakia</t>
  </si>
  <si>
    <t>Nevada</t>
  </si>
  <si>
    <t>Playa Del Carmen</t>
  </si>
  <si>
    <t>organizer via google form with headcount confirmed by photo</t>
  </si>
  <si>
    <t>Poitiers</t>
  </si>
  <si>
    <t>http://reve86.org/videos-et-photos-de-la-manifestation-women-march-a-poitiers/</t>
  </si>
  <si>
    <t>New Hampshire</t>
  </si>
  <si>
    <t>Portillo, Chile</t>
  </si>
  <si>
    <t>Chile</t>
  </si>
  <si>
    <t>New Jersey</t>
  </si>
  <si>
    <t>Porto, Portugal</t>
  </si>
  <si>
    <t>New Mexico</t>
  </si>
  <si>
    <t>Potrero</t>
  </si>
  <si>
    <t>Prague, Czech Republic</t>
  </si>
  <si>
    <t>Czech</t>
  </si>
  <si>
    <t>New York</t>
  </si>
  <si>
    <t>organizer</t>
  </si>
  <si>
    <t>Prince George, BC</t>
  </si>
  <si>
    <t>http://www.ckpg.com/2017/01/21/large-turnout-for-womens-rights-march/</t>
  </si>
  <si>
    <t>North Carolina</t>
  </si>
  <si>
    <t>Pristina, Kosovo</t>
  </si>
  <si>
    <t>Kosovo</t>
  </si>
  <si>
    <t>http://www.hollywoodreporter.com/news/womens-march-overseas-demonstrations-occur-conjunction-dc-sundance-protests-966955</t>
  </si>
  <si>
    <t>North Dakota</t>
  </si>
  <si>
    <t>Puerto Vallarta, Jalisco</t>
  </si>
  <si>
    <t>Eyewitnesses onsite</t>
  </si>
  <si>
    <t>Quebec City, QC</t>
  </si>
  <si>
    <t>Quito, Ecuador</t>
  </si>
  <si>
    <t>Ohio</t>
  </si>
  <si>
    <t>Rabat, Morocco</t>
  </si>
  <si>
    <t>Morocco</t>
  </si>
  <si>
    <t>eyewitness onsite (also picture)</t>
  </si>
  <si>
    <t>Revelstoke, BC</t>
  </si>
  <si>
    <t>Oklahoma</t>
  </si>
  <si>
    <t>http://www.newslocker.com/en-ca/region/revelstoke/revelstoke-shows-solidarity-for-womens-rights-revelstoke-mountaineer/view/</t>
  </si>
  <si>
    <t>Reykjavik, Iceland</t>
  </si>
  <si>
    <t>Iceland</t>
  </si>
  <si>
    <t>Oregon</t>
  </si>
  <si>
    <t>https://twitter.com/MattysCrazyMind/status/823036079641137152</t>
  </si>
  <si>
    <t>Riga, Latvia</t>
  </si>
  <si>
    <t>Latvia</t>
  </si>
  <si>
    <t>Pennsylvania</t>
  </si>
  <si>
    <t>http://www.lsm.lv/en/article/politics/women-march-against-trump-in-riga.a220203/</t>
  </si>
  <si>
    <t>Rio de Janeiro, Brazil</t>
  </si>
  <si>
    <t>Rhode Island</t>
  </si>
  <si>
    <t>Riva Views</t>
  </si>
  <si>
    <t>Bahrain</t>
  </si>
  <si>
    <t>South Carolina</t>
  </si>
  <si>
    <t>Riyadh</t>
  </si>
  <si>
    <t>Roberts Creek, BC</t>
  </si>
  <si>
    <t>South Dakota</t>
  </si>
  <si>
    <t>http://www.cbc.ca/news/canada/british-columbia/thousands-turn-out-for-women-s-marches-across-b-c-1.3946785</t>
  </si>
  <si>
    <t>Roermond, Netherlands</t>
  </si>
  <si>
    <t>http://www.parool.nl/amsterdam/duizenden-bij-protestactie-women-s-march-in-amsterdam~a4451698/</t>
  </si>
  <si>
    <t>Tennessee</t>
  </si>
  <si>
    <t>Rome, Italy</t>
  </si>
  <si>
    <t>Texas</t>
  </si>
  <si>
    <t>Saadani</t>
  </si>
  <si>
    <t>Salmon Arm, BC</t>
  </si>
  <si>
    <t>Utah</t>
  </si>
  <si>
    <t>http://www.saobserver.net/news/411429915.html</t>
  </si>
  <si>
    <t>Salt Spring Island, Canada</t>
  </si>
  <si>
    <t>Vermont</t>
  </si>
  <si>
    <t>http://saltspringexchange.com/2017/01/21/video-photos-womens-march-on-salt-spring-island/</t>
  </si>
  <si>
    <t>San Jose, Costa Rica</t>
  </si>
  <si>
    <t>Virginia</t>
  </si>
  <si>
    <t>http://www.ticotimes.net/2017/01/21/photos-hundreds-turn-san-jose-womens-march</t>
  </si>
  <si>
    <t>San Miguel de Allende, Mexico!</t>
  </si>
  <si>
    <t>Washington</t>
  </si>
  <si>
    <t>San Pancho (San Francisco), Nayarit, Mexico</t>
  </si>
  <si>
    <t>http://www.noticiaspv.com/mujeres-de-bahia-de-banderas-marcharon-contra-violencia-de-genero/</t>
  </si>
  <si>
    <t>West Virginia</t>
  </si>
  <si>
    <t>Sandy Cove, NS</t>
  </si>
  <si>
    <t>http://www.cbc.ca/news/canada/nova-scotia/women-s-march-on-washington-sandy-cove-digby-neck-donald-trump-1.2899568</t>
  </si>
  <si>
    <t>McConnelsville, OH</t>
  </si>
  <si>
    <t>Wisconsin</t>
  </si>
  <si>
    <t>Santiago, Chile</t>
  </si>
  <si>
    <t>https://twitter.com/astrophysically/status/823181148834721793</t>
  </si>
  <si>
    <t>Wyoming</t>
  </si>
  <si>
    <t>Saskatoon, Canada</t>
  </si>
  <si>
    <t>https://www.facebook.com/events/762841653864304/</t>
  </si>
  <si>
    <t>http://thestarphoenix.com/storyline/hundreds-marched-in-downtown-saskatoon-in-support-of-womens-rights-and-against-donald-trump</t>
  </si>
  <si>
    <t>https://twitter.com/m_cvb/status/823075431196700673</t>
  </si>
  <si>
    <t>Seoul, South Korea</t>
  </si>
  <si>
    <t>South Korea</t>
  </si>
  <si>
    <t>https://www.koreatimes.co.kr/www/news/nation/2017/01/120_222517.html</t>
  </si>
  <si>
    <t>Seyðisfjörður, Iceland</t>
  </si>
  <si>
    <t>Eyewitness account</t>
  </si>
  <si>
    <t>Shipley, UK</t>
  </si>
  <si>
    <t>https://twitter.com/chickpeajones/status/822794953252282368</t>
  </si>
  <si>
    <t>http://www.thetelegraphandargus.co.uk/news/15039406.VIDEO__Crowd_of_1_500_people_take_part_in_women_s_march_in_Shipley/</t>
  </si>
  <si>
    <t>Singapore</t>
  </si>
  <si>
    <t>Sligo, Ireland</t>
  </si>
  <si>
    <t>Sofia</t>
  </si>
  <si>
    <t>Bulgaria</t>
  </si>
  <si>
    <t>Sointula, BC</t>
  </si>
  <si>
    <t>Songdo, South Korea</t>
  </si>
  <si>
    <t>https://twitter.com/jodikittle/status/823105077095251970</t>
  </si>
  <si>
    <t>Southampton, England</t>
  </si>
  <si>
    <t>https://sonarmagazine.wordpress.com/2017/01/24/in-the-wake-of-donald-trumps-inauguration-southampton-held-its-own-womens-march-in-protest/</t>
  </si>
  <si>
    <t>http://www.itv.com/news/meridian/update/2017-01-21/hundreds-of-women-join-anti-trump-march-in-southampton/</t>
  </si>
  <si>
    <t>Squirrel Camp/Kloo Lake, Yukon</t>
  </si>
  <si>
    <t>https://twitter.com/akmenzies/status/822842014605524992</t>
  </si>
  <si>
    <t>St. Austell, England</t>
  </si>
  <si>
    <t>http://www.cornwalllive.com/women-in-cornwall-join-trump-protest-march/story-30076330-detail/story.html</t>
  </si>
  <si>
    <t>St. Catherine's, Ontario</t>
  </si>
  <si>
    <t>http://www.stcatharinesstandard.ca/2017/01/21/niagara-women-march-against-trump</t>
  </si>
  <si>
    <t xml:space="preserve">St. John, NB </t>
  </si>
  <si>
    <t>St. John's, Newfoundland</t>
  </si>
  <si>
    <t>http://times-journal.com/news/article_bfd8bc8c-e1c2-11e6-8faa-c7442b90a7b7.html</t>
  </si>
  <si>
    <t>https://www.facebook.com/events/1430829900277852/</t>
  </si>
  <si>
    <t>Stavanger, Norway</t>
  </si>
  <si>
    <t>Stockholm, Sweden</t>
  </si>
  <si>
    <t>Svenska Dagbladet</t>
  </si>
  <si>
    <t>http://www.thelocal.se/20170123/video-thousands-participate-in-stockholm-womens-march</t>
  </si>
  <si>
    <t>Strasbourg, Alsace</t>
  </si>
  <si>
    <t>http://www.dna.fr/search?q=women%27s+march&amp;x=1&amp;y=1</t>
  </si>
  <si>
    <t>https://www.facebook.com/events/157018541441672/?active_tab=discussion</t>
  </si>
  <si>
    <t>Stratford, Ontario</t>
  </si>
  <si>
    <t>Sutton, Quebec</t>
  </si>
  <si>
    <t>Suva</t>
  </si>
  <si>
    <t>Fiji</t>
  </si>
  <si>
    <t>FB photo confirming headcount</t>
  </si>
  <si>
    <t>Sydney, Australia</t>
  </si>
  <si>
    <t>https://www.theguardian.com/australia-news/2017/jan/21/donald-trump-sydney-womens-march-protest-thousand-turn-out</t>
  </si>
  <si>
    <t>Taipa, Macau</t>
  </si>
  <si>
    <t>Macau</t>
  </si>
  <si>
    <t>http://www.cbs7.com/content/news/Womans-March-comes-to-Midland--411432415.html</t>
  </si>
  <si>
    <t>http://aamacau.com/2017/01/22/%E9%9F%BF%E6%87%89%E5%85%A8%E7%90%83%E5%8F%8D%E7%89%B9%E6%9C%97%E6%99%AE%E7%A4%BA%E5%A8%81-%E7%99%BE%E4%BA%BA%E6%B0%B9%E4%BB%94%E9%81%8A%E8%A1%8C%E6%8D%8D%E8%A1%9B%E5%A9%A6%E6%AC%8A/</t>
  </si>
  <si>
    <t>http://www.macaupostdaily.com/article2236.html</t>
  </si>
  <si>
    <t>Tblisi, Georgia</t>
  </si>
  <si>
    <t>http://dfwatch.net/tbilisi-joins-global-womens-march-against-trump-47377</t>
  </si>
  <si>
    <t>Tel Aviv, Israel</t>
  </si>
  <si>
    <t>Israel</t>
  </si>
  <si>
    <t>on site report with crowd-counting via flyer distribution</t>
  </si>
  <si>
    <t>https://twitter.com/melanielidman/status/822873710726148097</t>
  </si>
  <si>
    <t>Thessoloniki</t>
  </si>
  <si>
    <t>Todos Santos</t>
  </si>
  <si>
    <t>http://www.milescitystar.com/content/dozens-turn-out-miles-citys-womens-march</t>
  </si>
  <si>
    <t>Tokyo, Japan</t>
  </si>
  <si>
    <t>http://www.elle.com/culture/career-politics/news/a42322/tokyo-women-march/</t>
  </si>
  <si>
    <t>https://www.facebook.com/events/373551566357471/permalink/379149589131002/</t>
  </si>
  <si>
    <t>Toronto, Canada</t>
  </si>
  <si>
    <t>https://www.thestar.com/news/gta/2017/01/21/events-organized-in-toronto-montreal-support-washington-womens-march.html</t>
  </si>
  <si>
    <t>http://globalnews.ca/news/3197235/60000-people-attend-womens-march-toronto-organizers/</t>
  </si>
  <si>
    <t>Toulouse, France</t>
  </si>
  <si>
    <t xml:space="preserve">FB group </t>
  </si>
  <si>
    <t>Trondheim, Norway</t>
  </si>
  <si>
    <t>http://www.adressa.no/nyheter/trondheim/2017/01/21/280-marsjerte-i-Trondheims-gater-14095864.ece</t>
  </si>
  <si>
    <t>Turkana County</t>
  </si>
  <si>
    <t>Tuxtla Gutierrez</t>
  </si>
  <si>
    <t>Ubud, Bali</t>
  </si>
  <si>
    <t>Indonesia</t>
  </si>
  <si>
    <t>Uvita</t>
  </si>
  <si>
    <t>Eyewitness report; photographic evidence</t>
  </si>
  <si>
    <t>Vancouver, Canada</t>
  </si>
  <si>
    <t>http://www.cbc.ca/news/canada/british-columbia/thousands-gather-in-vancouver-to-support-u-s-women-s-march-1.3946647</t>
  </si>
  <si>
    <t>Vicenza</t>
  </si>
  <si>
    <t>Victoria, Canada</t>
  </si>
  <si>
    <t>http://www.timescolonist.com/news/local/women-s-marches-at-home-and-abroad-draw-thousands-of-islanders-1.8329034</t>
  </si>
  <si>
    <t>https://www.facebook.com/isitt/posts/10158006552035548</t>
  </si>
  <si>
    <t>http://www.cbc.ca/beta/news/canada/british-columbia/thousands-turn-out-for-women-s-marches-across-b-c-1.3946785</t>
  </si>
  <si>
    <t>Vienna, Austria</t>
  </si>
  <si>
    <t>Austria</t>
  </si>
  <si>
    <t>Vientiane</t>
  </si>
  <si>
    <t>Laos</t>
  </si>
  <si>
    <t>Vilnius, Lithuania</t>
  </si>
  <si>
    <t>Lithuania</t>
  </si>
  <si>
    <t>FB group with photos confirming approximate headcount</t>
  </si>
  <si>
    <t>Warsaw</t>
  </si>
  <si>
    <t>http://www.cbsnews.com/pictures/womens-march-on-washington-across-the-us-around-the-world/114/</t>
  </si>
  <si>
    <t>Wellington, New Zealand</t>
  </si>
  <si>
    <t>https://www.facebook.com/events/215971992188360/</t>
  </si>
  <si>
    <t>https://www.facebook.com/womensmarchnewzealand/posts/240517736375122?comment_id=241496376277258&amp;reply_comment_id=241504296276466&amp;notif_t=share_reply&amp;notif_id=1485299222171570</t>
  </si>
  <si>
    <t>Whitehorse, Canada</t>
  </si>
  <si>
    <t>http://www.cbc.ca/news/canada/north/yellowknife-whitehorse-womens-march-washington-trump-1.3946185</t>
  </si>
  <si>
    <t>Whitehorse, Yukon, Canada</t>
  </si>
  <si>
    <t>https://twitter.com/dougrutherford/status/822966484112699392</t>
  </si>
  <si>
    <t>Winnipeg, Canada</t>
  </si>
  <si>
    <t>http://www.cbc.ca/beta/news/canada/manitoba/women-s-march-winnipeg-1.3946587</t>
  </si>
  <si>
    <t>https://twitter.com/Smile_Beaitiful/status/823195464065372160</t>
  </si>
  <si>
    <t>Wolfville, NS, Canada</t>
  </si>
  <si>
    <t>Xcalak</t>
  </si>
  <si>
    <t>onsite eyewitness took approximate headcount</t>
  </si>
  <si>
    <t>Yangon</t>
  </si>
  <si>
    <t>Myanmar (Burma)</t>
  </si>
  <si>
    <t>onsite eyewitness w photo w / approximate headcount</t>
  </si>
  <si>
    <t>Yellowknife, NWT, Canada</t>
  </si>
  <si>
    <t>Yeonsugu, Incheon</t>
  </si>
  <si>
    <t>York, England</t>
  </si>
  <si>
    <t>https://www.facebook.com/groups/pantsuitnation/search/?query=quite%20a%20few%20dogs</t>
  </si>
  <si>
    <t>organizer onsite</t>
  </si>
  <si>
    <t>https://www.yorkmix.com/news/53-empowering-pics-posts-videos-york-womens-march/</t>
  </si>
  <si>
    <t>Country/Other</t>
  </si>
  <si>
    <t>Surama</t>
  </si>
  <si>
    <t>Guyana</t>
  </si>
  <si>
    <t>http://www.morrissuntribune.com/news/local/4203507-250-participate-womens-march-morris-video</t>
  </si>
  <si>
    <t>Zacatitos</t>
  </si>
  <si>
    <t>Total Countries or other Intl'l Locations</t>
  </si>
  <si>
    <t>Zihuatanejo</t>
  </si>
  <si>
    <t>Eyewitness account; photographic evidence</t>
  </si>
  <si>
    <t>Low est</t>
  </si>
  <si>
    <t>High Est</t>
  </si>
  <si>
    <t>High est</t>
  </si>
  <si>
    <t>Greater Than</t>
  </si>
  <si>
    <t>Less Than</t>
  </si>
  <si>
    <t>Towns&amp;Cities</t>
  </si>
  <si>
    <t>%</t>
  </si>
  <si>
    <t>100 or lower</t>
  </si>
  <si>
    <t>101-1000</t>
  </si>
  <si>
    <t>1001-10K</t>
  </si>
  <si>
    <t>10001-100K</t>
  </si>
  <si>
    <t>100K or higher</t>
  </si>
  <si>
    <t>http://www.tennessean.com/story/news/2017/01/21/thousands-expected-womens-march-nashville/96668276/</t>
  </si>
  <si>
    <t>http://www.sanclementetimes.com/hundreds-participate-san-clemente-womens-march-washington/</t>
  </si>
  <si>
    <t>See St. Mary of the Woods, IN</t>
  </si>
  <si>
    <t>See Tisbury, MA</t>
  </si>
  <si>
    <t>Woods Hole, MA</t>
  </si>
  <si>
    <t>Bangor, Wales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</si>
</sst>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2" x14ac:knownFonts="1">
    <font>
      <sz val="10"/>
      <color rgb="FF000000"/>
      <name val="Arial"/>
    </font>
    <font>
      <b/>
      <sz val="10"/>
      <name val="Arial"/>
    </font>
    <font>
      <sz val="10"/>
      <name val="Arial"/>
    </font>
    <font>
      <sz val="10"/>
      <name val="Arial"/>
    </font>
    <font>
      <b/>
      <sz val="10"/>
      <name val="Arial"/>
    </font>
    <font>
      <sz val="10"/>
      <color rgb="FF000000"/>
      <name val="Arial"/>
    </font>
    <font>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00"/>
      <name val="Arial"/>
    </font>
    <font>
      <sz val="10"/>
      <color rgb="FF1D2129"/>
      <name val="Arial"/>
    </font>
    <font>
      <sz val="10"/>
      <color rgb="FF000000"/>
      <name val="Arial"/>
    </font>
    <font>
      <sz val="10"/>
      <name val="Arial"/>
    </font>
    <font>
      <u/>
      <sz val="10"/>
      <color rgb="FF000000"/>
      <name val="Arial"/>
    </font>
    <font>
      <sz val="9"/>
      <name val="Arial"/>
    </font>
    <font>
      <u/>
      <sz val="11"/>
      <color rgb="FF1155CC"/>
      <name val="Calibri"/>
    </font>
    <font>
      <sz val="11"/>
      <color rgb="FF000000"/>
      <name val="Calibri"/>
    </font>
    <font>
      <u/>
      <sz val="11"/>
      <color rgb="FF000000"/>
      <name val="Calibri"/>
    </font>
    <font>
      <u/>
      <sz val="10"/>
      <color rgb="FF1155CC"/>
      <name val="Arial"/>
    </font>
    <font>
      <u/>
      <sz val="10"/>
      <color rgb="FF1155CC"/>
      <name val="'Arial'"/>
    </font>
    <font>
      <sz val="10"/>
      <color rgb="FF000000"/>
      <name val="'Arial'"/>
    </font>
    <font>
      <u/>
      <sz val="10"/>
      <color rgb="FF1155CC"/>
      <name val="Arial"/>
    </font>
    <font>
      <u/>
      <sz val="10"/>
      <color rgb="FF000000"/>
      <name val="Arial"/>
    </font>
    <font>
      <u/>
      <sz val="10"/>
      <color rgb="FF1155CC"/>
      <name val="Arial"/>
    </font>
    <font>
      <sz val="10"/>
      <name val="Arial"/>
    </font>
    <font>
      <u/>
      <sz val="10"/>
      <color rgb="FF000000"/>
      <name val="Arial"/>
    </font>
    <font>
      <sz val="11"/>
      <name val="Arial"/>
    </font>
    <font>
      <u/>
      <sz val="10"/>
      <color rgb="FF1155CC"/>
      <name val="Arial"/>
    </font>
    <font>
      <u/>
      <sz val="10"/>
      <color rgb="FF0000FF"/>
      <name val="Arial"/>
    </font>
    <font>
      <u/>
      <sz val="10"/>
      <color rgb="FF1155CC"/>
      <name val="Arial"/>
    </font>
  </fonts>
  <fills count="5">
    <fill>
      <patternFill patternType="none"/>
    </fill>
    <fill>
      <patternFill patternType="gray125"/>
    </fill>
    <fill>
      <patternFill patternType="solid">
        <fgColor rgb="FFFFF2CC"/>
        <bgColor rgb="FFFFF2CC"/>
      </patternFill>
    </fill>
    <fill>
      <patternFill patternType="solid">
        <fgColor rgb="FFFCE5CD"/>
        <bgColor rgb="FFFCE5CD"/>
      </patternFill>
    </fill>
    <fill>
      <patternFill patternType="solid">
        <fgColor rgb="FFFFFFFF"/>
        <bgColor rgb="FFFFFFFF"/>
      </patternFill>
    </fill>
  </fills>
  <borders count="1">
    <border>
      <left/>
      <right/>
      <top/>
      <bottom/>
      <diagonal/>
    </border>
  </borders>
  <cellStyleXfs count="1">
    <xf numFmtId="0" fontId="0" fillId="0" borderId="0"/>
  </cellStyleXfs>
  <cellXfs count="9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3" fontId="1" fillId="0" borderId="0" xfId="0" applyNumberFormat="1" applyFont="1" applyAlignment="1"/>
    <xf numFmtId="0" fontId="4" fillId="2" borderId="0" xfId="0" applyFont="1" applyFill="1" applyAlignment="1"/>
    <xf numFmtId="0" fontId="1" fillId="3" borderId="0" xfId="0" applyFont="1" applyFill="1" applyAlignment="1"/>
    <xf numFmtId="0" fontId="5" fillId="4" borderId="0" xfId="0" applyFont="1" applyFill="1" applyAlignment="1"/>
    <xf numFmtId="3" fontId="4" fillId="2" borderId="0" xfId="0" applyNumberFormat="1" applyFont="1" applyFill="1" applyAlignment="1">
      <alignment horizontal="right"/>
    </xf>
    <xf numFmtId="3" fontId="2" fillId="4" borderId="0" xfId="0" applyNumberFormat="1" applyFont="1" applyFill="1" applyAlignment="1"/>
    <xf numFmtId="0" fontId="3" fillId="0" borderId="0" xfId="0" applyFont="1" applyAlignment="1"/>
    <xf numFmtId="0" fontId="2" fillId="4" borderId="0" xfId="0" applyFont="1" applyFill="1"/>
    <xf numFmtId="0" fontId="6" fillId="4" borderId="0" xfId="0" applyFont="1" applyFill="1" applyAlignment="1"/>
    <xf numFmtId="0" fontId="2" fillId="4" borderId="0" xfId="0" applyFont="1" applyFill="1" applyAlignment="1"/>
    <xf numFmtId="0" fontId="7" fillId="4" borderId="0" xfId="0" applyFont="1" applyFill="1" applyAlignment="1"/>
    <xf numFmtId="0" fontId="8" fillId="0" borderId="0" xfId="0" applyFont="1" applyAlignment="1"/>
    <xf numFmtId="0" fontId="2" fillId="4" borderId="0" xfId="0" applyFont="1" applyFill="1" applyAlignment="1"/>
    <xf numFmtId="0" fontId="4" fillId="2" borderId="0" xfId="0" applyFont="1" applyFill="1" applyAlignment="1">
      <alignment horizontal="right"/>
    </xf>
    <xf numFmtId="0" fontId="9" fillId="0" borderId="0" xfId="0" applyFont="1" applyAlignment="1"/>
    <xf numFmtId="0" fontId="5" fillId="0" borderId="0" xfId="0" applyFont="1" applyAlignment="1"/>
    <xf numFmtId="3" fontId="2" fillId="0" borderId="0" xfId="0" applyNumberFormat="1" applyFont="1" applyAlignment="1"/>
    <xf numFmtId="0" fontId="3" fillId="4" borderId="0" xfId="0" applyFont="1" applyFill="1" applyAlignment="1">
      <alignment horizontal="right"/>
    </xf>
    <xf numFmtId="0" fontId="6" fillId="0" borderId="0" xfId="0" applyFont="1" applyAlignment="1"/>
    <xf numFmtId="0" fontId="10" fillId="4" borderId="0" xfId="0" applyFont="1" applyFill="1" applyAlignment="1"/>
    <xf numFmtId="3" fontId="5" fillId="4" borderId="0" xfId="0" applyNumberFormat="1" applyFont="1" applyFill="1" applyAlignment="1"/>
    <xf numFmtId="0" fontId="5" fillId="4" borderId="0" xfId="0" applyFont="1" applyFill="1"/>
    <xf numFmtId="0" fontId="5" fillId="4" borderId="0" xfId="0" applyFont="1" applyFill="1" applyAlignment="1"/>
    <xf numFmtId="0" fontId="2" fillId="0" borderId="0" xfId="0" applyFont="1" applyAlignment="1"/>
    <xf numFmtId="0" fontId="11" fillId="4" borderId="0" xfId="0" applyFont="1" applyFill="1" applyAlignment="1"/>
    <xf numFmtId="0" fontId="12" fillId="0" borderId="0" xfId="0" applyFont="1" applyAlignment="1"/>
    <xf numFmtId="3" fontId="3" fillId="0" borderId="0" xfId="0" applyNumberFormat="1" applyFont="1" applyAlignment="1"/>
    <xf numFmtId="0" fontId="13" fillId="4" borderId="0" xfId="0" applyFont="1" applyFill="1" applyAlignment="1"/>
    <xf numFmtId="0" fontId="3" fillId="4" borderId="0" xfId="0" applyFont="1" applyFill="1" applyAlignment="1"/>
    <xf numFmtId="0" fontId="3" fillId="4" borderId="0" xfId="0" applyFont="1" applyFill="1" applyAlignment="1">
      <alignment horizontal="right"/>
    </xf>
    <xf numFmtId="3" fontId="3" fillId="4" borderId="0" xfId="0" applyNumberFormat="1" applyFont="1" applyFill="1" applyAlignment="1"/>
    <xf numFmtId="0" fontId="2" fillId="0" borderId="0" xfId="0" applyFont="1" applyAlignment="1"/>
    <xf numFmtId="3" fontId="13" fillId="4" borderId="0" xfId="0" applyNumberFormat="1" applyFont="1" applyFill="1" applyAlignment="1"/>
    <xf numFmtId="3" fontId="3" fillId="4" borderId="0" xfId="0" applyNumberFormat="1" applyFont="1" applyFill="1" applyAlignment="1">
      <alignment horizontal="right"/>
    </xf>
    <xf numFmtId="0" fontId="14" fillId="0" borderId="0" xfId="0" applyFont="1" applyAlignment="1"/>
    <xf numFmtId="0" fontId="15" fillId="0" borderId="0" xfId="0" applyFont="1" applyAlignment="1">
      <alignment horizontal="left"/>
    </xf>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alignment horizontal="left"/>
    </xf>
    <xf numFmtId="3" fontId="13" fillId="4" borderId="0" xfId="0" applyNumberFormat="1" applyFont="1" applyFill="1" applyAlignment="1"/>
    <xf numFmtId="0" fontId="21" fillId="0" borderId="0" xfId="0" applyFont="1" applyAlignment="1"/>
    <xf numFmtId="0" fontId="2" fillId="0" borderId="0" xfId="0" applyFont="1" applyAlignment="1"/>
    <xf numFmtId="0" fontId="22" fillId="0" borderId="0" xfId="0" applyFont="1" applyAlignment="1"/>
    <xf numFmtId="0" fontId="23" fillId="4" borderId="0" xfId="0" applyFont="1" applyFill="1" applyAlignment="1"/>
    <xf numFmtId="3" fontId="3" fillId="0" borderId="0" xfId="0" applyNumberFormat="1" applyFont="1" applyAlignment="1"/>
    <xf numFmtId="0" fontId="24" fillId="4" borderId="0" xfId="0" applyFont="1" applyFill="1" applyAlignment="1">
      <alignment horizontal="left"/>
    </xf>
    <xf numFmtId="0" fontId="25" fillId="4" borderId="0" xfId="0" applyFont="1" applyFill="1" applyAlignment="1"/>
    <xf numFmtId="0" fontId="1" fillId="0" borderId="0" xfId="0" applyFont="1"/>
    <xf numFmtId="3" fontId="1" fillId="0" borderId="0" xfId="0" applyNumberFormat="1" applyFont="1"/>
    <xf numFmtId="0" fontId="0" fillId="0" borderId="0" xfId="0" applyFont="1" applyAlignment="1"/>
    <xf numFmtId="3" fontId="26" fillId="0" borderId="0" xfId="0" applyNumberFormat="1" applyFont="1" applyAlignment="1"/>
    <xf numFmtId="3" fontId="0" fillId="0" borderId="0" xfId="0" applyNumberFormat="1" applyFont="1" applyAlignment="1"/>
    <xf numFmtId="0" fontId="0" fillId="0" borderId="0" xfId="0" applyFont="1" applyAlignment="1"/>
    <xf numFmtId="0" fontId="3" fillId="0" borderId="0" xfId="0" applyFont="1"/>
    <xf numFmtId="0" fontId="0" fillId="0" borderId="0" xfId="0" applyFont="1" applyAlignment="1"/>
    <xf numFmtId="3" fontId="0" fillId="0" borderId="0" xfId="0" applyNumberFormat="1" applyFont="1" applyAlignment="1">
      <alignment horizontal="right"/>
    </xf>
    <xf numFmtId="0" fontId="27" fillId="0" borderId="0" xfId="0" applyFont="1" applyAlignment="1"/>
    <xf numFmtId="0" fontId="0" fillId="0" borderId="0" xfId="0" applyFont="1" applyAlignment="1">
      <alignment horizontal="right"/>
    </xf>
    <xf numFmtId="0" fontId="26" fillId="0" borderId="0" xfId="0" applyFont="1" applyAlignment="1"/>
    <xf numFmtId="0" fontId="26" fillId="0" borderId="0" xfId="0" applyFont="1"/>
    <xf numFmtId="0" fontId="28" fillId="0" borderId="0" xfId="0" applyFont="1"/>
    <xf numFmtId="0" fontId="3" fillId="0" borderId="0" xfId="0" applyFont="1" applyAlignment="1"/>
    <xf numFmtId="0" fontId="13" fillId="0" borderId="0" xfId="0" applyFont="1" applyAlignment="1"/>
    <xf numFmtId="0" fontId="3" fillId="0" borderId="0" xfId="0" applyFont="1" applyAlignment="1"/>
    <xf numFmtId="3" fontId="13" fillId="0" borderId="0" xfId="0" applyNumberFormat="1" applyFont="1" applyAlignment="1"/>
    <xf numFmtId="0" fontId="3" fillId="0" borderId="0" xfId="0" applyFont="1" applyAlignment="1"/>
    <xf numFmtId="3" fontId="13" fillId="0" borderId="0" xfId="0" applyNumberFormat="1" applyFont="1" applyAlignment="1"/>
    <xf numFmtId="0" fontId="28" fillId="0" borderId="0" xfId="0" applyFont="1"/>
    <xf numFmtId="0" fontId="3" fillId="4" borderId="0" xfId="0" applyFont="1" applyFill="1" applyAlignment="1">
      <alignment horizontal="right"/>
    </xf>
    <xf numFmtId="0" fontId="3" fillId="4" borderId="0" xfId="0" applyFont="1" applyFill="1" applyAlignment="1"/>
    <xf numFmtId="0" fontId="13" fillId="4" borderId="0" xfId="0" applyFont="1" applyFill="1" applyAlignment="1">
      <alignment horizontal="left"/>
    </xf>
    <xf numFmtId="0" fontId="13" fillId="4" borderId="0" xfId="0" applyFont="1" applyFill="1" applyAlignment="1"/>
    <xf numFmtId="0" fontId="3" fillId="0" borderId="0" xfId="0" applyFont="1" applyAlignment="1"/>
    <xf numFmtId="164" fontId="2" fillId="0" borderId="0" xfId="0" applyNumberFormat="1" applyFont="1"/>
    <xf numFmtId="0" fontId="29" fillId="4" borderId="0" xfId="0" applyFont="1" applyFill="1" applyAlignment="1">
      <alignment horizontal="left"/>
    </xf>
    <xf numFmtId="0" fontId="26" fillId="0" borderId="0" xfId="0" applyFont="1" applyAlignment="1"/>
    <xf numFmtId="0" fontId="30" fillId="0" borderId="0" xfId="0" applyFont="1" applyAlignment="1"/>
    <xf numFmtId="0" fontId="31" fillId="0" borderId="0" xfId="0" applyFont="1" applyAlignment="1"/>
    <xf numFmtId="0" fontId="26" fillId="0" borderId="0" xfId="0" applyFont="1" applyAlignment="1"/>
    <xf numFmtId="0" fontId="4" fillId="2" borderId="0" xfId="0" applyFont="1" applyFill="1" applyAlignment="1">
      <alignment horizontal="right"/>
    </xf>
    <xf numFmtId="0" fontId="4" fillId="4" borderId="0" xfId="0" applyFont="1" applyFill="1" applyAlignment="1">
      <alignment horizontal="right"/>
    </xf>
    <xf numFmtId="0" fontId="0" fillId="0" borderId="0" xfId="0" applyFont="1" applyAlignment="1"/>
    <xf numFmtId="0" fontId="27"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1739900</xdr:colOff>
      <xdr:row>83</xdr:row>
      <xdr:rowOff>12700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83" Type="http://schemas.openxmlformats.org/officeDocument/2006/relationships/hyperlink" Target="http://www.lasvegasnow.com/news/photos-huge-turnout-at-local-womens-march-on-washington/643795345" TargetMode="External"/><Relationship Id="rId284" Type="http://schemas.openxmlformats.org/officeDocument/2006/relationships/hyperlink" Target="https://thenevadaindependent.com/article/thousands-expected-protest-trump-reno-las-vegas" TargetMode="External"/><Relationship Id="rId285" Type="http://schemas.openxmlformats.org/officeDocument/2006/relationships/hyperlink" Target="http://www.northjersey.com/story/news/local/2017/01/21/local-womens-marches-draw-far-larger-crowds-than-expected/96778300/" TargetMode="External"/><Relationship Id="rId286" Type="http://schemas.openxmlformats.org/officeDocument/2006/relationships/hyperlink" Target="https://twitter.com/lexkypolice/status/822907799084683264" TargetMode="External"/><Relationship Id="rId287" Type="http://schemas.openxmlformats.org/officeDocument/2006/relationships/hyperlink" Target="http://www.capegazette.com/article/peaceful-march-along-lewes-beach-takes-stand-women%E2%80%99s-rights/124227" TargetMode="External"/><Relationship Id="rId288" Type="http://schemas.openxmlformats.org/officeDocument/2006/relationships/hyperlink" Target="http://thegardenisland.com/news/local/attend-sign-waving-event-support-women-s-march-on-washington/article_d7188a0b-7d09-5afe-9c33-0f2e80244eda.html" TargetMode="External"/><Relationship Id="rId289" Type="http://schemas.openxmlformats.org/officeDocument/2006/relationships/hyperlink" Target="http://www.omaha.com/news/politics/at-least-people-fill-the-streets-in-women-s-march/article_5de6469e-58ff-5e39-b4de-290a99e01a26.html" TargetMode="External"/><Relationship Id="rId170" Type="http://schemas.openxmlformats.org/officeDocument/2006/relationships/hyperlink" Target="http://www.goerie.com/news/20170121/thousands-demonstrate-in-womens-march-on-erie" TargetMode="External"/><Relationship Id="rId171" Type="http://schemas.openxmlformats.org/officeDocument/2006/relationships/hyperlink" Target="http://registerguard.com/rg/news/local/35195183-75/more-than-7000-participate-in-womens-march-in-eugene-joining-hundreds-of-thousands-around-the-nation.html.csp" TargetMode="External"/><Relationship Id="rId172" Type="http://schemas.openxmlformats.org/officeDocument/2006/relationships/hyperlink" Target="https://twitter.com/erinely/status/822965859194793985" TargetMode="External"/><Relationship Id="rId173" Type="http://schemas.openxmlformats.org/officeDocument/2006/relationships/hyperlink" Target="https://lostcoastoutpost.com/2017/jan/21/hundreds-flood-eurekas-streets-solidarity-womens-m/" TargetMode="External"/><Relationship Id="rId174" Type="http://schemas.openxmlformats.org/officeDocument/2006/relationships/hyperlink" Target="http://www.times-standard.com/general-news/20170121/thousands-gather-for-womens-march-on-eureka" TargetMode="External"/><Relationship Id="rId175" Type="http://schemas.openxmlformats.org/officeDocument/2006/relationships/hyperlink" Target="http://usishield.com/24714/opinion/marching-out-hate/" TargetMode="External"/><Relationship Id="rId176" Type="http://schemas.openxmlformats.org/officeDocument/2006/relationships/hyperlink" Target="http://www.newsminer.com/news/local_news/gather-in-subzero-fairbanks-weather-for-women-s-march/article_239e5470-e01f-11e6-a089-7f4103a02ed3.html" TargetMode="External"/><Relationship Id="rId177" Type="http://schemas.openxmlformats.org/officeDocument/2006/relationships/hyperlink" Target="https://twitter.com/contraryAshley/status/823271784694747136" TargetMode="External"/><Relationship Id="rId178" Type="http://schemas.openxmlformats.org/officeDocument/2006/relationships/hyperlink" Target="https://twitter.com/DaveMcGlinchey/status/823023657266114564" TargetMode="External"/><Relationship Id="rId179" Type="http://schemas.openxmlformats.org/officeDocument/2006/relationships/hyperlink" Target="http://www.capenews.net/falmouth/news/upper-cape-men-women-gather-in-solidarity/article_135e68e6-68fc-5e78-8332-a5fd43321a89.html" TargetMode="External"/><Relationship Id="rId290" Type="http://schemas.openxmlformats.org/officeDocument/2006/relationships/hyperlink" Target="http://journalstar.com/news/local/thousands-show-up-to-support-women-s-march-on-lincoln/article_2e87f297-d977-504f-b240-0f9946a37c68.html" TargetMode="External"/><Relationship Id="rId291" Type="http://schemas.openxmlformats.org/officeDocument/2006/relationships/hyperlink" Target="http://www.arkansasonline.com/news/2017/jan/21/hundreds-march-street-state-capitol-downtown-littl/?news-arkansas" TargetMode="External"/><Relationship Id="rId292" Type="http://schemas.openxmlformats.org/officeDocument/2006/relationships/hyperlink" Target="http://news.hjnews.com/allaccess/a-human-statement-valley-women-join-d-c-march-small/article_76777608-33e0-5853-8fe7-a97309cfe441.html" TargetMode="External"/><Relationship Id="rId293" Type="http://schemas.openxmlformats.org/officeDocument/2006/relationships/hyperlink" Target="http://www.ksby.com/story/34315680/womens-march-on-lompoc" TargetMode="External"/><Relationship Id="rId294" Type="http://schemas.openxmlformats.org/officeDocument/2006/relationships/hyperlink" Target="http://lompocrecord.com/news/local/the-people-united-large-crowds-rally-against-hate-in-women/article_d5a60522-0df4-5ccb-996d-06b94a927a1b.html" TargetMode="External"/><Relationship Id="rId295" Type="http://schemas.openxmlformats.org/officeDocument/2006/relationships/hyperlink" Target="http://tdn.com/news/local/longview-women-s-march-draws-around-people/article_824ee3c7-2905-5688-a146-148ce860874e.html" TargetMode="External"/><Relationship Id="rId296" Type="http://schemas.openxmlformats.org/officeDocument/2006/relationships/hyperlink" Target="https://twitter.com/curatress/status/822996713979912192" TargetMode="External"/><Relationship Id="rId297" Type="http://schemas.openxmlformats.org/officeDocument/2006/relationships/hyperlink" Target="https://www.mprnews.org/story/2017/01/21/photos-around-minnesota-women-and-men-march-for-womens-rights" TargetMode="External"/><Relationship Id="rId298" Type="http://schemas.openxmlformats.org/officeDocument/2006/relationships/hyperlink" Target="http://www.latimes.com/local/lanow/la-me-womens-march-los-angeles-20170121-story.html" TargetMode="External"/><Relationship Id="rId299" Type="http://schemas.openxmlformats.org/officeDocument/2006/relationships/hyperlink" Target="http://www.nbclosangeles.com/news/local/Thousands-Womens-March-Los-Angeles-411409495.html" TargetMode="External"/><Relationship Id="rId180" Type="http://schemas.openxmlformats.org/officeDocument/2006/relationships/hyperlink" Target="http://www.valleynewslive.com/content/news/Womens-March-in-Fargo-brings--411419195.html" TargetMode="External"/><Relationship Id="rId181" Type="http://schemas.openxmlformats.org/officeDocument/2006/relationships/hyperlink" Target="http://www.inforum.com/news/4203502-watch-and-listen-estimated-crowd-1000-gather-fargo-part-worldwide-womens-march" TargetMode="External"/><Relationship Id="rId182" Type="http://schemas.openxmlformats.org/officeDocument/2006/relationships/hyperlink" Target="http://www.fbnewsleader.com/news/womens-march-fernandina-beach" TargetMode="External"/><Relationship Id="rId183" Type="http://schemas.openxmlformats.org/officeDocument/2006/relationships/hyperlink" Target="https://twitter.com/RadiantAstro/status/823164932980178945" TargetMode="External"/><Relationship Id="rId184" Type="http://schemas.openxmlformats.org/officeDocument/2006/relationships/hyperlink" Target="http://azdailysun.com/news/local/flagstaff-march-for-love-tops/article_91318de2-8ea4-505d-ac21-bc6709e2b8ca.html" TargetMode="External"/><Relationship Id="rId185" Type="http://schemas.openxmlformats.org/officeDocument/2006/relationships/hyperlink" Target="https://twitter.com/texdakota/status/823256159989604353" TargetMode="External"/><Relationship Id="rId186" Type="http://schemas.openxmlformats.org/officeDocument/2006/relationships/hyperlink" Target="http://www.dailyunion.com/multimedia/collection_ef47d9e2-e016-11e6-acfe-3fc05da771cb.html" TargetMode="External"/><Relationship Id="rId187" Type="http://schemas.openxmlformats.org/officeDocument/2006/relationships/hyperlink" Target="https://vimeo.com/200537363" TargetMode="External"/><Relationship Id="rId188" Type="http://schemas.openxmlformats.org/officeDocument/2006/relationships/hyperlink" Target="https://www.facebook.com/FortBraggAdvocateNews/posts/1422203641137859" TargetMode="External"/><Relationship Id="rId189" Type="http://schemas.openxmlformats.org/officeDocument/2006/relationships/hyperlink" Target="http://www.coloradoan.com/story/news/local/2017/01/22/hundreds-attend-rally-our-rights/96924538/" TargetMode="External"/><Relationship Id="rId700" Type="http://schemas.openxmlformats.org/officeDocument/2006/relationships/hyperlink" Target="https://twitter.com/amybeatrice/status/822900710949928961" TargetMode="External"/><Relationship Id="rId701" Type="http://schemas.openxmlformats.org/officeDocument/2006/relationships/hyperlink" Target="http://www.ticotimes.net/2017/01/21/photos-nosara-marches-trump" TargetMode="External"/><Relationship Id="rId702" Type="http://schemas.openxmlformats.org/officeDocument/2006/relationships/hyperlink" Target="https://twitter.com/rymey/status/823304054935867392" TargetMode="External"/><Relationship Id="rId703" Type="http://schemas.openxmlformats.org/officeDocument/2006/relationships/hyperlink" Target="https://www.nrk.no/hordaland/kvinner-verden-over-marsjerte-mot-kvinnehat-1.13334314" TargetMode="External"/><Relationship Id="rId704" Type="http://schemas.openxmlformats.org/officeDocument/2006/relationships/hyperlink" Target="http://ottawacitizen.com/news/local-news/thousands-fill-streets-at-ottawa-womens-march" TargetMode="External"/><Relationship Id="rId10" Type="http://schemas.openxmlformats.org/officeDocument/2006/relationships/hyperlink" Target="http://www.koat.com/article/thousands-fill-civic-plaza-for-womens-rally/8626736" TargetMode="External"/><Relationship Id="rId11" Type="http://schemas.openxmlformats.org/officeDocument/2006/relationships/hyperlink" Target="https://twitter.com/PatDavisNM/status/822931494662389760" TargetMode="External"/><Relationship Id="rId12" Type="http://schemas.openxmlformats.org/officeDocument/2006/relationships/hyperlink" Target="https://twitter.com/AthertonKD/status/823215168423235584" TargetMode="External"/><Relationship Id="rId190" Type="http://schemas.openxmlformats.org/officeDocument/2006/relationships/hyperlink" Target="http://www.journalgazette.net/news/local/Thousand-drawn-to-local-protest-17399065" TargetMode="External"/><Relationship Id="rId191" Type="http://schemas.openxmlformats.org/officeDocument/2006/relationships/hyperlink" Target="https://twitter.com/JillianEMcClure/status/822928537627795457" TargetMode="External"/><Relationship Id="rId192" Type="http://schemas.openxmlformats.org/officeDocument/2006/relationships/hyperlink" Target="http://www.unionleader.com/Francestown-holds-peaceful-womens-march" TargetMode="External"/><Relationship Id="rId193" Type="http://schemas.openxmlformats.org/officeDocument/2006/relationships/hyperlink" Target="http://www.fredericknewspost.com/news/politics_and_government/hundreds-descend-on-downtown-frederick-for-sister-march/article_2445f10a-8356-5787-ade1-95e208c97c9b.html" TargetMode="External"/><Relationship Id="rId194" Type="http://schemas.openxmlformats.org/officeDocument/2006/relationships/hyperlink" Target="http://chautauquatoday.com/news/details.cfm?clientid=25&amp;id=234985" TargetMode="External"/><Relationship Id="rId195" Type="http://schemas.openxmlformats.org/officeDocument/2006/relationships/hyperlink" Target="http://www.fresnobee.com/news/local/article128014199.html" TargetMode="External"/><Relationship Id="rId196" Type="http://schemas.openxmlformats.org/officeDocument/2006/relationships/hyperlink" Target="http://sanjuanislander.com/photos/event-photos/slideshow-jan-21-women-s-march-in-friday-harbor" TargetMode="External"/><Relationship Id="rId197" Type="http://schemas.openxmlformats.org/officeDocument/2006/relationships/hyperlink" Target="http://www.gainesville.com/news/20170121/about-1500-join-womens-march-in-gainesville" TargetMode="External"/><Relationship Id="rId198" Type="http://schemas.openxmlformats.org/officeDocument/2006/relationships/hyperlink" Target="http://www.gainesville.com/news/20170121/about-1500-join-womens-march-in-gainesville" TargetMode="External"/><Relationship Id="rId199" Type="http://schemas.openxmlformats.org/officeDocument/2006/relationships/hyperlink" Target="http://tspr.org/post/western-illinois-march-women" TargetMode="External"/><Relationship Id="rId13" Type="http://schemas.openxmlformats.org/officeDocument/2006/relationships/hyperlink" Target="https://twitter.com/sarahmvasquez/status/823189717659176960" TargetMode="External"/><Relationship Id="rId14" Type="http://schemas.openxmlformats.org/officeDocument/2006/relationships/hyperlink" Target="http://www.wearecentralpa.com/news/folks-join-together-for-local-womens-march/643821533" TargetMode="External"/><Relationship Id="rId15" Type="http://schemas.openxmlformats.org/officeDocument/2006/relationships/hyperlink" Target="https://www.texastribune.org/2017/01/21/thousands-expected-participate-texas-womens-marche/" TargetMode="External"/><Relationship Id="rId16" Type="http://schemas.openxmlformats.org/officeDocument/2006/relationships/hyperlink" Target="http://www.myhighplains.com/news/hundreds-gather-for-womens-march-in-amarillo/643851067" TargetMode="External"/><Relationship Id="rId17" Type="http://schemas.openxmlformats.org/officeDocument/2006/relationships/hyperlink" Target="http://www.firstcoastnews.com/news/womens-march-makes-its-way-to-the-first-coast/389706372" TargetMode="External"/><Relationship Id="rId18" Type="http://schemas.openxmlformats.org/officeDocument/2006/relationships/hyperlink" Target="https://twitter.com/wideofthepost/status/823077871795261440" TargetMode="External"/><Relationship Id="rId19" Type="http://schemas.openxmlformats.org/officeDocument/2006/relationships/hyperlink" Target="http://www.ncflindependent.com/2017/01/21/standing-in-solidarity-with-the-womens-march-on-washington/" TargetMode="External"/><Relationship Id="rId705" Type="http://schemas.openxmlformats.org/officeDocument/2006/relationships/hyperlink" Target="http://www.usatoday.com/story/news/2017/01/21/millions-turn-out-worldwide-solidarity-washington-womens-march/96880344/" TargetMode="External"/><Relationship Id="rId706" Type="http://schemas.openxmlformats.org/officeDocument/2006/relationships/hyperlink" Target="http://www.lemonde.fr/ameriques/article/2017/01/21/manifestation-anti-trump-a-paris-j-ai-peur-qu-il-autorise-implicitement-les-hommes-a-se-comporter-comme-lui_5066781_3222.html" TargetMode="External"/><Relationship Id="rId707" Type="http://schemas.openxmlformats.org/officeDocument/2006/relationships/hyperlink" Target="http://www.independent.co.uk/news/world/americas/womens-march-antarctica-donald-trump-inauguration-women-hate-donald-trump-so-much-they-are-even-a7538856.html" TargetMode="External"/><Relationship Id="rId708" Type="http://schemas.openxmlformats.org/officeDocument/2006/relationships/hyperlink" Target="https://twitter.com/TheresadeLangis/status/823804709278515200" TargetMode="External"/><Relationship Id="rId709" Type="http://schemas.openxmlformats.org/officeDocument/2006/relationships/hyperlink" Target="http://reve86.org/videos-et-photos-de-la-manifestation-women-march-a-poitiers/" TargetMode="External"/><Relationship Id="rId710" Type="http://schemas.openxmlformats.org/officeDocument/2006/relationships/hyperlink" Target="http://www.ckpg.com/2017/01/21/large-turnout-for-womens-rights-march/" TargetMode="External"/><Relationship Id="rId711" Type="http://schemas.openxmlformats.org/officeDocument/2006/relationships/hyperlink" Target="http://www.hollywoodreporter.com/news/womens-march-overseas-demonstrations-occur-conjunction-dc-sundance-protests-966955" TargetMode="External"/><Relationship Id="rId712" Type="http://schemas.openxmlformats.org/officeDocument/2006/relationships/hyperlink" Target="http://www.newslocker.com/en-ca/region/revelstoke/revelstoke-shows-solidarity-for-womens-rights-revelstoke-mountaineer/view/" TargetMode="External"/><Relationship Id="rId713" Type="http://schemas.openxmlformats.org/officeDocument/2006/relationships/hyperlink" Target="https://twitter.com/MattysCrazyMind/status/823036079641137152" TargetMode="External"/><Relationship Id="rId714" Type="http://schemas.openxmlformats.org/officeDocument/2006/relationships/hyperlink" Target="http://www.lsm.lv/en/article/politics/women-march-against-trump-in-riga.a220203/" TargetMode="External"/><Relationship Id="rId20" Type="http://schemas.openxmlformats.org/officeDocument/2006/relationships/hyperlink" Target="http://www.goskagit.com/skagit/hundreds-participate-in-anacortes-women-s-march/article_4117590e-285b-565e-acd0-1ea4e7826160.html" TargetMode="External"/><Relationship Id="rId21" Type="http://schemas.openxmlformats.org/officeDocument/2006/relationships/hyperlink" Target="https://www.adn.com/alaska-news/2017/01/21/large-crowd-attends-womens-march-on-anchorage-in-solidarity-with-national-events/" TargetMode="External"/><Relationship Id="rId22" Type="http://schemas.openxmlformats.org/officeDocument/2006/relationships/hyperlink" Target="https://twitter.com/julia_omalley/status/822905531316649984" TargetMode="External"/><Relationship Id="rId23" Type="http://schemas.openxmlformats.org/officeDocument/2006/relationships/hyperlink" Target="http://www.ktuu.com/content/news/Thousands-of-Alaskans-show-up-for-Womens-March-in-Anchorage-411431025.html" TargetMode="External"/><Relationship Id="rId24" Type="http://schemas.openxmlformats.org/officeDocument/2006/relationships/hyperlink" Target="http://wane.com/2017/01/21/womens-marches-in-allen-and-steuben-county-protest-trump/" TargetMode="External"/><Relationship Id="rId25" Type="http://schemas.openxmlformats.org/officeDocument/2006/relationships/hyperlink" Target="http://kpcnews.com/news/latest/heraldrepublican/" TargetMode="External"/><Relationship Id="rId26" Type="http://schemas.openxmlformats.org/officeDocument/2006/relationships/hyperlink" Target="http://www.mlive.com/news/ann-arbor/index.ssf/2017/01/more_than_6000_flood_streets_o.html" TargetMode="External"/><Relationship Id="rId27" Type="http://schemas.openxmlformats.org/officeDocument/2006/relationships/hyperlink" Target="http://www.capitalgazette.com/news/annapolis/ph-ac-cn-annapolis-womens-march-0122-20170121-story.html" TargetMode="External"/><Relationship Id="rId28" Type="http://schemas.openxmlformats.org/officeDocument/2006/relationships/hyperlink" Target="http://www.ldnews.com/videos/news/2017/01/21/watch-voices-women's-march-annville/96901782/" TargetMode="External"/><Relationship Id="rId29" Type="http://schemas.openxmlformats.org/officeDocument/2006/relationships/hyperlink" Target="http://www.sheboyganpress.com/story/news/local/2017/01/21/appleton-woman-stands-womens-march/96894178/" TargetMode="External"/><Relationship Id="rId715" Type="http://schemas.openxmlformats.org/officeDocument/2006/relationships/hyperlink" Target="http://www.cbc.ca/news/canada/british-columbia/thousands-turn-out-for-women-s-marches-across-b-c-1.3946785" TargetMode="External"/><Relationship Id="rId716" Type="http://schemas.openxmlformats.org/officeDocument/2006/relationships/hyperlink" Target="http://www.parool.nl/amsterdam/duizenden-bij-protestactie-women-s-march-in-amsterdam~a4451698/" TargetMode="External"/><Relationship Id="rId717" Type="http://schemas.openxmlformats.org/officeDocument/2006/relationships/hyperlink" Target="http://www.saobserver.net/news/411429915.html" TargetMode="External"/><Relationship Id="rId718" Type="http://schemas.openxmlformats.org/officeDocument/2006/relationships/hyperlink" Target="http://saltspringexchange.com/2017/01/21/video-photos-womens-march-on-salt-spring-island/" TargetMode="External"/><Relationship Id="rId719" Type="http://schemas.openxmlformats.org/officeDocument/2006/relationships/hyperlink" Target="http://www.ticotimes.net/2017/01/21/photos-hundreds-turn-san-jose-womens-march" TargetMode="External"/><Relationship Id="rId600" Type="http://schemas.openxmlformats.org/officeDocument/2006/relationships/hyperlink" Target="http://www.parool.nl/amsterdam/grote-opkomst-bij-women-s-march-in-amsterdam~a4451698/" TargetMode="External"/><Relationship Id="rId601" Type="http://schemas.openxmlformats.org/officeDocument/2006/relationships/hyperlink" Target="http://www.dutchnews.nl/news/archives/2017/01/thousands-join-womens-marches-in-the-netherlands/" TargetMode="External"/><Relationship Id="rId602" Type="http://schemas.openxmlformats.org/officeDocument/2006/relationships/hyperlink" Target="https://www.nrc.nl/nieuws/2017/01/21/gemoedelijk-protest-tegen-trump-op-museumplein-en-malieveld-" TargetMode="External"/><Relationship Id="rId603" Type="http://schemas.openxmlformats.org/officeDocument/2006/relationships/hyperlink" Target="http://www.delas.pt/seis-cidades-portuguesas-acolhem-marcha-contra-trump/" TargetMode="External"/><Relationship Id="rId604" Type="http://schemas.openxmlformats.org/officeDocument/2006/relationships/hyperlink" Target="http://www.sydsvenskan.se/2017-01-22/arebor-demonstrerade-pa-skidor" TargetMode="External"/><Relationship Id="rId605" Type="http://schemas.openxmlformats.org/officeDocument/2006/relationships/hyperlink" Target="https://www.newshub.co.nz/home/new-zealand/2017/01/women-s-march-protesters-flood-auckland-s-queen-st-for-women-s-rights.html" TargetMode="External"/><Relationship Id="rId606" Type="http://schemas.openxmlformats.org/officeDocument/2006/relationships/hyperlink" Target="http://www.cbc.ca/news/canada/british-columbia/british-columbians-to-march-in-solidarity-with-u-s-women-s-march-1.3945677" TargetMode="External"/><Relationship Id="rId607" Type="http://schemas.openxmlformats.org/officeDocument/2006/relationships/hyperlink" Target="https://twitter.com/womensmarch_BCN/status/823639654217945088" TargetMode="External"/><Relationship Id="rId608" Type="http://schemas.openxmlformats.org/officeDocument/2006/relationships/hyperlink" Target="http://www.northdevongazette.co.uk/news/pictures_hundreds_march_through_barnstaple_as_part_of_donald_trump_protest_1_4858093" TargetMode="External"/><Relationship Id="rId609" Type="http://schemas.openxmlformats.org/officeDocument/2006/relationships/hyperlink" Target="http://emirateswoman.com/women-in-the-middle-east-show-solidarity-with-the-womens-march-on-washington/" TargetMode="External"/><Relationship Id="rId720" Type="http://schemas.openxmlformats.org/officeDocument/2006/relationships/hyperlink" Target="http://www.noticiaspv.com/mujeres-de-bahia-de-banderas-marcharon-contra-violencia-de-genero/" TargetMode="External"/><Relationship Id="rId721" Type="http://schemas.openxmlformats.org/officeDocument/2006/relationships/hyperlink" Target="http://www.cbc.ca/news/canada/nova-scotia/women-s-march-on-washington-sandy-cove-digby-neck-donald-trump-1.2899568" TargetMode="External"/><Relationship Id="rId722" Type="http://schemas.openxmlformats.org/officeDocument/2006/relationships/hyperlink" Target="https://twitter.com/astrophysically/status/823181148834721793" TargetMode="External"/><Relationship Id="rId723" Type="http://schemas.openxmlformats.org/officeDocument/2006/relationships/hyperlink" Target="http://thestarphoenix.com/storyline/hundreds-marched-in-downtown-saskatoon-in-support-of-womens-rights-and-against-donald-trump" TargetMode="External"/><Relationship Id="rId724" Type="http://schemas.openxmlformats.org/officeDocument/2006/relationships/hyperlink" Target="https://twitter.com/m_cvb/status/823075431196700673" TargetMode="External"/><Relationship Id="rId30" Type="http://schemas.openxmlformats.org/officeDocument/2006/relationships/hyperlink" Target="http://www.postcrescent.com/story/news/local/2017/01/21/appleton-woman-stands-womens-march/96894178/" TargetMode="External"/><Relationship Id="rId31" Type="http://schemas.openxmlformats.org/officeDocument/2006/relationships/hyperlink" Target="https://twitter.com/JuliaJHobbs/status/822955160116793344" TargetMode="External"/><Relationship Id="rId32" Type="http://schemas.openxmlformats.org/officeDocument/2006/relationships/hyperlink" Target="http://wlos.com/news/local/photo-gallery-the-womens-march-on-asheville" TargetMode="External"/><Relationship Id="rId33" Type="http://schemas.openxmlformats.org/officeDocument/2006/relationships/hyperlink" Target="http://wlos.com/news/local/photo-gallery-the-womens-march-on-asheville" TargetMode="External"/><Relationship Id="rId34" Type="http://schemas.openxmlformats.org/officeDocument/2006/relationships/hyperlink" Target="http://www.oregonlive.com/trending/2017/01/womens_march_oregon_ashland_ph.html" TargetMode="External"/><Relationship Id="rId35" Type="http://schemas.openxmlformats.org/officeDocument/2006/relationships/hyperlink" Target="http://www.aspendailynews.com/section/home/174009" TargetMode="External"/><Relationship Id="rId36" Type="http://schemas.openxmlformats.org/officeDocument/2006/relationships/hyperlink" Target="https://twitter.com/SarahGoTrillIum/status/823018327316566016" TargetMode="External"/><Relationship Id="rId37" Type="http://schemas.openxmlformats.org/officeDocument/2006/relationships/hyperlink" Target="http://www.dailyastorian.com/Local_News/20170121/hundreds-march-in-astoria-to-counter-trump" TargetMode="External"/><Relationship Id="rId38" Type="http://schemas.openxmlformats.org/officeDocument/2006/relationships/hyperlink" Target="http://www.kast1370.com/index.php?option=com_content&amp;view=article&amp;id=4381:millions-march-against-trump-policies&amp;catid=17&amp;Itemid=101" TargetMode="External"/><Relationship Id="rId39" Type="http://schemas.openxmlformats.org/officeDocument/2006/relationships/hyperlink" Target="http://onlineathens.com/slideshow/2017-01-21/photos-athens-womens-march" TargetMode="External"/><Relationship Id="rId725" Type="http://schemas.openxmlformats.org/officeDocument/2006/relationships/hyperlink" Target="https://www.koreatimes.co.kr/www/news/nation/2017/01/120_222517.html" TargetMode="External"/><Relationship Id="rId726" Type="http://schemas.openxmlformats.org/officeDocument/2006/relationships/hyperlink" Target="https://twitter.com/chickpeajones/status/822794953252282368" TargetMode="External"/><Relationship Id="rId727" Type="http://schemas.openxmlformats.org/officeDocument/2006/relationships/hyperlink" Target="http://www.thetelegraphandargus.co.uk/news/15039406.VIDEO__Crowd_of_1_500_people_take_part_in_women_s_march_in_Shipley/" TargetMode="External"/><Relationship Id="rId728" Type="http://schemas.openxmlformats.org/officeDocument/2006/relationships/hyperlink" Target="https://twitter.com/jodikittle/status/823105077095251970" TargetMode="External"/><Relationship Id="rId729" Type="http://schemas.openxmlformats.org/officeDocument/2006/relationships/hyperlink" Target="https://sonarmagazine.wordpress.com/2017/01/24/in-the-wake-of-donald-trumps-inauguration-southampton-held-its-own-womens-march-in-protest/" TargetMode="External"/><Relationship Id="rId610" Type="http://schemas.openxmlformats.org/officeDocument/2006/relationships/hyperlink" Target="http://www.bbc.com/news/uk-northern-ireland-38706509" TargetMode="External"/><Relationship Id="rId611" Type="http://schemas.openxmlformats.org/officeDocument/2006/relationships/hyperlink" Target="https://twitter.com/ferguskelly/status/823158091227234304" TargetMode="External"/><Relationship Id="rId612" Type="http://schemas.openxmlformats.org/officeDocument/2006/relationships/hyperlink" Target="https://www.nytimes.com/interactive/2017/01/21/world/womens-march-pictures.html?_r=0" TargetMode="External"/><Relationship Id="rId613" Type="http://schemas.openxmlformats.org/officeDocument/2006/relationships/hyperlink" Target="https://actionnetwork.org/events/womens-march-bergen-norway-2" TargetMode="External"/><Relationship Id="rId614" Type="http://schemas.openxmlformats.org/officeDocument/2006/relationships/hyperlink" Target="https://www.nrk.no/hordaland/kvinner-verden-over-marsjerte-mot-kvinnehat-1.13334314" TargetMode="External"/><Relationship Id="rId615" Type="http://schemas.openxmlformats.org/officeDocument/2006/relationships/hyperlink" Target="http://www.thejournal.ie/trump-womens-march-3198425-Jan2017/" TargetMode="External"/><Relationship Id="rId616" Type="http://schemas.openxmlformats.org/officeDocument/2006/relationships/hyperlink" Target="http://www.tagesspiegel.de/berlin/demo-gegen-us-praesidenten-trump-ist-kein-berliner/19285524.html" TargetMode="External"/><Relationship Id="rId617" Type="http://schemas.openxmlformats.org/officeDocument/2006/relationships/hyperlink" Target="http://www.latimes.com/nation/la-na-pol-womens-march-live-marchers-in-germany-have-a-message-1485031455-htmlstory.html" TargetMode="External"/><Relationship Id="rId618" Type="http://schemas.openxmlformats.org/officeDocument/2006/relationships/hyperlink" Target="https://www.morgenpost.de/berlin/article209347177/Rund-850-Menschen-demonstrieren-in-Berlin-gegen-Trump.html" TargetMode="External"/><Relationship Id="rId619" Type="http://schemas.openxmlformats.org/officeDocument/2006/relationships/hyperlink" Target="https://thecitypaperbogota.com/opinion/leading-the-way-for-women-in-the-bogota-womens-march/15993" TargetMode="External"/><Relationship Id="rId500" Type="http://schemas.openxmlformats.org/officeDocument/2006/relationships/hyperlink" Target="http://www.sharonherald.com/news/local_news/many-feet-one-voice/article_bba9716e-cc03-597c-8be8-ade51955213d.html" TargetMode="External"/><Relationship Id="rId501" Type="http://schemas.openxmlformats.org/officeDocument/2006/relationships/hyperlink" Target="http://www.sheboyganpress.com/videos/news/local/2017/01/21/hundreds-attend-million-person-unity-marches-sheboygan-county/96905712/" TargetMode="External"/><Relationship Id="rId502" Type="http://schemas.openxmlformats.org/officeDocument/2006/relationships/hyperlink" Target="https://twitter.com/LynnMRichards/status/823171903464407040" TargetMode="External"/><Relationship Id="rId503" Type="http://schemas.openxmlformats.org/officeDocument/2006/relationships/hyperlink" Target="http://www.ksla.com/story/34314150/large-crowd-marches-in-downtown-shreveport-in-solidarity-with-womens-march-in-dc" TargetMode="External"/><Relationship Id="rId504" Type="http://schemas.openxmlformats.org/officeDocument/2006/relationships/hyperlink" Target="http://www.shreveporttimes.com/story/news/2017/01/21/womens-march-shreveport-bossier-held-saturday-were-not-going-away/96774386/" TargetMode="External"/><Relationship Id="rId505" Type="http://schemas.openxmlformats.org/officeDocument/2006/relationships/hyperlink" Target="http://www.burlingtoncountytimes.com/news/local/video-nj-residents-gather-in-gloucester-township-to-protest-president/html_a1be7ea8-3eee-5d9f-8a37-6ad1afa50a57.html" TargetMode="External"/><Relationship Id="rId506" Type="http://schemas.openxmlformats.org/officeDocument/2006/relationships/hyperlink" Target="https://twitter.com/barbaradreyfuss/status/823227200304508932" TargetMode="External"/><Relationship Id="rId507" Type="http://schemas.openxmlformats.org/officeDocument/2006/relationships/hyperlink" Target="http://www.argusleader.com/story/news/2017/01/21/thousands-join-womens-march-downtown-sioux-falls/96883868/" TargetMode="External"/><Relationship Id="rId508" Type="http://schemas.openxmlformats.org/officeDocument/2006/relationships/hyperlink" Target="https://twitter.com/sarahebourne/status/823019012426780672" TargetMode="External"/><Relationship Id="rId509" Type="http://schemas.openxmlformats.org/officeDocument/2006/relationships/hyperlink" Target="http://peninsulaclarion.com/news/local/2017-01-21/solidarity-women-s-march-community-gathering-bring-hundreds-out-soldotna" TargetMode="External"/><Relationship Id="rId730" Type="http://schemas.openxmlformats.org/officeDocument/2006/relationships/hyperlink" Target="http://www.cornwalllive.com/women-in-cornwall-join-trump-protest-march/story-30076330-detail/story.html" TargetMode="External"/><Relationship Id="rId731" Type="http://schemas.openxmlformats.org/officeDocument/2006/relationships/hyperlink" Target="http://www.thelocal.se/20170123/video-thousands-participate-in-stockholm-womens-march" TargetMode="External"/><Relationship Id="rId732" Type="http://schemas.openxmlformats.org/officeDocument/2006/relationships/hyperlink" Target="http://www.dna.fr/search?q=women%27s+march&amp;x=1&amp;y=1" TargetMode="External"/><Relationship Id="rId733" Type="http://schemas.openxmlformats.org/officeDocument/2006/relationships/hyperlink" Target="https://www.facebook.com/events/157018541441672/?active_tab=discussion" TargetMode="External"/><Relationship Id="rId734" Type="http://schemas.openxmlformats.org/officeDocument/2006/relationships/hyperlink" Target="http://www.journalleguide.com/communaute/2017/1/21/une-centaine-de-participants-a-la-marche-des-femmes-a-sutton-.html" TargetMode="External"/><Relationship Id="rId40" Type="http://schemas.openxmlformats.org/officeDocument/2006/relationships/hyperlink" Target="http://www.athensnews.com/news/local/hundreds-take-to-athens-streets-to-protest-trump-two-party/article_a05f8d96-a9cc-11e6-adc2-afe09ec722c0.html" TargetMode="External"/><Relationship Id="rId41" Type="http://schemas.openxmlformats.org/officeDocument/2006/relationships/hyperlink" Target="http://www.ajc.com/news/state--regional-govt--politics/new-police-estimate-000-atlanta-the-march-continues-the-capitol/PlaULPX2mykkjcHk799zLP/" TargetMode="External"/><Relationship Id="rId42" Type="http://schemas.openxmlformats.org/officeDocument/2006/relationships/hyperlink" Target="http://www.nbcnews.com/storyline/inauguration-2017/women-s-marches-held-around-world-solidarity-d-c-protest-n710331" TargetMode="External"/><Relationship Id="rId43" Type="http://schemas.openxmlformats.org/officeDocument/2006/relationships/hyperlink" Target="http://chronicle.augusta.com/news/2017-01-21/hundreds-participate-augusta-solidarity-march" TargetMode="External"/><Relationship Id="rId44" Type="http://schemas.openxmlformats.org/officeDocument/2006/relationships/hyperlink" Target="http://www.wrdw.com/content/news/Hundreds-turn-out-for-Augustas-Women-Solidarity-March-411427215.html" TargetMode="External"/><Relationship Id="rId45" Type="http://schemas.openxmlformats.org/officeDocument/2006/relationships/hyperlink" Target="http://www.pressherald.com/2017/01/21/thousands-converge-on-augusta-for-womens-march-on-maine-rally/" TargetMode="External"/><Relationship Id="rId46" Type="http://schemas.openxmlformats.org/officeDocument/2006/relationships/hyperlink" Target="http://bangordailynews.com/2017/01/21/news/state/marchers-flock-to-maine-cities-to-stand-up-to-trump/" TargetMode="External"/><Relationship Id="rId47" Type="http://schemas.openxmlformats.org/officeDocument/2006/relationships/hyperlink" Target="http://www.statesman.com/news/local/police-000-attended-women-march-austin/QB7NhwYSb5gPb1bgooFcFI/" TargetMode="External"/><Relationship Id="rId48" Type="http://schemas.openxmlformats.org/officeDocument/2006/relationships/hyperlink" Target="https://twitter.com/lisakate111/status/823018370094071808" TargetMode="External"/><Relationship Id="rId49" Type="http://schemas.openxmlformats.org/officeDocument/2006/relationships/hyperlink" Target="http://www.bainbridgereview.com/news/march-through-winslow/" TargetMode="External"/><Relationship Id="rId735" Type="http://schemas.openxmlformats.org/officeDocument/2006/relationships/hyperlink" Target="https://www.theguardian.com/australia-news/2017/jan/21/donald-trump-sydney-womens-march-protest-thousand-turn-out" TargetMode="External"/><Relationship Id="rId736" Type="http://schemas.openxmlformats.org/officeDocument/2006/relationships/hyperlink" Target="http://www.usatoday.com/story/news/2017/01/21/millions-turn-out-worldwide-solidarity-washington-womens-march/96880344/" TargetMode="External"/><Relationship Id="rId737" Type="http://schemas.openxmlformats.org/officeDocument/2006/relationships/hyperlink" Target="http://aamacau.com/2017/01/22/%E9%9F%BF%E6%87%89%E5%85%A8%E7%90%83%E5%8F%8D%E7%89%B9%E6%9C%97%E6%99%AE%E7%A4%BA%E5%A8%81-%E7%99%BE%E4%BA%BA%E6%B0%B9%E4%BB%94%E9%81%8A%E8%A1%8C%E6%8D%8D%E8%A1%9B%E5%A9%A6%E6%AC%8A/" TargetMode="External"/><Relationship Id="rId738" Type="http://schemas.openxmlformats.org/officeDocument/2006/relationships/hyperlink" Target="http://www.macaupostdaily.com/article2236.html" TargetMode="External"/><Relationship Id="rId739" Type="http://schemas.openxmlformats.org/officeDocument/2006/relationships/hyperlink" Target="http://dfwatch.net/tbilisi-joins-global-womens-march-against-trump-47377" TargetMode="External"/><Relationship Id="rId620" Type="http://schemas.openxmlformats.org/officeDocument/2006/relationships/hyperlink" Target="http://www.general-anzeiger-bonn.de/ga-english/Anti-Trump-demo-and-Sister-Women%E2%80%99s-March-article3455177.html" TargetMode="External"/><Relationship Id="rId621" Type="http://schemas.openxmlformats.org/officeDocument/2006/relationships/hyperlink" Target="http://www.bowenislandundercurrent.com/news/more-than-200-march-on-bowen-island-1.8897651" TargetMode="External"/><Relationship Id="rId622" Type="http://schemas.openxmlformats.org/officeDocument/2006/relationships/hyperlink" Target="http://www.bristol247.com/channel/news-comment/daily/politics/womens-march-on-bristol" TargetMode="External"/><Relationship Id="rId623" Type="http://schemas.openxmlformats.org/officeDocument/2006/relationships/hyperlink" Target="http://www.standaard.be/cnt/dmf20170120_02685904" TargetMode="External"/><Relationship Id="rId624" Type="http://schemas.openxmlformats.org/officeDocument/2006/relationships/hyperlink" Target="http://www.thejournal.ie/trump-womens-march-3198425-Jan2017/" TargetMode="External"/><Relationship Id="rId625" Type="http://schemas.openxmlformats.org/officeDocument/2006/relationships/hyperlink" Target="http://www.telam.com.ar/notas/201701/177350-mujeres-en-buenos-aires-marcharan-en-contra-de-trump.html" TargetMode="External"/><Relationship Id="rId626" Type="http://schemas.openxmlformats.org/officeDocument/2006/relationships/hyperlink" Target="http://m.metronews.ca/" TargetMode="External"/><Relationship Id="rId627" Type="http://schemas.openxmlformats.org/officeDocument/2006/relationships/hyperlink" Target="http://www.cbc.ca/news/canada/calgary/calgary-women-s-march-on-washington-trump-1.3946953" TargetMode="External"/><Relationship Id="rId628" Type="http://schemas.openxmlformats.org/officeDocument/2006/relationships/hyperlink" Target="http://www.usatoday.com/story/news/2017/01/21/millions-turn-out-worldwide-solidarity-washington-womens-march/96880344/" TargetMode="External"/><Relationship Id="rId629" Type="http://schemas.openxmlformats.org/officeDocument/2006/relationships/hyperlink" Target="http://allafrica.com/stories/201701210296.html" TargetMode="External"/><Relationship Id="rId510" Type="http://schemas.openxmlformats.org/officeDocument/2006/relationships/hyperlink" Target="http://www.sonomanews.com/news/6572152-181/thousands-turn-up-for-sonoma?artslide=0" TargetMode="External"/><Relationship Id="rId511" Type="http://schemas.openxmlformats.org/officeDocument/2006/relationships/hyperlink" Target="http://www.southbendtribune.com/news/local/more-than-march-for-women-in-south-bend/article_d51bf83d-b32a-50ca-9db2-e11b34f5a855.html" TargetMode="External"/><Relationship Id="rId512" Type="http://schemas.openxmlformats.org/officeDocument/2006/relationships/hyperlink" Target="https://t.co/fWEc8zTpWX" TargetMode="External"/><Relationship Id="rId513" Type="http://schemas.openxmlformats.org/officeDocument/2006/relationships/hyperlink" Target="http://www.nevadaappeal.com/news/local/more-than-1-million-join-womens-marches-worldwide/" TargetMode="External"/><Relationship Id="rId514" Type="http://schemas.openxmlformats.org/officeDocument/2006/relationships/hyperlink" Target="http://southtahoenow.com/story/01/21/2017/snow-doesnt-stop-supporters-south-lake-tahoe-march-draws-500" TargetMode="External"/><Relationship Id="rId515" Type="http://schemas.openxmlformats.org/officeDocument/2006/relationships/hyperlink" Target="http://www.tahoedailytribune.com/news/local/lake-tahoe-womens-march-bi-state-peaceful-walk-to-be-held-in-support-of-womens-rights/" TargetMode="External"/><Relationship Id="rId516" Type="http://schemas.openxmlformats.org/officeDocument/2006/relationships/hyperlink" Target="http://www.metrowestdailynews.com/photogallery/WL/20170121/NEWS/121009991/PH/1?start=2" TargetMode="External"/><Relationship Id="rId517" Type="http://schemas.openxmlformats.org/officeDocument/2006/relationships/hyperlink" Target="http://www.khq.com/story/34314162/womens-march-on-spokane-draws-thousands" TargetMode="External"/><Relationship Id="rId518" Type="http://schemas.openxmlformats.org/officeDocument/2006/relationships/hyperlink" Target="http://www.spokesman.com/stories/2017/jan/21/thousands-more-than-expected-turn-out-for-womens-m/" TargetMode="External"/><Relationship Id="rId519" Type="http://schemas.openxmlformats.org/officeDocument/2006/relationships/hyperlink" Target="http://www.masslive.com/news/index.ssf/2017/01/springfield_protesters_reject.html" TargetMode="External"/><Relationship Id="rId740" Type="http://schemas.openxmlformats.org/officeDocument/2006/relationships/hyperlink" Target="https://twitter.com/melanielidman/status/822873710726148097" TargetMode="External"/><Relationship Id="rId741" Type="http://schemas.openxmlformats.org/officeDocument/2006/relationships/hyperlink" Target="http://www.elle.com/culture/career-politics/news/a42322/tokyo-women-march/" TargetMode="External"/><Relationship Id="rId742" Type="http://schemas.openxmlformats.org/officeDocument/2006/relationships/hyperlink" Target="https://www.facebook.com/events/373551566357471/permalink/379149589131002/" TargetMode="External"/><Relationship Id="rId743" Type="http://schemas.openxmlformats.org/officeDocument/2006/relationships/hyperlink" Target="http://www.adressa.no/nyheter/trondheim/2017/01/21/280-marsjerte-i-Trondheims-gater-14095864.ece" TargetMode="External"/><Relationship Id="rId744" Type="http://schemas.openxmlformats.org/officeDocument/2006/relationships/hyperlink" Target="http://www.adressa.no/nyheter/trondheim/2017/01/21/280-marsjerte-i-Trondheims-gater-14095864.ece" TargetMode="External"/><Relationship Id="rId50" Type="http://schemas.openxmlformats.org/officeDocument/2006/relationships/hyperlink" Target="http://bakersfieldnow.com/news/local/local-women-join-millions-more-across-the-nation-for-womens-equality" TargetMode="External"/><Relationship Id="rId51" Type="http://schemas.openxmlformats.org/officeDocument/2006/relationships/hyperlink" Target="http://www.baltimoresun.com/news/maryland/bs-md-baltimore-sister-march-20170121-story.html" TargetMode="External"/><Relationship Id="rId52" Type="http://schemas.openxmlformats.org/officeDocument/2006/relationships/hyperlink" Target="http://www.timesonline.com/news/local_news/hundreds-gather-outside-the-beaver-county-courthouse-to-stand-up/collection_3d1207ac-e03e-11e6-a121-c7403563e763.html" TargetMode="External"/><Relationship Id="rId53" Type="http://schemas.openxmlformats.org/officeDocument/2006/relationships/hyperlink" Target="https://t.co/iyjFHSXHEq" TargetMode="External"/><Relationship Id="rId54" Type="http://schemas.openxmlformats.org/officeDocument/2006/relationships/hyperlink" Target="https://t.co/iyjFHSXHEq" TargetMode="External"/><Relationship Id="rId55" Type="http://schemas.openxmlformats.org/officeDocument/2006/relationships/hyperlink" Target="http://edhayes89.wixsite.com/aerial-photography/page?lightbox=image_jdf" TargetMode="External"/><Relationship Id="rId56" Type="http://schemas.openxmlformats.org/officeDocument/2006/relationships/hyperlink" Target="http://www.mprnews.org/story/2017/01/21/photos-around-minnesota-women-and-men-march-for-womens-rights" TargetMode="External"/><Relationship Id="rId57" Type="http://schemas.openxmlformats.org/officeDocument/2006/relationships/hyperlink" Target="http://www.bendbulletin.com/home/5002977-151/thousands-in-bend-join-international-womens-march" TargetMode="External"/><Relationship Id="rId58" Type="http://schemas.openxmlformats.org/officeDocument/2006/relationships/hyperlink" Target="http://www.ktvz.com/news/thousands-march-in-bend-to-protest-trump-policies/284779764" TargetMode="External"/><Relationship Id="rId59" Type="http://schemas.openxmlformats.org/officeDocument/2006/relationships/hyperlink" Target="http://www.nwahomepage.com/news/nwa-joins-the-rest-of-the-country-in-gathering-for-womens-rights/643838557" TargetMode="External"/><Relationship Id="rId400" Type="http://schemas.openxmlformats.org/officeDocument/2006/relationships/hyperlink" Target="http://theberkshireedge.com/sister-march-at-colonial-theatre-draws-throngs-from-across-the-berkshires/" TargetMode="External"/><Relationship Id="rId401" Type="http://schemas.openxmlformats.org/officeDocument/2006/relationships/hyperlink" Target="https://twitter.com/elodiemet/status/823227264645132288" TargetMode="External"/><Relationship Id="rId402" Type="http://schemas.openxmlformats.org/officeDocument/2006/relationships/hyperlink" Target="http://www.pressrepublican.com/news/downtown-march-celebrates-inclusion-diversity/article_c17631da-93b2-51c6-989c-af1d14963c90.html" TargetMode="External"/><Relationship Id="rId403" Type="http://schemas.openxmlformats.org/officeDocument/2006/relationships/hyperlink" Target="http://www.sheboyganpress.com/videos/news/local/2017/01/21/hundreds-attend-million-person-unity-marches-sheboygan-county/96905712/" TargetMode="External"/><Relationship Id="rId404" Type="http://schemas.openxmlformats.org/officeDocument/2006/relationships/hyperlink" Target="http://idahostatejournal.com/members/marchers-show-up-in-droves-for-women-s-march-on/article_fe93fb5e-f29b-5784-bda9-6f66cc342649.html" TargetMode="External"/><Relationship Id="rId405" Type="http://schemas.openxmlformats.org/officeDocument/2006/relationships/hyperlink" Target="http://www.peninsuladailynews.com/news/over-200-march-in-port-angeles-gathering-for-hope/" TargetMode="External"/><Relationship Id="rId406" Type="http://schemas.openxmlformats.org/officeDocument/2006/relationships/hyperlink" Target="http://www.newsday.com/long-island/women-s-values-rallies-in-huntington-port-jefferson-station-1.12993518" TargetMode="External"/><Relationship Id="rId407" Type="http://schemas.openxmlformats.org/officeDocument/2006/relationships/hyperlink" Target="http://www.recordonline.com/news/20170121/port-jervis-churchs-sister-march-draws-crowd" TargetMode="External"/><Relationship Id="rId408" Type="http://schemas.openxmlformats.org/officeDocument/2006/relationships/hyperlink" Target="http://www.peninsuladailynews.com/news/some-300-protesters-march-in-port-townsend/" TargetMode="External"/><Relationship Id="rId409" Type="http://schemas.openxmlformats.org/officeDocument/2006/relationships/hyperlink" Target="http://www.easternnewmexiconews.com/story/2017/01/22/news/we-will-be-heard/150454.html" TargetMode="External"/><Relationship Id="rId745" Type="http://schemas.openxmlformats.org/officeDocument/2006/relationships/hyperlink" Target="http://www.cbc.ca/news/canada/british-columbia/thousands-gather-in-vancouver-to-support-u-s-women-s-march-1.3946647" TargetMode="External"/><Relationship Id="rId746" Type="http://schemas.openxmlformats.org/officeDocument/2006/relationships/hyperlink" Target="http://www.timescolonist.com/news/local/women-s-marches-at-home-and-abroad-draw-thousands-of-islanders-1.8329034" TargetMode="External"/><Relationship Id="rId747" Type="http://schemas.openxmlformats.org/officeDocument/2006/relationships/hyperlink" Target="https://www.facebook.com/isitt/posts/10158006552035548" TargetMode="External"/><Relationship Id="rId748" Type="http://schemas.openxmlformats.org/officeDocument/2006/relationships/hyperlink" Target="http://www.cbc.ca/beta/news/canada/british-columbia/thousands-turn-out-for-women-s-marches-across-b-c-1.3946785" TargetMode="External"/><Relationship Id="rId749" Type="http://schemas.openxmlformats.org/officeDocument/2006/relationships/hyperlink" Target="http://www.usatoday.com/story/news/2017/01/21/millions-turn-out-worldwide-solidarity-washington-womens-march/96880344/" TargetMode="External"/><Relationship Id="rId630" Type="http://schemas.openxmlformats.org/officeDocument/2006/relationships/hyperlink" Target="http://www.dailymail.co.uk/tvshowbiz/article-4143854/Charlotte-Church-joins-anti-Trump-activists-UK.html" TargetMode="External"/><Relationship Id="rId631" Type="http://schemas.openxmlformats.org/officeDocument/2006/relationships/hyperlink" Target="https://twitter.com/ClearyConnolly/status/823211366471372800" TargetMode="External"/><Relationship Id="rId632" Type="http://schemas.openxmlformats.org/officeDocument/2006/relationships/hyperlink" Target="http://www.theguardian.pe.ca/news/local/2017/1/21/islanders-protest-trump-at-charlottetown-march.html" TargetMode="External"/><Relationship Id="rId633" Type="http://schemas.openxmlformats.org/officeDocument/2006/relationships/hyperlink" Target="http://www.radionz.co.nz/news/national/322798/nz-leads-marches-for-women's-rights" TargetMode="External"/><Relationship Id="rId634" Type="http://schemas.openxmlformats.org/officeDocument/2006/relationships/hyperlink" Target="http://www.thelocal.dk/20170121/5000-join-womens-march-in-copenhagen" TargetMode="External"/><Relationship Id="rId635" Type="http://schemas.openxmlformats.org/officeDocument/2006/relationships/hyperlink" Target="http://zeromagecuador.com/en/womens-march-in-cuenca-pussyhats-personal-stories-solidarity/" TargetMode="External"/><Relationship Id="rId636" Type="http://schemas.openxmlformats.org/officeDocument/2006/relationships/hyperlink" Target="https://twitter.com/susiebillings/status/823571989575204864" TargetMode="External"/><Relationship Id="rId637" Type="http://schemas.openxmlformats.org/officeDocument/2006/relationships/hyperlink" Target="http://www.thejournal.ie/trump-womens-march-3198425-Jan2017/" TargetMode="External"/><Relationship Id="rId638" Type="http://schemas.openxmlformats.org/officeDocument/2006/relationships/hyperlink" Target="http://www.irishtimes.com/news/ireland/irish-news/anti-trump-marchers-downbeat-but-defiant-in-dublin-1.2946422" TargetMode="External"/><Relationship Id="rId639" Type="http://schemas.openxmlformats.org/officeDocument/2006/relationships/hyperlink" Target="http://www.stuff.co.nz/national/88642615/new-zealand-leads-global-marches-in-defence-of-womens-rights" TargetMode="External"/><Relationship Id="rId520" Type="http://schemas.openxmlformats.org/officeDocument/2006/relationships/hyperlink" Target="http://www.ky3.com/content/news/411423915.html" TargetMode="External"/><Relationship Id="rId521" Type="http://schemas.openxmlformats.org/officeDocument/2006/relationships/hyperlink" Target="https://www.insurancenewsnet.com/oarticle/springfield-residents-react-protest-trumps-inauguration" TargetMode="External"/><Relationship Id="rId522" Type="http://schemas.openxmlformats.org/officeDocument/2006/relationships/hyperlink" Target="http://www.stamfordadvocate.com/local/article/Thousands-attend-Women-s-March-in-Stamford-10873898.php" TargetMode="External"/><Relationship Id="rId523" Type="http://schemas.openxmlformats.org/officeDocument/2006/relationships/hyperlink" Target="https://twitter.com/Margot_Garnick/status/823006371444588544" TargetMode="External"/><Relationship Id="rId524" Type="http://schemas.openxmlformats.org/officeDocument/2006/relationships/hyperlink" Target="https://twitter.com/Carole_King/status/822992329711579137" TargetMode="External"/><Relationship Id="rId525" Type="http://schemas.openxmlformats.org/officeDocument/2006/relationships/hyperlink" Target="http://www.centredaily.com/news/local/community/state-college/article127994959.html" TargetMode="External"/><Relationship Id="rId526" Type="http://schemas.openxmlformats.org/officeDocument/2006/relationships/hyperlink" Target="https://twitter.com/jonathanhtweets/status/823054896165486593" TargetMode="External"/><Relationship Id="rId527" Type="http://schemas.openxmlformats.org/officeDocument/2006/relationships/hyperlink" Target="http://www.statesboroherald.com/section/1/article/78251/" TargetMode="External"/><Relationship Id="rId528" Type="http://schemas.openxmlformats.org/officeDocument/2006/relationships/hyperlink" Target="http://www.newsleader.com/story/news/local/2017/01/21/96880364/" TargetMode="External"/><Relationship Id="rId529" Type="http://schemas.openxmlformats.org/officeDocument/2006/relationships/hyperlink" Target="http://www.steamboattoday.com/news/2017/jan/21/womens-march-steamboat-springs-surpasses-expectati/" TargetMode="External"/><Relationship Id="rId750" Type="http://schemas.openxmlformats.org/officeDocument/2006/relationships/hyperlink" Target="http://www.cbsnews.com/pictures/womens-march-on-washington-across-the-us-around-the-world/114/" TargetMode="External"/><Relationship Id="rId751" Type="http://schemas.openxmlformats.org/officeDocument/2006/relationships/hyperlink" Target="https://www.facebook.com/events/215971992188360/" TargetMode="External"/><Relationship Id="rId752" Type="http://schemas.openxmlformats.org/officeDocument/2006/relationships/hyperlink" Target="http://www.stuff.co.nz/national/88642615/new-zealand-leads-global-marches-in-defence-of-womens-rights" TargetMode="External"/><Relationship Id="rId753" Type="http://schemas.openxmlformats.org/officeDocument/2006/relationships/hyperlink" Target="http://www.cbc.ca/news/canada/north/yellowknife-whitehorse-womens-march-washington-trump-1.3946185" TargetMode="External"/><Relationship Id="rId754" Type="http://schemas.openxmlformats.org/officeDocument/2006/relationships/hyperlink" Target="https://twitter.com/dougrutherford/status/822966484112699392" TargetMode="External"/><Relationship Id="rId60" Type="http://schemas.openxmlformats.org/officeDocument/2006/relationships/hyperlink" Target="http://www.dailycal.org/2017/01/21/berkeley-community-joins-millions-around-world-participating-womens-marches/" TargetMode="External"/><Relationship Id="rId61" Type="http://schemas.openxmlformats.org/officeDocument/2006/relationships/hyperlink" Target="http://www.berkeleyside.com/2017/01/22/russian-prankster-organizes-fake-protest-uc-berkeley-hundreds-march-anyway/" TargetMode="External"/><Relationship Id="rId62" Type="http://schemas.openxmlformats.org/officeDocument/2006/relationships/hyperlink" Target="https://www.adn.com/slideshow/visual/2017/01/21/thousands-hit-the-streets-for-womens-march-events-in-alaska/" TargetMode="External"/><Relationship Id="rId63" Type="http://schemas.openxmlformats.org/officeDocument/2006/relationships/hyperlink" Target="http://kyuk.org/post/slideshow-bethel-protesters-march-solidarity-women-worldwide" TargetMode="External"/><Relationship Id="rId64" Type="http://schemas.openxmlformats.org/officeDocument/2006/relationships/hyperlink" Target="https://jackpineradicals.com/boards/topic/womens-march-in-gustavus-alaska/" TargetMode="External"/><Relationship Id="rId65" Type="http://schemas.openxmlformats.org/officeDocument/2006/relationships/hyperlink" Target="https://twitter.com/Fontaine6Mary/status/823915255327838211" TargetMode="External"/><Relationship Id="rId66" Type="http://schemas.openxmlformats.org/officeDocument/2006/relationships/hyperlink" Target="http://www.mcall.com/news/breaking/mc-women--march-20170121-story.html" TargetMode="External"/><Relationship Id="rId67" Type="http://schemas.openxmlformats.org/officeDocument/2006/relationships/hyperlink" Target="http://www.lehighvalleylive.com/bethlehem/index.ssf/2017/01/bethlehem_joins_nation_in_rall.html" TargetMode="External"/><Relationship Id="rId68" Type="http://schemas.openxmlformats.org/officeDocument/2006/relationships/hyperlink" Target="http://qctimes.com/news/local/hall-overflows-with-women-s-rally-participants/article_03dc35fb-bb39-54b5-bce3-b2c275cafaff.html" TargetMode="External"/><Relationship Id="rId69" Type="http://schemas.openxmlformats.org/officeDocument/2006/relationships/hyperlink" Target="http://www.ourquadcities.com/news/qc-equality-rally-packs-local-union-hall/643846922" TargetMode="External"/><Relationship Id="rId410" Type="http://schemas.openxmlformats.org/officeDocument/2006/relationships/hyperlink" Target="http://www.pressherald.com/2017/01/21/signs-sentiments-crowd-eastern-prom-for-womens-march/" TargetMode="External"/><Relationship Id="rId411" Type="http://schemas.openxmlformats.org/officeDocument/2006/relationships/hyperlink" Target="https://twitter.com/scaackler/status/822995313703075840" TargetMode="External"/><Relationship Id="rId412" Type="http://schemas.openxmlformats.org/officeDocument/2006/relationships/hyperlink" Target="http://www.oregonlive.com/portland/index.ssf/2017/01/portland_womens_march_donald_t.html" TargetMode="External"/><Relationship Id="rId413" Type="http://schemas.openxmlformats.org/officeDocument/2006/relationships/hyperlink" Target="http://www.seacoastonline.com/news/20170121/portsmouth-womens-march-draws-thousands" TargetMode="External"/><Relationship Id="rId414" Type="http://schemas.openxmlformats.org/officeDocument/2006/relationships/hyperlink" Target="https://www.facebook.com/rivera.sun.3?fref=nf&amp;pnref=story.unseen-section" TargetMode="External"/><Relationship Id="rId415" Type="http://schemas.openxmlformats.org/officeDocument/2006/relationships/hyperlink" Target="http://www.poughkeepsiejournal.com/story/news/local/2017/01/21/womens-march-walkway-poughkeepsie-trump/96877094/" TargetMode="External"/><Relationship Id="rId416" Type="http://schemas.openxmlformats.org/officeDocument/2006/relationships/hyperlink" Target="http://www.dcourier.com/photos/galleries/2017/jan/21/womens-march-in-prescott/" TargetMode="External"/><Relationship Id="rId417" Type="http://schemas.openxmlformats.org/officeDocument/2006/relationships/hyperlink" Target="http://www.providencejournal.com/news/20170121/from-providence-to-washington-rhode-islanders-turn-out-to-send-trump-message" TargetMode="External"/><Relationship Id="rId418" Type="http://schemas.openxmlformats.org/officeDocument/2006/relationships/hyperlink" Target="https://twitter.com/JohnMarionjr/status/822980976628404226" TargetMode="External"/><Relationship Id="rId419" Type="http://schemas.openxmlformats.org/officeDocument/2006/relationships/hyperlink" Target="http://capecodwave.com/provincetown-womens-march-going-speak/" TargetMode="External"/><Relationship Id="rId755" Type="http://schemas.openxmlformats.org/officeDocument/2006/relationships/hyperlink" Target="http://www.cbc.ca/beta/news/canada/manitoba/women-s-march-winnipeg-1.3946587" TargetMode="External"/><Relationship Id="rId756" Type="http://schemas.openxmlformats.org/officeDocument/2006/relationships/hyperlink" Target="https://twitter.com/Smile_Beaitiful/status/823195464065372160" TargetMode="External"/><Relationship Id="rId757" Type="http://schemas.openxmlformats.org/officeDocument/2006/relationships/hyperlink" Target="http://www.cbc.ca/news/canada/north/yellowknife-whitehorse-womens-march-washington-trump-1.3946185" TargetMode="External"/><Relationship Id="rId758" Type="http://schemas.openxmlformats.org/officeDocument/2006/relationships/hyperlink" Target="https://www.yorkmix.com/news/53-empowering-pics-posts-videos-york-womens-march/" TargetMode="External"/><Relationship Id="rId759" Type="http://schemas.openxmlformats.org/officeDocument/2006/relationships/drawing" Target="../drawings/drawing1.xml"/><Relationship Id="rId640" Type="http://schemas.openxmlformats.org/officeDocument/2006/relationships/hyperlink" Target="https://www.facebook.com/events/202632113541806/" TargetMode="External"/><Relationship Id="rId641" Type="http://schemas.openxmlformats.org/officeDocument/2006/relationships/hyperlink" Target="https://twitter.com/GlobalEdmonton/status/822921336288735232" TargetMode="External"/><Relationship Id="rId642" Type="http://schemas.openxmlformats.org/officeDocument/2006/relationships/hyperlink" Target="http://www.cbc.ca/news/canada/edmonton/women-march-edmonton-1.3946859" TargetMode="External"/><Relationship Id="rId643" Type="http://schemas.openxmlformats.org/officeDocument/2006/relationships/hyperlink" Target="https://twitter.com/saraklind/status/823179455560634370" TargetMode="External"/><Relationship Id="rId644" Type="http://schemas.openxmlformats.org/officeDocument/2006/relationships/hyperlink" Target="http://video.repubblica.it/edizione/firenze/firenze-la-protesta-anti-trump-al-consolato-americano/265747/266125" TargetMode="External"/><Relationship Id="rId645" Type="http://schemas.openxmlformats.org/officeDocument/2006/relationships/hyperlink" Target="http://www.lanazione.it/firenze/cronaca/manifestazioni-anti-trump-davanti-al-consolato-americano-1.2835631" TargetMode="External"/><Relationship Id="rId646" Type="http://schemas.openxmlformats.org/officeDocument/2006/relationships/hyperlink" Target="http://www.dw.com/en/a-sea-of-pink-hats-and-protest-signs-at-the-frankfurt-womens-march/a-37226708" TargetMode="External"/><Relationship Id="rId300" Type="http://schemas.openxmlformats.org/officeDocument/2006/relationships/hyperlink" Target="http://www.courier-journal.com/story/news/politics/2017/01/21/local-activists-call-social-justice/96676446/" TargetMode="External"/><Relationship Id="rId301" Type="http://schemas.openxmlformats.org/officeDocument/2006/relationships/hyperlink" Target="http://www.nbcneb.com/content/news/March-for-equality-takes-place-in-central-Nebraska-411432745.html" TargetMode="External"/><Relationship Id="rId302" Type="http://schemas.openxmlformats.org/officeDocument/2006/relationships/hyperlink" Target="http://lubbockonline.com/local/2017-01-21/hundreds-protest-lubbock-women-s-march" TargetMode="External"/><Relationship Id="rId303" Type="http://schemas.openxmlformats.org/officeDocument/2006/relationships/hyperlink" Target="http://www.mtshastanews.com/photogallery/CA/20170121/PHOTOGALLERY/121009998/PH/1" TargetMode="External"/><Relationship Id="rId304" Type="http://schemas.openxmlformats.org/officeDocument/2006/relationships/hyperlink" Target="https://twitter.com/KaraLogan21/status/823293332520632320" TargetMode="External"/><Relationship Id="rId305" Type="http://schemas.openxmlformats.org/officeDocument/2006/relationships/hyperlink" Target="http://www.channel3000.com/news/mpd/284567959" TargetMode="External"/><Relationship Id="rId306" Type="http://schemas.openxmlformats.org/officeDocument/2006/relationships/hyperlink" Target="http://www.benningtonbanner.com/stories/rally-embraces-tolerance-as-trump-takes-office,495830?" TargetMode="External"/><Relationship Id="rId307" Type="http://schemas.openxmlformats.org/officeDocument/2006/relationships/hyperlink" Target="http://www.mprnews.org/story/2017/01/21/photos-around-minnesota-women-and-men-march-for-womens-rights" TargetMode="External"/><Relationship Id="rId308" Type="http://schemas.openxmlformats.org/officeDocument/2006/relationships/hyperlink" Target="http://www.mvtimes.com/2017/01/21/photos-womens-march-five-corners/" TargetMode="External"/><Relationship Id="rId309" Type="http://schemas.openxmlformats.org/officeDocument/2006/relationships/hyperlink" Target="http://www.miningjournal.net/uncategorized/2017/01/hundreds-rally-for-womens-march-in-marquette/" TargetMode="External"/><Relationship Id="rId647" Type="http://schemas.openxmlformats.org/officeDocument/2006/relationships/hyperlink" Target="https://twitter.com/ferguskelly/status/823228781825499136" TargetMode="External"/><Relationship Id="rId648" Type="http://schemas.openxmlformats.org/officeDocument/2006/relationships/hyperlink" Target="http://tarakum.pl/gallery/gdanskie-kobiety-solidarne-womens-march-washington-gdansk-21-01-2017/" TargetMode="External"/><Relationship Id="rId649" Type="http://schemas.openxmlformats.org/officeDocument/2006/relationships/hyperlink" Target="https://www.letemps.ch/suisse/2017/01/21/2500-personnes-defilent-geneve-femmes-contre-trump" TargetMode="External"/><Relationship Id="rId530" Type="http://schemas.openxmlformats.org/officeDocument/2006/relationships/hyperlink" Target="http://www.syracuse.com/politics/index.ssf/2017/01/over_2000_gathered_in_downtown_syracuse_for_womens_march_organizers_say.html" TargetMode="External"/><Relationship Id="rId531" Type="http://schemas.openxmlformats.org/officeDocument/2006/relationships/hyperlink" Target="http://www.tallahassee.com/story/news/2017/01/21/more-than-14000-join-womens-march-on-tallahassee/96880778/" TargetMode="External"/><Relationship Id="rId532" Type="http://schemas.openxmlformats.org/officeDocument/2006/relationships/hyperlink" Target="https://twitter.com/wideofthepost/status/823081608601341952" TargetMode="External"/><Relationship Id="rId533" Type="http://schemas.openxmlformats.org/officeDocument/2006/relationships/hyperlink" Target="https://twitter.com/Anthony_Alaniz/status/823176969202319360" TargetMode="External"/><Relationship Id="rId534" Type="http://schemas.openxmlformats.org/officeDocument/2006/relationships/hyperlink" Target="http://knox.villagesoup.com/p/midcoast-lens-strength-in-numbers-at-womens-marches/1616859" TargetMode="External"/><Relationship Id="rId535" Type="http://schemas.openxmlformats.org/officeDocument/2006/relationships/hyperlink" Target="http://www.tillamookheadlightherald.com/news/womens-march-rally-draws-hundreds-in-tillamook/article_9ae75ab2-e02f-11e6-89fc-3f59da891fab.html" TargetMode="External"/><Relationship Id="rId536" Type="http://schemas.openxmlformats.org/officeDocument/2006/relationships/hyperlink" Target="http://www.mvtimes.com/2017/01/21/photos-womens-march-five-corners/" TargetMode="External"/><Relationship Id="rId537" Type="http://schemas.openxmlformats.org/officeDocument/2006/relationships/hyperlink" Target="https://vineyardgazette.com/news/2017/01/21/islanders-join-national-day-protest" TargetMode="External"/><Relationship Id="rId538" Type="http://schemas.openxmlformats.org/officeDocument/2006/relationships/hyperlink" Target="http://www.toledoblade.com/Politics/2017/01/21/Toledo-marchers-deliver-message-of-unity-after-inauguration.html" TargetMode="External"/><Relationship Id="rId539" Type="http://schemas.openxmlformats.org/officeDocument/2006/relationships/hyperlink" Target="http://cjonline.com/news/local/2017-01-21/women-s-march-topeka-draws-thousands-thumps-trump" TargetMode="External"/><Relationship Id="rId760" Type="http://schemas.openxmlformats.org/officeDocument/2006/relationships/vmlDrawing" Target="../drawings/vmlDrawing1.vml"/><Relationship Id="rId761" Type="http://schemas.openxmlformats.org/officeDocument/2006/relationships/comments" Target="../comments1.xml"/><Relationship Id="rId70" Type="http://schemas.openxmlformats.org/officeDocument/2006/relationships/hyperlink" Target="http://www.pressconnects.com/story/news/local/new-york/2017/01/21/thousands-protest-trump-agenda-binghamton-womens-march/96887770/" TargetMode="External"/><Relationship Id="rId71" Type="http://schemas.openxmlformats.org/officeDocument/2006/relationships/hyperlink" Target="http://www.al.com/news/birmingham/index.ssf/2017/01/thousands_parade_through_birmi.html" TargetMode="External"/><Relationship Id="rId72" Type="http://schemas.openxmlformats.org/officeDocument/2006/relationships/hyperlink" Target="https://twitter.com/JackJacobs_/status/822938968073404416" TargetMode="External"/><Relationship Id="rId73" Type="http://schemas.openxmlformats.org/officeDocument/2006/relationships/hyperlink" Target="http://www.grandforksherald.com/news/4203619-larger-expected-nd-capitol-womens-march-calls-solidarity" TargetMode="External"/><Relationship Id="rId74" Type="http://schemas.openxmlformats.org/officeDocument/2006/relationships/hyperlink" Target="http://www.inforum.com/news/4203619-larger-expected-nd-capitol-womens-march-calls-solidarity" TargetMode="External"/><Relationship Id="rId75" Type="http://schemas.openxmlformats.org/officeDocument/2006/relationships/hyperlink" Target="https://twitter.com/MzHokie/status/823054470728810496" TargetMode="External"/><Relationship Id="rId76" Type="http://schemas.openxmlformats.org/officeDocument/2006/relationships/hyperlink" Target="https://twitter.com/t_l_d_a/status/823253795345993728" TargetMode="External"/><Relationship Id="rId77" Type="http://schemas.openxmlformats.org/officeDocument/2006/relationships/hyperlink" Target="http://wnep.com/2017/01/21/womens-march-in-bloomsburg-displays-countrys-divide/" TargetMode="External"/><Relationship Id="rId78" Type="http://schemas.openxmlformats.org/officeDocument/2006/relationships/hyperlink" Target="http://www.idahostatesman.com/news/local/article127913309.html" TargetMode="External"/><Relationship Id="rId79" Type="http://schemas.openxmlformats.org/officeDocument/2006/relationships/hyperlink" Target="http://whdh.com/news/175000-rally-on-boston-common-for-womens-march/" TargetMode="External"/><Relationship Id="rId420" Type="http://schemas.openxmlformats.org/officeDocument/2006/relationships/hyperlink" Target="http://www.wral.com/organizers-estimate-17-000-gather-in-raleigh-for-women-s-march/16456580/" TargetMode="External"/><Relationship Id="rId421" Type="http://schemas.openxmlformats.org/officeDocument/2006/relationships/hyperlink" Target="https://twitter.com/ThatBrandyn/status/822891625676275712" TargetMode="External"/><Relationship Id="rId422" Type="http://schemas.openxmlformats.org/officeDocument/2006/relationships/hyperlink" Target="http://www.readingeagle.com/news/article/crowds-gather-in-city-park-in-reading-for-sister-march" TargetMode="External"/><Relationship Id="rId423" Type="http://schemas.openxmlformats.org/officeDocument/2006/relationships/hyperlink" Target="https://twitter.com/franko353/status/824010407299969024" TargetMode="External"/><Relationship Id="rId424" Type="http://schemas.openxmlformats.org/officeDocument/2006/relationships/hyperlink" Target="http://newjersey.news12.com/multimedia/hundreds-march-in-solidarity-in-red-bank-1.12994794" TargetMode="External"/><Relationship Id="rId425" Type="http://schemas.openxmlformats.org/officeDocument/2006/relationships/hyperlink" Target="http://www.redbankgreen.com/2017/01/red-bank-women-unite-against-unnamed-president/" TargetMode="External"/><Relationship Id="rId426" Type="http://schemas.openxmlformats.org/officeDocument/2006/relationships/hyperlink" Target="http://www.redding.com/story/news/local/2017/01/21/live-tweets-womens-march-redding-city-hall/96882162/" TargetMode="External"/><Relationship Id="rId427" Type="http://schemas.openxmlformats.org/officeDocument/2006/relationships/hyperlink" Target="http://www.easyreadernews.com/144169/redondo-beach-womens-march-draws-1800-participants/" TargetMode="External"/><Relationship Id="rId428" Type="http://schemas.openxmlformats.org/officeDocument/2006/relationships/hyperlink" Target="https://twitter.com/AlexHorovitz/status/822997333151387649" TargetMode="External"/><Relationship Id="rId429" Type="http://schemas.openxmlformats.org/officeDocument/2006/relationships/hyperlink" Target="http://www.rgj.com/story/news/2017/01/21/s-change-reno-womens-march-washington/96888834/" TargetMode="External"/><Relationship Id="rId650" Type="http://schemas.openxmlformats.org/officeDocument/2006/relationships/hyperlink" Target="http://caymannewsservice.com" TargetMode="External"/><Relationship Id="rId651" Type="http://schemas.openxmlformats.org/officeDocument/2006/relationships/hyperlink" Target="https://twitter.com/l2m2d2/status/823146333095792640" TargetMode="External"/><Relationship Id="rId652" Type="http://schemas.openxmlformats.org/officeDocument/2006/relationships/hyperlink" Target="http://www.dutchnews.nl/news/archives/2017/01/thousands-join-womens-marches-in-the-netherlands/" TargetMode="External"/><Relationship Id="rId653" Type="http://schemas.openxmlformats.org/officeDocument/2006/relationships/hyperlink" Target="http://thechronicleherald.ca/novascotia/1434339-video-storify-halifax-women-join-in-worldwide-march-on-washington" TargetMode="External"/><Relationship Id="rId654" Type="http://schemas.openxmlformats.org/officeDocument/2006/relationships/hyperlink" Target="http://thespec.com" TargetMode="External"/><Relationship Id="rId655" Type="http://schemas.openxmlformats.org/officeDocument/2006/relationships/hyperlink" Target="http://bulawayo24.com/index-id-news-sc-national-byo-102881.html" TargetMode="External"/><Relationship Id="rId656" Type="http://schemas.openxmlformats.org/officeDocument/2006/relationships/hyperlink" Target="http://www.rp-online.de/politik/ausland/women-s-march-frauen-marschieren-gegen-praesident-donald-trump-aid-1.6550376" TargetMode="External"/><Relationship Id="rId310" Type="http://schemas.openxmlformats.org/officeDocument/2006/relationships/hyperlink" Target="http://www.uppermichiganssource.com/content/news/Marquette-Womens-March-draws-hundreds-of-supporters-411440915.html" TargetMode="External"/><Relationship Id="rId311" Type="http://schemas.openxmlformats.org/officeDocument/2006/relationships/hyperlink" Target="https://twitter.com/Pretty_pittie/status/823328254014668800" TargetMode="External"/><Relationship Id="rId312" Type="http://schemas.openxmlformats.org/officeDocument/2006/relationships/hyperlink" Target="https://www.facebook.com/events/762841653864304/" TargetMode="External"/><Relationship Id="rId313" Type="http://schemas.openxmlformats.org/officeDocument/2006/relationships/hyperlink" Target="http://www.floridatoday.com/story/news/2017/01/21/locals-rally-dc-brevard-womens-march-events/96900018/" TargetMode="External"/><Relationship Id="rId314" Type="http://schemas.openxmlformats.org/officeDocument/2006/relationships/hyperlink" Target="https://t.co/unaoHXpGUT" TargetMode="External"/><Relationship Id="rId315" Type="http://schemas.openxmlformats.org/officeDocument/2006/relationships/hyperlink" Target="http://wreg.com/2017/01/21/thousands-protest-downtown-for-memphis-womens-march/" TargetMode="External"/><Relationship Id="rId316" Type="http://schemas.openxmlformats.org/officeDocument/2006/relationships/hyperlink" Target="https://twitter.com/trayf/status/823044387668193280" TargetMode="External"/><Relationship Id="rId317" Type="http://schemas.openxmlformats.org/officeDocument/2006/relationships/hyperlink" Target="http://www.weau.com/content/news/Hundreds-march-in-Eau-Claire-to-support-Womens-March-411425375.html" TargetMode="External"/><Relationship Id="rId318" Type="http://schemas.openxmlformats.org/officeDocument/2006/relationships/hyperlink" Target="http://times-journal.com/news/article_bfd8bc8c-e1c2-11e6-8faa-c7442b90a7b7.html" TargetMode="External"/><Relationship Id="rId319" Type="http://schemas.openxmlformats.org/officeDocument/2006/relationships/hyperlink" Target="http://www.miamiherald.com/news/local/community/miami-dade/article127925999.html" TargetMode="External"/><Relationship Id="rId657" Type="http://schemas.openxmlformats.org/officeDocument/2006/relationships/hyperlink" Target="http://www.stuttgarter-nachrichten.de/inhalt.heidelberg-fast-1000-teilnehmer-beim-women-s-march.9b500cda-fb9d-4837-9e50-192d61089dd9.html" TargetMode="External"/><Relationship Id="rId658" Type="http://schemas.openxmlformats.org/officeDocument/2006/relationships/hyperlink" Target="http://www.rnz.de/nachrichten/heidelberg_artikel,-Rund-800-Teilnehmer-bei-Womens-March-in-Heidelberg-Plus-Fotogalerie-_arid,249938.html" TargetMode="External"/><Relationship Id="rId659" Type="http://schemas.openxmlformats.org/officeDocument/2006/relationships/hyperlink" Target="http://yle.fi/uutiset/3-9416528" TargetMode="External"/><Relationship Id="rId540" Type="http://schemas.openxmlformats.org/officeDocument/2006/relationships/hyperlink" Target="http://www.record-eagle.com/news/thousands-gather-for-traverse-city-women-s-march/article_547cdcb0-e029-11e6-be94-83e0491aa877.html" TargetMode="External"/><Relationship Id="rId541" Type="http://schemas.openxmlformats.org/officeDocument/2006/relationships/hyperlink" Target="http://www.nj.com/politics/index.ssf/2017/01/crowd_of_6k_converges_on_womens_march_in_trenton.html" TargetMode="External"/><Relationship Id="rId542" Type="http://schemas.openxmlformats.org/officeDocument/2006/relationships/hyperlink" Target="https://t.co/PlbfhQeCXd" TargetMode="External"/><Relationship Id="rId543" Type="http://schemas.openxmlformats.org/officeDocument/2006/relationships/hyperlink" Target="http://tdn-net.com/top-stories/18578/promoting-unity" TargetMode="External"/><Relationship Id="rId544" Type="http://schemas.openxmlformats.org/officeDocument/2006/relationships/hyperlink" Target="http://tucson.com/news/local/join-women-s-march-in-tucson/article_a3326d7b-dc9c-5b3f-a443-e6667b3f4a6b.html" TargetMode="External"/><Relationship Id="rId545" Type="http://schemas.openxmlformats.org/officeDocument/2006/relationships/hyperlink" Target="http://www.kvoa.com/story/34313959/womens-march-in-tucson-draws-10000" TargetMode="External"/><Relationship Id="rId546" Type="http://schemas.openxmlformats.org/officeDocument/2006/relationships/hyperlink" Target="http://www.tulsaworld.com/homepagelatest/tulsa-rally-promotes-cause-of-women-s-rights-indigenous-group/article_688e80bc-a873-5087-bf2f-057e22435172.html" TargetMode="External"/><Relationship Id="rId547" Type="http://schemas.openxmlformats.org/officeDocument/2006/relationships/hyperlink" Target="http://methowtv.com/womens-march-january-21-2017/" TargetMode="External"/><Relationship Id="rId548" Type="http://schemas.openxmlformats.org/officeDocument/2006/relationships/hyperlink" Target="http://www.ukiahdailyjournal.com/general-news/20170121/womens-march-in-ukiah-draws-record-crowds" TargetMode="External"/><Relationship Id="rId549" Type="http://schemas.openxmlformats.org/officeDocument/2006/relationships/hyperlink" Target="http://adn.com" TargetMode="External"/><Relationship Id="rId200" Type="http://schemas.openxmlformats.org/officeDocument/2006/relationships/hyperlink" Target="http://www.galesburg.com/news/20170121/nearly-500-march-in-solidarity-around-downtown-galesburg" TargetMode="External"/><Relationship Id="rId201" Type="http://schemas.openxmlformats.org/officeDocument/2006/relationships/hyperlink" Target="http://poststar.com/news/local/protesters-come-out-in-record-numbers-for-local-women-s/article_4d7858fe-75ce-5516-88f8-296e0ff29859.html" TargetMode="External"/><Relationship Id="rId202" Type="http://schemas.openxmlformats.org/officeDocument/2006/relationships/hyperlink" Target="https://twitter.com/SarahGoTrillIum/status/823018327316566016" TargetMode="External"/><Relationship Id="rId203" Type="http://schemas.openxmlformats.org/officeDocument/2006/relationships/hyperlink" Target="https://twitter.com/UpFrontSoul/status/823162970633015300" TargetMode="External"/><Relationship Id="rId204" Type="http://schemas.openxmlformats.org/officeDocument/2006/relationships/hyperlink" Target="https://www.facebook.com/dorcaslibrary" TargetMode="External"/><Relationship Id="rId205" Type="http://schemas.openxmlformats.org/officeDocument/2006/relationships/hyperlink" Target="http://www.grandforksherald.com/news/4203526-hundreds-attend-grand-forks-event-inspired-national-womens-march" TargetMode="External"/><Relationship Id="rId206" Type="http://schemas.openxmlformats.org/officeDocument/2006/relationships/hyperlink" Target="https://twitter.com/bryanhansel/status/823244421185630208" TargetMode="External"/><Relationship Id="rId207" Type="http://schemas.openxmlformats.org/officeDocument/2006/relationships/hyperlink" Target="http://www.fountainstreetchurch.com/single-post/2017/01/23/Loss-For-Words" TargetMode="External"/><Relationship Id="rId208" Type="http://schemas.openxmlformats.org/officeDocument/2006/relationships/hyperlink" Target="http://www.greenbaypressgazette.com/story/news/2017/01/21/green-bay-womens-march/96782676/?hootPostID=6979db0a7bd407815831ee0e0e039277" TargetMode="External"/><Relationship Id="rId209" Type="http://schemas.openxmlformats.org/officeDocument/2006/relationships/hyperlink" Target="http://www.recorder.com/Thousands-fill-Town-Common-for-women-s-rally-7616382" TargetMode="External"/><Relationship Id="rId80" Type="http://schemas.openxmlformats.org/officeDocument/2006/relationships/hyperlink" Target="http://www.bostonglobe.com/metro/2017/01/21/thousands-protesters-expected-join-boston-women-march-saturday/uAWNwH9R5FHltkqyQNzeFL/story.html" TargetMode="External"/><Relationship Id="rId81" Type="http://schemas.openxmlformats.org/officeDocument/2006/relationships/hyperlink" Target="https://twitter.com/MadamHerpadurp/status/823031787211235328" TargetMode="External"/><Relationship Id="rId82" Type="http://schemas.openxmlformats.org/officeDocument/2006/relationships/hyperlink" Target="http://www.enterprisenews.com/news/20170121/bridgewater-residents-protest-trump---with-peace" TargetMode="External"/><Relationship Id="rId83" Type="http://schemas.openxmlformats.org/officeDocument/2006/relationships/hyperlink" Target="http://www.livingstondaily.com/story/news/local/2017/01/21/hundreds-rally-brighton-mill-pond/96884294/" TargetMode="External"/><Relationship Id="rId84" Type="http://schemas.openxmlformats.org/officeDocument/2006/relationships/hyperlink" Target="http://www.brownsvilleherald.com/news/local/article_f670f8cc-e037-11e6-b9b5-9398a778b088.html" TargetMode="External"/><Relationship Id="rId85" Type="http://schemas.openxmlformats.org/officeDocument/2006/relationships/hyperlink" Target="http://www.wgrz.com/mb/news/local/hundreds-gather-in-buffalo-for-womens-march/389611887" TargetMode="External"/><Relationship Id="rId86" Type="http://schemas.openxmlformats.org/officeDocument/2006/relationships/hyperlink" Target="http://www.wgrz.com/mb/news/local/hundreds-gather-in-buffalo-for-womens-march/389611887" TargetMode="External"/><Relationship Id="rId87" Type="http://schemas.openxmlformats.org/officeDocument/2006/relationships/hyperlink" Target="http://myburbank.com/01/news/womens-march-burbank-brings-families-kids-mothers/" TargetMode="External"/><Relationship Id="rId88" Type="http://schemas.openxmlformats.org/officeDocument/2006/relationships/hyperlink" Target="https://twitter.com/matt_carotenuto/status/823121233659174912" TargetMode="External"/><Relationship Id="rId89" Type="http://schemas.openxmlformats.org/officeDocument/2006/relationships/hyperlink" Target="http://www.capegazette.com/article/peaceful-march-along-lewes-beach-takes-stand-women%E2%80%99s-rights/124227" TargetMode="External"/><Relationship Id="rId430" Type="http://schemas.openxmlformats.org/officeDocument/2006/relationships/hyperlink" Target="http://www.tri-cityherald.com/news/local/article128022844.html" TargetMode="External"/><Relationship Id="rId431" Type="http://schemas.openxmlformats.org/officeDocument/2006/relationships/hyperlink" Target="http://richmondfreepress.com/news/2017/jan/20/thousands-join-march-monument-message-equality-uni/" TargetMode="External"/><Relationship Id="rId432" Type="http://schemas.openxmlformats.org/officeDocument/2006/relationships/hyperlink" Target="https://www.facebook.com/events/1205981132842221/?ti=as" TargetMode="External"/><Relationship Id="rId433" Type="http://schemas.openxmlformats.org/officeDocument/2006/relationships/hyperlink" Target="http://www.pasadenastarnews.com/general-news/20170121/thousands-of-women-others-rally-in-riverside-to-protest-trumps-policies" TargetMode="External"/><Relationship Id="rId434" Type="http://schemas.openxmlformats.org/officeDocument/2006/relationships/hyperlink" Target="http://www.wdbj7.com/content/news/Thousands-marched-for-women-in-Roanoke-411421475.html" TargetMode="External"/><Relationship Id="rId435" Type="http://schemas.openxmlformats.org/officeDocument/2006/relationships/hyperlink" Target="http://fromtheeditr.blogspot.com/2017/01/big-festive-crowd-for-roanoke-womens.html?m=1" TargetMode="External"/><Relationship Id="rId436" Type="http://schemas.openxmlformats.org/officeDocument/2006/relationships/hyperlink" Target="https://twitter.com/water_violin/status/822997922757349376" TargetMode="External"/><Relationship Id="rId437" Type="http://schemas.openxmlformats.org/officeDocument/2006/relationships/hyperlink" Target="http://www.democratandchronicle.com/story/news/2017/01/21/women-upset-trumps-presidency-hold-rallies-locally/96715496/" TargetMode="External"/><Relationship Id="rId438" Type="http://schemas.openxmlformats.org/officeDocument/2006/relationships/hyperlink" Target="https://t.co/iyjFHSXHEq" TargetMode="External"/><Relationship Id="rId439" Type="http://schemas.openxmlformats.org/officeDocument/2006/relationships/hyperlink" Target="http://www.rrstar.com/news/20170121/crowds-pack-downtown-rockford-for-womens-march-protest" TargetMode="External"/><Relationship Id="rId660" Type="http://schemas.openxmlformats.org/officeDocument/2006/relationships/hyperlink" Target="https://t.co/BFxbyR3v9E" TargetMode="External"/><Relationship Id="rId661" Type="http://schemas.openxmlformats.org/officeDocument/2006/relationships/hyperlink" Target="https://doppleronline.ca/huntsville/sistermarch-huntsville-january-21/" TargetMode="External"/><Relationship Id="rId662" Type="http://schemas.openxmlformats.org/officeDocument/2006/relationships/hyperlink" Target="https://twitter.com/incredimella/status/822939921136701441" TargetMode="External"/><Relationship Id="rId663" Type="http://schemas.openxmlformats.org/officeDocument/2006/relationships/hyperlink" Target="https://twitter.com/isleofeigg/status/823116854285795328" TargetMode="External"/><Relationship Id="rId664" Type="http://schemas.openxmlformats.org/officeDocument/2006/relationships/hyperlink" Target="http://www.everythingkamloops.com/article/556555/womens-march-against-president-donald-trump-draws-hundreds-downtown" TargetMode="External"/><Relationship Id="rId665" Type="http://schemas.openxmlformats.org/officeDocument/2006/relationships/hyperlink" Target="https://www.facebook.com/events/1326272374062846/" TargetMode="External"/><Relationship Id="rId666" Type="http://schemas.openxmlformats.org/officeDocument/2006/relationships/hyperlink" Target="https://www.facebook.com/savkassel/photos/pcb.1415782411787364/1415782091787396/?type=3&amp;theater" TargetMode="External"/><Relationship Id="rId320" Type="http://schemas.openxmlformats.org/officeDocument/2006/relationships/hyperlink" Target="http://www.mlive.com/news/saginaw/index.ssf/2017/01/midland_march.html" TargetMode="External"/><Relationship Id="rId321" Type="http://schemas.openxmlformats.org/officeDocument/2006/relationships/hyperlink" Target="http://www.cbs7.com/content/news/Womans-March-comes-to-Midland--411432415.html" TargetMode="External"/><Relationship Id="rId322" Type="http://schemas.openxmlformats.org/officeDocument/2006/relationships/hyperlink" Target="http://www.yourbasin.com/news/midland-womens-march-we-need-to-show-there-is-diversity-in-this-area/643899237" TargetMode="External"/><Relationship Id="rId323" Type="http://schemas.openxmlformats.org/officeDocument/2006/relationships/hyperlink" Target="http://www.milescitystar.com/content/dozens-turn-out-miles-citys-womens-march" TargetMode="External"/><Relationship Id="rId324" Type="http://schemas.openxmlformats.org/officeDocument/2006/relationships/hyperlink" Target="http://www.nhregister.com/20170120/milford-protest-as-trump-inaugurated-draws-attention-to-environment-education-and-more" TargetMode="External"/><Relationship Id="rId325" Type="http://schemas.openxmlformats.org/officeDocument/2006/relationships/hyperlink" Target="http://www.cbs58.com/story/34314179/hundreds-hit-the-streets-of-milwaukee-for-womens-march-on-washington" TargetMode="External"/><Relationship Id="rId326" Type="http://schemas.openxmlformats.org/officeDocument/2006/relationships/hyperlink" Target="http://www.kpax.com/story/34315123/womens-march-takes-to-montanas-capitol-with-huge-crowd" TargetMode="External"/><Relationship Id="rId327" Type="http://schemas.openxmlformats.org/officeDocument/2006/relationships/hyperlink" Target="https://twitter.com/mmrj_tweet/status/822963369577615360" TargetMode="External"/><Relationship Id="rId328" Type="http://schemas.openxmlformats.org/officeDocument/2006/relationships/hyperlink" Target="http://wkrg.com/2017/01/21/womens-march-mobile-draws-hundreds-of-men-and-women/" TargetMode="External"/><Relationship Id="rId329" Type="http://schemas.openxmlformats.org/officeDocument/2006/relationships/hyperlink" Target="http://www.modbee.com/news/article128034159.html" TargetMode="External"/><Relationship Id="rId667" Type="http://schemas.openxmlformats.org/officeDocument/2006/relationships/hyperlink" Target="https://www.facebook.com/events/202959853499906" TargetMode="External"/><Relationship Id="rId668" Type="http://schemas.openxmlformats.org/officeDocument/2006/relationships/hyperlink" Target="http://www.saobserver.net/news/411418245.html" TargetMode="External"/><Relationship Id="rId669" Type="http://schemas.openxmlformats.org/officeDocument/2006/relationships/hyperlink" Target="http://akomanet.com/lucky/the-american-community-in-rwanda-gathered-to-back-the-cause-of-womens-march/" TargetMode="External"/><Relationship Id="rId550" Type="http://schemas.openxmlformats.org/officeDocument/2006/relationships/hyperlink" Target="http://kucb.org/post/womens-march-draws-80-unalaskans" TargetMode="External"/><Relationship Id="rId551" Type="http://schemas.openxmlformats.org/officeDocument/2006/relationships/hyperlink" Target="https://www.facebook.com/KUCB.Unalaska/posts/1560989533928859:0" TargetMode="External"/><Relationship Id="rId552" Type="http://schemas.openxmlformats.org/officeDocument/2006/relationships/hyperlink" Target="http://www.wktv.com/story/34315510/peaceful-human-rights-march-at-mvcc" TargetMode="External"/><Relationship Id="rId553" Type="http://schemas.openxmlformats.org/officeDocument/2006/relationships/hyperlink" Target="http://www.wktv.com/story/34315659/counter-inaugural-rally-held-in-utica" TargetMode="External"/><Relationship Id="rId554" Type="http://schemas.openxmlformats.org/officeDocument/2006/relationships/hyperlink" Target="https://twitter.com/trulyfrancesca/status/823000866718420993" TargetMode="External"/><Relationship Id="rId555" Type="http://schemas.openxmlformats.org/officeDocument/2006/relationships/hyperlink" Target="https://jackpineradicals.com/boards/topic/womens-march-in-gustavus-alaska/" TargetMode="External"/><Relationship Id="rId556" Type="http://schemas.openxmlformats.org/officeDocument/2006/relationships/hyperlink" Target="http://www.dailyrepublic.com/news/mare-island-walk-takes-stand-with-womens-march/" TargetMode="External"/><Relationship Id="rId557" Type="http://schemas.openxmlformats.org/officeDocument/2006/relationships/hyperlink" Target="http://www.nwitimes.com/news/local/women-march-for-rights-in-valparaiso/article_a8aeff74-665f-52ec-a5ee-19cdbe93cf4e.html" TargetMode="External"/><Relationship Id="rId558" Type="http://schemas.openxmlformats.org/officeDocument/2006/relationships/hyperlink" Target="http://www.columbian.com/news/2017/jan/21/rally-vancouver-waterfront-solidarity-womens-marches/" TargetMode="External"/><Relationship Id="rId559" Type="http://schemas.openxmlformats.org/officeDocument/2006/relationships/hyperlink" Target="https://www.facebook.com/events/664366620399146/" TargetMode="External"/><Relationship Id="rId210" Type="http://schemas.openxmlformats.org/officeDocument/2006/relationships/hyperlink" Target="http://myfox8.com/2017/01/21/2800-people-attend-womens-march-in-greensboro/" TargetMode="External"/><Relationship Id="rId211" Type="http://schemas.openxmlformats.org/officeDocument/2006/relationships/hyperlink" Target="http://www.greenvilleonline.com/story/news/2017/01/21/womens-rally-fills-falls-park-amid-worldwide-protests/96889616/" TargetMode="External"/><Relationship Id="rId212" Type="http://schemas.openxmlformats.org/officeDocument/2006/relationships/hyperlink" Target="http://www.wcti12.com/news/womens-marches-held-in-eastern-north-carolina/284801734" TargetMode="External"/><Relationship Id="rId213" Type="http://schemas.openxmlformats.org/officeDocument/2006/relationships/hyperlink" Target="http://www.sunherald.com/news/local/counties/harrison-county/article127994339.html" TargetMode="External"/><Relationship Id="rId214" Type="http://schemas.openxmlformats.org/officeDocument/2006/relationships/hyperlink" Target="http://www.guampdn.com/picture-gallery/news/2017/01/20/fanohge-famalaoan-guahan-march/96822624/" TargetMode="External"/><Relationship Id="rId215" Type="http://schemas.openxmlformats.org/officeDocument/2006/relationships/hyperlink" Target="http://www.pennlive.com/news/2017/01/harrisburg_version_of_womens_m.html" TargetMode="External"/><Relationship Id="rId216" Type="http://schemas.openxmlformats.org/officeDocument/2006/relationships/hyperlink" Target="https://twitter.com/nowosadwoman/status/823223865086267392" TargetMode="External"/><Relationship Id="rId217" Type="http://schemas.openxmlformats.org/officeDocument/2006/relationships/hyperlink" Target="http://www.courant.com/news/connecticut/hc-hartford-inauguration-rally-20170121-story.html" TargetMode="External"/><Relationship Id="rId218" Type="http://schemas.openxmlformats.org/officeDocument/2006/relationships/hyperlink" Target="http://ctmirror.org/2017/01/21/hartford-rally-draws-10000-complacency-is-over/" TargetMode="External"/><Relationship Id="rId219" Type="http://schemas.openxmlformats.org/officeDocument/2006/relationships/hyperlink" Target="http://www.capecod.com/cape-wide-news/solidarity-stand-out-in-harwich-saturday/" TargetMode="External"/><Relationship Id="rId90" Type="http://schemas.openxmlformats.org/officeDocument/2006/relationships/hyperlink" Target="http://www.postindependent.com/priority/main-carousel/women-march-in-colorado-dc-around-world-to-resist-trump/" TargetMode="External"/><Relationship Id="rId91" Type="http://schemas.openxmlformats.org/officeDocument/2006/relationships/hyperlink" Target="http://kdnk.org/post/cdale-march-pevec-perspective" TargetMode="External"/><Relationship Id="rId92" Type="http://schemas.openxmlformats.org/officeDocument/2006/relationships/hyperlink" Target="http://thesouthern.com/news/local/communities/carbondale/hundreds-gather-in-carbondale-to-march-for-human-rights/article_616ca5a9-dd07-57da-9a8e-ee3a9317bd05.html" TargetMode="External"/><Relationship Id="rId93" Type="http://schemas.openxmlformats.org/officeDocument/2006/relationships/hyperlink" Target="http://thesouthern.com/news/local/communities/carbondale/article_a058815f-6717-5a5a-a4a4-7d8b9fa6c6b5.html" TargetMode="External"/><Relationship Id="rId94" Type="http://schemas.openxmlformats.org/officeDocument/2006/relationships/hyperlink" Target="https://pitchengine.com/oilcity/2017/01/21/caspers-womens-march--from-above/002519172678172300726" TargetMode="External"/><Relationship Id="rId95" Type="http://schemas.openxmlformats.org/officeDocument/2006/relationships/hyperlink" Target="https://twitter.com/emily_kintigh/status/823942819832172544" TargetMode="External"/><Relationship Id="rId96" Type="http://schemas.openxmlformats.org/officeDocument/2006/relationships/hyperlink" Target="http://www.news-gazette.com/news/local/2017-01-21/womens-march-champaign.html" TargetMode="External"/><Relationship Id="rId97" Type="http://schemas.openxmlformats.org/officeDocument/2006/relationships/hyperlink" Target="https://twitter.com/DucoLaw/status/823245457472290816" TargetMode="External"/><Relationship Id="rId98" Type="http://schemas.openxmlformats.org/officeDocument/2006/relationships/hyperlink" Target="http://www.postandcourier.com/news/unity-activism-and-empowerment-at-charleston-women-s-march-where/article_34b81c38-dffb-11e6-9c2e-f30b0dc420c4.html" TargetMode="External"/><Relationship Id="rId100" Type="http://schemas.openxmlformats.org/officeDocument/2006/relationships/hyperlink" Target="http://www.wvgazettemail.com/news-politics/20170121/nearly-3000-march-for-women-at-wv-capitol" TargetMode="External"/><Relationship Id="rId101" Type="http://schemas.openxmlformats.org/officeDocument/2006/relationships/hyperlink" Target="https://t.co/lzdkCqRgmD" TargetMode="External"/><Relationship Id="rId102" Type="http://schemas.openxmlformats.org/officeDocument/2006/relationships/hyperlink" Target="http://www.dailyprogress.com/gallery/charlottesville-women-s-march/collection_1a2a4a98-e006-11e6-9753-7fa6fdc922ca.html" TargetMode="External"/><Relationship Id="rId103" Type="http://schemas.openxmlformats.org/officeDocument/2006/relationships/hyperlink" Target="http://www.timesfreepress.com/news/local/story/2017/jan/21/women-march-chattanooga-protest-trump-election/408743/" TargetMode="External"/><Relationship Id="rId104" Type="http://schemas.openxmlformats.org/officeDocument/2006/relationships/hyperlink" Target="http://www.wyomingnews.com/news/new-large-spirited-crowd-fills-women-s-march-in-cheyenne/article_193210e4-e029-11e6-b4f7-131f0601002f.html" TargetMode="External"/><Relationship Id="rId105" Type="http://schemas.openxmlformats.org/officeDocument/2006/relationships/hyperlink" Target="http://kgab.com/1500-2000-turn-out-for-cheyenne-womens-march/" TargetMode="External"/><Relationship Id="rId106" Type="http://schemas.openxmlformats.org/officeDocument/2006/relationships/hyperlink" Target="http://www.chicagotribune.com/news/ct-womens-march-chicago-0122-20170121-story.html" TargetMode="External"/><Relationship Id="rId107" Type="http://schemas.openxmlformats.org/officeDocument/2006/relationships/hyperlink" Target="https://twitter.com/pamboy712/status/823196047497248769" TargetMode="External"/><Relationship Id="rId108" Type="http://schemas.openxmlformats.org/officeDocument/2006/relationships/hyperlink" Target="https://twitter.com/JeffTClinton/status/822999960765530113" TargetMode="External"/><Relationship Id="rId109" Type="http://schemas.openxmlformats.org/officeDocument/2006/relationships/hyperlink" Target="http://www.wlwt.com/article/thousands-fill-washington-park-as-part-of-nationwide-equal-rights-movement/8625720" TargetMode="External"/><Relationship Id="rId99" Type="http://schemas.openxmlformats.org/officeDocument/2006/relationships/hyperlink" Target="http://counton2.com/2017/01/20/womens-march-on-washington-plans-sister-march-in-charleston/" TargetMode="External"/><Relationship Id="rId440" Type="http://schemas.openxmlformats.org/officeDocument/2006/relationships/hyperlink" Target="http://www.firstcoastnews.com/news/womens-march-makes-its-way-to-the-first-coast/389706372" TargetMode="External"/><Relationship Id="rId441" Type="http://schemas.openxmlformats.org/officeDocument/2006/relationships/hyperlink" Target="http://staugustine.com/news-local-news/2017-01-22/together-st-augustine-marches-strong" TargetMode="External"/><Relationship Id="rId442" Type="http://schemas.openxmlformats.org/officeDocument/2006/relationships/hyperlink" Target="http://www.sctimes.com/story/news/local/2017/01/20/st-cloud-mixed-reaction-president-trump/96837370/" TargetMode="External"/><Relationship Id="rId443" Type="http://schemas.openxmlformats.org/officeDocument/2006/relationships/hyperlink" Target="http://viconsortium.com/virgin-islands-2/watch-usvi-joins-u-s-world-womens-march-protesting-trump-inauguration/" TargetMode="External"/><Relationship Id="rId444" Type="http://schemas.openxmlformats.org/officeDocument/2006/relationships/hyperlink" Target="http://viconsortium.com/virgin-islands-2/watch-usvi-joins-u-s-world-womens-march-protesting-trump-inauguration/" TargetMode="External"/><Relationship Id="rId445" Type="http://schemas.openxmlformats.org/officeDocument/2006/relationships/hyperlink" Target="http://www.caledonianrecord.com/news/local/large-crowd-turns-out-for-march-in-st-johnsbury/article_79fb1b0b-82c7-5f2a-91f4-c8a7be03f7b9.html" TargetMode="External"/><Relationship Id="rId446" Type="http://schemas.openxmlformats.org/officeDocument/2006/relationships/hyperlink" Target="http://www.wirx.com/2017/01/23/womens-march-held-in-st-joseph/" TargetMode="External"/><Relationship Id="rId447" Type="http://schemas.openxmlformats.org/officeDocument/2006/relationships/hyperlink" Target="http://www.stltoday.com/news/local/govt-and-politics/thousands-take-part-in-st-louis-women-s-march-protesting/article_0866b5f9-d4ce-507d-9be1-792e599713d7.html" TargetMode="External"/><Relationship Id="rId448" Type="http://schemas.openxmlformats.org/officeDocument/2006/relationships/hyperlink" Target="http://www.tribstar.com/news/local_news/wabash-valley-residents-gather-in-solidarity-with-marchers-in-washington/article_49969ab3-c25d-52a1-b185-aa99dd701846.html" TargetMode="External"/><Relationship Id="rId449" Type="http://schemas.openxmlformats.org/officeDocument/2006/relationships/hyperlink" Target="https://twitter.com/sppdPIO/status/822974502434930688" TargetMode="External"/><Relationship Id="rId670" Type="http://schemas.openxmlformats.org/officeDocument/2006/relationships/hyperlink" Target="https://www.facebook.com/events/951645474967260/" TargetMode="External"/><Relationship Id="rId671" Type="http://schemas.openxmlformats.org/officeDocument/2006/relationships/hyperlink" Target="http://www.mycrestonnow.com/8427/yasodhara-ashram-hosts-womens-march/" TargetMode="External"/><Relationship Id="rId672" Type="http://schemas.openxmlformats.org/officeDocument/2006/relationships/hyperlink" Target="http://www.krakowpost.com/14152/2017/01/stay-strong-women-march-trump-krakow" TargetMode="External"/><Relationship Id="rId673" Type="http://schemas.openxmlformats.org/officeDocument/2006/relationships/hyperlink" Target="http://www.yorkshireeveningpost.co.uk/news/women-march-against-donald-trump-in-leeds-city-centre-1-8346395" TargetMode="External"/><Relationship Id="rId674" Type="http://schemas.openxmlformats.org/officeDocument/2006/relationships/hyperlink" Target="https://www.facebook.com/leipglo/?fref=ts" TargetMode="External"/><Relationship Id="rId675" Type="http://schemas.openxmlformats.org/officeDocument/2006/relationships/hyperlink" Target="http://www.shetlandtimes.co.uk/2017/01/21/anger-trump-voiced-sister-march-takes-place-lerwick?utm_source=dlvr.it&amp;utm_medium=facebook" TargetMode="External"/><Relationship Id="rId676" Type="http://schemas.openxmlformats.org/officeDocument/2006/relationships/hyperlink" Target="http://lethbridgeherald.com/news/lethbridge-news/2017/01/22/women-march-solidarity/" TargetMode="External"/><Relationship Id="rId330" Type="http://schemas.openxmlformats.org/officeDocument/2006/relationships/hyperlink" Target="http://www.mooresvilletribune.com/news/marching-to-make-a-point/article_f3388eee-e02e-11e6-a716-fb8d63c948f4.html" TargetMode="External"/><Relationship Id="rId331" Type="http://schemas.openxmlformats.org/officeDocument/2006/relationships/hyperlink" Target="http://www.burlingtonfreepress.com/story/news/2017/01/21/montpelier-womens-march-draws-7000/96888920/" TargetMode="External"/><Relationship Id="rId332" Type="http://schemas.openxmlformats.org/officeDocument/2006/relationships/hyperlink" Target="http://www.morganton.com/townnews/politics/a-call-for-equality-demonstrators-converge-on-downtown-in-support/article_250317d0-e018-11e6-97d8-5fd6a7377b4b.html" TargetMode="External"/><Relationship Id="rId333" Type="http://schemas.openxmlformats.org/officeDocument/2006/relationships/hyperlink" Target="http://www.morrissuntribune.com/news/local/4203507-250-participate-womens-march-morris-video" TargetMode="External"/><Relationship Id="rId334" Type="http://schemas.openxmlformats.org/officeDocument/2006/relationships/hyperlink" Target="http://dnews.com/local/women-on-the-march/article_61739ce0-0c64-57cc-baa7-4e0492c47b98.html" TargetMode="External"/><Relationship Id="rId335" Type="http://schemas.openxmlformats.org/officeDocument/2006/relationships/hyperlink" Target="https://www.goskagit.com/news/young-and-old-take-on-downtown-mount-vernon-for-women/article_d216fe5e-24a5-5606-9e21-706c1db3ff2f.html/" TargetMode="External"/><Relationship Id="rId336" Type="http://schemas.openxmlformats.org/officeDocument/2006/relationships/hyperlink" Target="http://wkms.org/post/hundreds-join-march-equality-and-social-justice-murray" TargetMode="External"/><Relationship Id="rId337" Type="http://schemas.openxmlformats.org/officeDocument/2006/relationships/hyperlink" Target="http://www.ack.net/news/20170121/your-nantucket-womens-march-photos-wanted" TargetMode="External"/><Relationship Id="rId338" Type="http://schemas.openxmlformats.org/officeDocument/2006/relationships/hyperlink" Target="http://napavalleyregister.com/news/local/napa-women-s-march-spreads-message-of-love-hope-solidarity/article_53aae273-59e4-5b49-ab51-3e4a13a6e729.html" TargetMode="External"/><Relationship Id="rId339" Type="http://schemas.openxmlformats.org/officeDocument/2006/relationships/hyperlink" Target="http://www.nbc-2.com/story/34313013/womens-march-on-dc-echoed-in-naples" TargetMode="External"/><Relationship Id="rId677" Type="http://schemas.openxmlformats.org/officeDocument/2006/relationships/hyperlink" Target="https://twitter.com/DickieWallace/status/823714930499211269" TargetMode="External"/><Relationship Id="rId678" Type="http://schemas.openxmlformats.org/officeDocument/2006/relationships/hyperlink" Target="http://www.dn.pt/portugal/interior/marcha-das-mulheres-contra-trump-junta-mais-de-100-em-lisboa-5620144.html" TargetMode="External"/><Relationship Id="rId679" Type="http://schemas.openxmlformats.org/officeDocument/2006/relationships/hyperlink" Target="https://www.facebook.com/events/1829222877366815/" TargetMode="External"/><Relationship Id="rId560" Type="http://schemas.openxmlformats.org/officeDocument/2006/relationships/hyperlink" Target="http://siouxcityjournal.com/news/photos-vermillion-women-s-march/collection_383f9a7a-0427-5ff3-bfb6-03d3a83ea4ad.html" TargetMode="External"/><Relationship Id="rId561" Type="http://schemas.openxmlformats.org/officeDocument/2006/relationships/hyperlink" Target="http://nativenews.tumblr.com/post/156189053796/indigenous-caribbean-women-of-puerto-rico-march" TargetMode="External"/><Relationship Id="rId562" Type="http://schemas.openxmlformats.org/officeDocument/2006/relationships/hyperlink" Target="http://www.penbaypilot.com/article/vinalhaven-musters-sister-march-jan-21/81253" TargetMode="External"/><Relationship Id="rId563" Type="http://schemas.openxmlformats.org/officeDocument/2006/relationships/hyperlink" Target="http://www.visaliatimesdelta.com/picture-gallery/news/2017/01/21/gallery-visalia-womens-march/96891282/" TargetMode="External"/><Relationship Id="rId564" Type="http://schemas.openxmlformats.org/officeDocument/2006/relationships/hyperlink" Target="http://www.fresnobee.com/news/local/article128014199.html" TargetMode="External"/><Relationship Id="rId565" Type="http://schemas.openxmlformats.org/officeDocument/2006/relationships/hyperlink" Target="http://union-bulletin.com" TargetMode="External"/><Relationship Id="rId566" Type="http://schemas.openxmlformats.org/officeDocument/2006/relationships/hyperlink" Target="http://keprtv.com/news/local/global-womens-march-makes-its-way-to-eastern-washington" TargetMode="External"/><Relationship Id="rId567" Type="http://schemas.openxmlformats.org/officeDocument/2006/relationships/hyperlink" Target="http://www.sfchronicle.com/bayarea/article/Crowds-gather-to-demonstrate-against-Trump-10873932.php" TargetMode="External"/><Relationship Id="rId568" Type="http://schemas.openxmlformats.org/officeDocument/2006/relationships/hyperlink" Target="http://eastcountytoday.net/thousands-gather-in-walnut-creek-for-contra-costa-womens-march/" TargetMode="External"/><Relationship Id="rId569" Type="http://schemas.openxmlformats.org/officeDocument/2006/relationships/hyperlink" Target="https://www.nytimes.com/interactive/2017/01/22/us/politics/womens-march-trump-crowd-estimates.html?hp&amp;action=click&amp;pgtype=Homepage&amp;clickSource=story-heading&amp;module=photo-spot-region&amp;region=top-news&amp;WT.nav=top-news&amp;_r=0" TargetMode="External"/><Relationship Id="rId220" Type="http://schemas.openxmlformats.org/officeDocument/2006/relationships/hyperlink" Target="http://helenair.com/news/local/montana-women-s-march-draws-an-estimated/article_d04ff8b8-4f77-5e8f-b683-2941b39d4276.html" TargetMode="External"/><Relationship Id="rId221" Type="http://schemas.openxmlformats.org/officeDocument/2006/relationships/hyperlink" Target="http://www.bozemandailychronicle.com/news/politics/thousands-rally-in-helena-for-human-rights-equality/article_11b79d6b-d5a9-519f-a51b-1dec07278c95.html" TargetMode="External"/><Relationship Id="rId222" Type="http://schemas.openxmlformats.org/officeDocument/2006/relationships/hyperlink" Target="http://www.heraldsun.com/news/sister-solidarity-hundreds-in-hillsborough-join-national-women-s-protest/article_441458b2-e02e-11e6-a09b-b303523aa1e6.html" TargetMode="External"/><Relationship Id="rId223" Type="http://schemas.openxmlformats.org/officeDocument/2006/relationships/hyperlink" Target="http://www.hawaiitribune-herald.com/news/local-news/heeding-rallying-call-more-1000-attend-hilo-women-s-march" TargetMode="External"/><Relationship Id="rId224" Type="http://schemas.openxmlformats.org/officeDocument/2006/relationships/hyperlink" Target="http://www.staradvertiser.com/2017/01/21/breaking-news/thousands-march-around-state-capitol-in-show-of-solidarity/" TargetMode="External"/><Relationship Id="rId225" Type="http://schemas.openxmlformats.org/officeDocument/2006/relationships/hyperlink" Target="http://www.kitv.com/story/34314442/close-to-8000-come-out-to-womens-march-in-honolulu" TargetMode="External"/><Relationship Id="rId226" Type="http://schemas.openxmlformats.org/officeDocument/2006/relationships/hyperlink" Target="http://m.hoodrivernews.com/news/2017/jan/25/womens-stand-brings-national-march-hr/" TargetMode="External"/><Relationship Id="rId227" Type="http://schemas.openxmlformats.org/officeDocument/2006/relationships/hyperlink" Target="http://www.elle.com/culture/career-politics/news/a42373/the-cancer-patients-who-held-a-womens-march-in-a-hospital/" TargetMode="External"/><Relationship Id="rId228" Type="http://schemas.openxmlformats.org/officeDocument/2006/relationships/hyperlink" Target="http://www.uppermichiganssource.com/content/news/Houghton-marchers-for-womens-rights-411431685.html" TargetMode="External"/><Relationship Id="rId229" Type="http://schemas.openxmlformats.org/officeDocument/2006/relationships/hyperlink" Target="http://www.khou.com/mb/news/20k-attend-womens-march-in-downtown-houston/389702891" TargetMode="External"/><Relationship Id="rId450" Type="http://schemas.openxmlformats.org/officeDocument/2006/relationships/hyperlink" Target="http://www.tampabay.com/news/politics/elections/womens-march-surpassed-20000-protesters-making-it-largest-in-st-petersburg/2310416" TargetMode="External"/><Relationship Id="rId451" Type="http://schemas.openxmlformats.org/officeDocument/2006/relationships/hyperlink" Target="http://viconsortium.com/virgin-islands-2/watch-usvi-joins-u-s-world-womens-march-protesting-trump-inauguration/" TargetMode="External"/><Relationship Id="rId452" Type="http://schemas.openxmlformats.org/officeDocument/2006/relationships/hyperlink" Target="http://www.sacbee.com/news/local/article127914504.html" TargetMode="External"/><Relationship Id="rId453" Type="http://schemas.openxmlformats.org/officeDocument/2006/relationships/hyperlink" Target="http://fox40.com/2017/01/21/thousands-join-womens-march-on-sacramento-to-protest-president-trump/" TargetMode="External"/><Relationship Id="rId454" Type="http://schemas.openxmlformats.org/officeDocument/2006/relationships/hyperlink" Target="http://easthamptonstar.com/News/7/East-Enders-Marched-Washington-NYC-and-Sag-Harbor" TargetMode="External"/><Relationship Id="rId455" Type="http://schemas.openxmlformats.org/officeDocument/2006/relationships/hyperlink" Target="http://www.statesmanjournal.com/story/news/2017/01/21/womens-march-salem-unites-thousands-people/96850428/" TargetMode="External"/><Relationship Id="rId456" Type="http://schemas.openxmlformats.org/officeDocument/2006/relationships/hyperlink" Target="http://www.themountainmail.com/free_content/article_16fc9b52-e185-11e6-a2aa-2b737598eb38.html" TargetMode="External"/><Relationship Id="rId110" Type="http://schemas.openxmlformats.org/officeDocument/2006/relationships/hyperlink" Target="https://www.youtube.com/watch?v=eNz6AZVa4hw" TargetMode="External"/><Relationship Id="rId111" Type="http://schemas.openxmlformats.org/officeDocument/2006/relationships/hyperlink" Target="http://www.themorningsun.com/general-news/20170121/hope-strength-unity-topics-at-the-clare-peoples-rally" TargetMode="External"/><Relationship Id="rId459" Type="http://schemas.openxmlformats.org/officeDocument/2006/relationships/hyperlink" Target="http://www.sltrib.com/home/4843395-155/about-1000-utahns-rally-against-president" TargetMode="External"/><Relationship Id="rId1" Type="http://schemas.openxmlformats.org/officeDocument/2006/relationships/hyperlink" Target="http://www.reporternews.com/story/news/local/2017/01/21/hundreds-march-abilene-city-hall-womens-rights/96858224/" TargetMode="External"/><Relationship Id="rId2" Type="http://schemas.openxmlformats.org/officeDocument/2006/relationships/hyperlink" Target="http://www.riverfronttimes.com/newsblog/2017/01/23/stranded-far-from-washington-dc-these-st-louis-women-marched-in-rural-maryland" TargetMode="External"/><Relationship Id="rId3" Type="http://schemas.openxmlformats.org/officeDocument/2006/relationships/hyperlink" Target="http://adn.com" TargetMode="External"/><Relationship Id="rId4" Type="http://schemas.openxmlformats.org/officeDocument/2006/relationships/hyperlink" Target="http://www.lenconnect.com/news/20170122/marches-in-adrian-across-country-express-distaste-for-new-leader" TargetMode="External"/><Relationship Id="rId5" Type="http://schemas.openxmlformats.org/officeDocument/2006/relationships/hyperlink" Target="https://www.facebook.com/plugins/post.php?href=https%3A%2F%2Fwww.facebook.com%2Fwomenactnow%2Fposts%2F316622398732847&amp;width=500" TargetMode="External"/><Relationship Id="rId6" Type="http://schemas.openxmlformats.org/officeDocument/2006/relationships/hyperlink" Target="https://twitter.com/zepol/status/823234973935239172" TargetMode="External"/><Relationship Id="rId7" Type="http://schemas.openxmlformats.org/officeDocument/2006/relationships/hyperlink" Target="https://twitter.com/ben_silverman/status/823032391841132545" TargetMode="External"/><Relationship Id="rId8" Type="http://schemas.openxmlformats.org/officeDocument/2006/relationships/hyperlink" Target="http://www.timesunion.com/local/article/Albany-activists-Inaugurate-Resistance-on-10873758.php" TargetMode="External"/><Relationship Id="rId9" Type="http://schemas.openxmlformats.org/officeDocument/2006/relationships/hyperlink" Target="https://twitter.com/TinaPStacy/status/823226044643680257" TargetMode="External"/><Relationship Id="rId112" Type="http://schemas.openxmlformats.org/officeDocument/2006/relationships/hyperlink" Target="http://www.theclarionnews.com/news/local/article_1731f243-d54b-5d9c-89e5-4b8fc3196cc5.html" TargetMode="External"/><Relationship Id="rId113" Type="http://schemas.openxmlformats.org/officeDocument/2006/relationships/hyperlink" Target="http://www.independentmail.com/story/news/local/south-carolina/2017/01/21/clemson-march-draws-500-support-womens-rights/96886286/" TargetMode="External"/><Relationship Id="rId114" Type="http://schemas.openxmlformats.org/officeDocument/2006/relationships/hyperlink" Target="http://www.cleveland.com/metro/index.ssf/2017/01/womens_march_on_cleveland_a_vo.html" TargetMode="External"/><Relationship Id="rId115" Type="http://schemas.openxmlformats.org/officeDocument/2006/relationships/hyperlink" Target="http://www.timesjournalonline.com/article.asp?id=101580" TargetMode="External"/><Relationship Id="rId116" Type="http://schemas.openxmlformats.org/officeDocument/2006/relationships/hyperlink" Target="http://www.kcwy13.com/content/news/Four-Hundred-Joined-the-Cody-Womens-March-Over-the-Weekend--411538625.html" TargetMode="External"/><Relationship Id="rId117" Type="http://schemas.openxmlformats.org/officeDocument/2006/relationships/hyperlink" Target="http://www.kbtx.com/content/news/College-Station-group-holds-womens-march--411430985.html" TargetMode="External"/><Relationship Id="rId118" Type="http://schemas.openxmlformats.org/officeDocument/2006/relationships/hyperlink" Target="http://www.theeagle.com/news/local/dozens-turn-out-for-women-s-march-at-texas-a/article_c3720eee-563f-5b4f-abfc-bf066330073b.html" TargetMode="External"/><Relationship Id="rId119" Type="http://schemas.openxmlformats.org/officeDocument/2006/relationships/hyperlink" Target="http://gazette.com/thousands-march-in-colorado-springs-in-protest-a-day-after-president-trumps-inauguration/article/1594846" TargetMode="External"/><Relationship Id="rId457" Type="http://schemas.openxmlformats.org/officeDocument/2006/relationships/hyperlink" Target="http://www.montereyherald.com/government-and-politics/20170120/trump-inauguration-unites-participants-in-protests-on-monterey-peninsula-salinas" TargetMode="External"/><Relationship Id="rId458" Type="http://schemas.openxmlformats.org/officeDocument/2006/relationships/hyperlink" Target="https://twitter.com/jahansell/status/823009339174780928" TargetMode="External"/><Relationship Id="rId680" Type="http://schemas.openxmlformats.org/officeDocument/2006/relationships/hyperlink" Target="http://www.liverpoolecho.co.uk/news/liverpool-news/liverpool-womens-march-sees-hundreds-12487584" TargetMode="External"/><Relationship Id="rId681" Type="http://schemas.openxmlformats.org/officeDocument/2006/relationships/hyperlink" Target="https://twitter.com/MatthewPeloza/status/823039988455669760" TargetMode="External"/><Relationship Id="rId682" Type="http://schemas.openxmlformats.org/officeDocument/2006/relationships/hyperlink" Target="http://london.ctvnews.ca/mobile/big-turnout-for-women-s-march-in-downtown-london-1.3251339" TargetMode="External"/><Relationship Id="rId683" Type="http://schemas.openxmlformats.org/officeDocument/2006/relationships/hyperlink" Target="http://www.lfpress.com/2017/01/21/london-demonstration-hundreds-attend-womens-rights-rally-in-victoria-park" TargetMode="External"/><Relationship Id="rId684" Type="http://schemas.openxmlformats.org/officeDocument/2006/relationships/hyperlink" Target="https://twitter.com/ZamWomenMarch/status/823124089950846976" TargetMode="External"/><Relationship Id="rId685" Type="http://schemas.openxmlformats.org/officeDocument/2006/relationships/hyperlink" Target="http://france3-regions.francetvinfo.fr/rhone-alpes/lyon-metropole/grand-lyon/lyon/centaines-manifestants-lyon-women-march-1180069.html" TargetMode="External"/><Relationship Id="rId686" Type="http://schemas.openxmlformats.org/officeDocument/2006/relationships/hyperlink" Target="https://twitter.com/ABHodgkins/status/823081344574115840" TargetMode="External"/><Relationship Id="rId340" Type="http://schemas.openxmlformats.org/officeDocument/2006/relationships/hyperlink" Target="https://twitter.com/naplesmarcher/status/823160182079426560" TargetMode="External"/><Relationship Id="rId341" Type="http://schemas.openxmlformats.org/officeDocument/2006/relationships/hyperlink" Target="http://www.naplesnews.com/story/news/2017/01/21/marching-more-naples-women-take-streets/96740110/" TargetMode="External"/><Relationship Id="rId342" Type="http://schemas.openxmlformats.org/officeDocument/2006/relationships/hyperlink" Target="https://twitter.com/Killingcrawdads/status/822924062213210112" TargetMode="External"/><Relationship Id="rId343" Type="http://schemas.openxmlformats.org/officeDocument/2006/relationships/hyperlink" Target="http://www.tennessean.com/story/news/2017/01/21/thousands-expected-womens-march-nashville/96668276/" TargetMode="External"/><Relationship Id="rId344" Type="http://schemas.openxmlformats.org/officeDocument/2006/relationships/hyperlink" Target="http://www.theunion.com/news/local-news/group-gathering-in-nevada-city-in-support-of-marchers-worldwide/" TargetMode="External"/><Relationship Id="rId345" Type="http://schemas.openxmlformats.org/officeDocument/2006/relationships/hyperlink" Target="https://twitter.com/UncleIllya/status/823023824253964288" TargetMode="External"/><Relationship Id="rId346" Type="http://schemas.openxmlformats.org/officeDocument/2006/relationships/hyperlink" Target="http://www.newbernsj.com/news/20170121/estimated-600-gather-for-womens-march-in-new-bern" TargetMode="External"/><Relationship Id="rId347" Type="http://schemas.openxmlformats.org/officeDocument/2006/relationships/hyperlink" Target="http://www.newhavenindependent.org/index.php/archives/entry/local_march/" TargetMode="External"/><Relationship Id="rId348" Type="http://schemas.openxmlformats.org/officeDocument/2006/relationships/hyperlink" Target="http://www.theadvocate.com/new_orleans/news/article_b6a63598-e002-11e6-9066-575bd82cb3da.html" TargetMode="External"/><Relationship Id="rId349" Type="http://schemas.openxmlformats.org/officeDocument/2006/relationships/hyperlink" Target="http://www.nola.com/elections/index.ssf/2017/01/womens_march_trump_protest_new.html" TargetMode="External"/><Relationship Id="rId687" Type="http://schemas.openxmlformats.org/officeDocument/2006/relationships/hyperlink" Target="http://www.eldiario.es/sociedad/estadounidenses-Madrid-unen-protestas-Trump_0_603690602.html" TargetMode="External"/><Relationship Id="rId688" Type="http://schemas.openxmlformats.org/officeDocument/2006/relationships/hyperlink" Target="https://klf2017.blogspot.com/2017/01/womens-march.html?spref=fbs" TargetMode="External"/><Relationship Id="rId689" Type="http://schemas.openxmlformats.org/officeDocument/2006/relationships/hyperlink" Target="http://www.manchestereveningnews.co.uk/news/greater-manchester-news/women-prepare-gathering-manchester-following-12486747" TargetMode="External"/><Relationship Id="rId570" Type="http://schemas.openxmlformats.org/officeDocument/2006/relationships/hyperlink" Target="https://www.theguardian.com/lifeandstyle/live/2017/jan/21/womens-march-on-washington-and-other-anti-trump-protests-around-the-world-live-coverage?CMP=Share_AndroidApp_Facebook" TargetMode="External"/><Relationship Id="rId571" Type="http://schemas.openxmlformats.org/officeDocument/2006/relationships/hyperlink" Target="http://www.watertowndailytimes.com/news03/watertown-sister-rally-invokes-hope-battles-injustice-20170121" TargetMode="External"/><Relationship Id="rId572" Type="http://schemas.openxmlformats.org/officeDocument/2006/relationships/hyperlink" Target="http://www.wausaudailyherald.com/story/news/2017/01/20/group-gathers-support-womens-march-wausau/96778196/" TargetMode="External"/><Relationship Id="rId573" Type="http://schemas.openxmlformats.org/officeDocument/2006/relationships/hyperlink" Target="http://www.wenatcheeworld.com/news/2017/jan/21/huge-turnout-for-womens-march/" TargetMode="External"/><Relationship Id="rId574" Type="http://schemas.openxmlformats.org/officeDocument/2006/relationships/hyperlink" Target="https://wcborodems.org/2017/01/21/in-solidarity-with-the-womens-march/" TargetMode="External"/><Relationship Id="rId575" Type="http://schemas.openxmlformats.org/officeDocument/2006/relationships/hyperlink" Target="http://chescodems.org/tag/womens-march/" TargetMode="External"/><Relationship Id="rId576" Type="http://schemas.openxmlformats.org/officeDocument/2006/relationships/hyperlink" Target="https://twitter.com/wineymomof2/status/822928844558663681" TargetMode="External"/><Relationship Id="rId230" Type="http://schemas.openxmlformats.org/officeDocument/2006/relationships/hyperlink" Target="http://www.chron.com/news/houston-texas/article/Tweets-from-the-Houston-Women-s-march-10873983.php" TargetMode="External"/><Relationship Id="rId231" Type="http://schemas.openxmlformats.org/officeDocument/2006/relationships/hyperlink" Target="http://m.registerstar.com/news/article_d498a278-e054-11e6-a01b-dfe6701814de.html?mode=jqm" TargetMode="External"/><Relationship Id="rId232" Type="http://schemas.openxmlformats.org/officeDocument/2006/relationships/hyperlink" Target="https://twitter.com/imbycentral/status/823216590472744961" TargetMode="External"/><Relationship Id="rId233" Type="http://schemas.openxmlformats.org/officeDocument/2006/relationships/hyperlink" Target="http://www.eastidahonews.com/2017/01/500-people-attend-womens-march-idaho-falls/" TargetMode="External"/><Relationship Id="rId234" Type="http://schemas.openxmlformats.org/officeDocument/2006/relationships/hyperlink" Target="http://wdadradio.com/downtown-indiana-site-of-march-connected-to-dc-march-for-women/" TargetMode="External"/><Relationship Id="rId235" Type="http://schemas.openxmlformats.org/officeDocument/2006/relationships/hyperlink" Target="https://twitter.com/PghQuilter/status/823171066864476160" TargetMode="External"/><Relationship Id="rId236" Type="http://schemas.openxmlformats.org/officeDocument/2006/relationships/hyperlink" Target="https://twitter.com/rafkhach/status/822930702643720193" TargetMode="External"/><Relationship Id="rId237" Type="http://schemas.openxmlformats.org/officeDocument/2006/relationships/hyperlink" Target="http://indianapublicmedia.org/news/10000-hoosiers-gather-indy-womens-march-112699/" TargetMode="External"/><Relationship Id="rId238" Type="http://schemas.openxmlformats.org/officeDocument/2006/relationships/hyperlink" Target="http://www.desmoinesregister.com/story/news/2017/01/21/nearly-1000-people-join-womens-march-iowa-city/96889784/" TargetMode="External"/><Relationship Id="rId239" Type="http://schemas.openxmlformats.org/officeDocument/2006/relationships/hyperlink" Target="https://www.edhat.com/site/tidbit.cfm?nid=180466" TargetMode="External"/><Relationship Id="rId577" Type="http://schemas.openxmlformats.org/officeDocument/2006/relationships/hyperlink" Target="http://www.palmbeachpost.com/news/local/thousands-turn-out-west-palm-for-women-rally-against-trump/GURHjHOiaBFtDfODkqg0fM/" TargetMode="External"/><Relationship Id="rId578" Type="http://schemas.openxmlformats.org/officeDocument/2006/relationships/hyperlink" Target="https://www.tapinto.net/towns/westfield/articles/womens-march-in-westfield-attracts-thousands" TargetMode="External"/><Relationship Id="rId579" Type="http://schemas.openxmlformats.org/officeDocument/2006/relationships/hyperlink" Target="https://scontent.fsnc1-2.fna.fbcdn.net/v/t1.0-9/16143287_1327469003942570_8616922278418296058_n.jpg?oh=eb912bd6e7949caa7ef1ec1a7a691dda&amp;oe=590F4747" TargetMode="External"/><Relationship Id="rId460" Type="http://schemas.openxmlformats.org/officeDocument/2006/relationships/hyperlink" Target="http://kutv.com/news/local/thousands-gather-for-utah-women-unite-march-at-utah-capitol-rotunda" TargetMode="External"/><Relationship Id="rId461" Type="http://schemas.openxmlformats.org/officeDocument/2006/relationships/hyperlink" Target="http://kutv.com/news/local/womens-march-draws-unprecedented-numbers-to-state-capitol" TargetMode="External"/><Relationship Id="rId462" Type="http://schemas.openxmlformats.org/officeDocument/2006/relationships/hyperlink" Target="http://www.mysanantonio.com/news/local/article/Women-in-San-Antonio-take-to-the-streets-to-10873833.php" TargetMode="External"/><Relationship Id="rId463" Type="http://schemas.openxmlformats.org/officeDocument/2006/relationships/hyperlink" Target="http://www.pe.com/articles/san-823719-bernardino-participated.html" TargetMode="External"/><Relationship Id="rId464" Type="http://schemas.openxmlformats.org/officeDocument/2006/relationships/hyperlink" Target="http://www.sbsun.com/general-news/20170121/inland-empire-residents-rally-march-against-trump-administration" TargetMode="External"/><Relationship Id="rId465" Type="http://schemas.openxmlformats.org/officeDocument/2006/relationships/hyperlink" Target="http://www.sanclementetimes.com/hundreds-participate-san-clemente-womens-march-washington/" TargetMode="External"/><Relationship Id="rId466" Type="http://schemas.openxmlformats.org/officeDocument/2006/relationships/hyperlink" Target="http://www.kpbs.org/news/2017/jan/20/thousands-san-diegans-march-womens-rights/" TargetMode="External"/><Relationship Id="rId467" Type="http://schemas.openxmlformats.org/officeDocument/2006/relationships/hyperlink" Target="http://sanfrancisco.cbslocal.com/2017/01/21/huge-crowd-san-francisco-rally-womens-march/" TargetMode="External"/><Relationship Id="rId468" Type="http://schemas.openxmlformats.org/officeDocument/2006/relationships/hyperlink" Target="http://www.sfexaminer.com/sf-womens-march-draws-thousands-despite-stormy-weather/" TargetMode="External"/><Relationship Id="rId469" Type="http://schemas.openxmlformats.org/officeDocument/2006/relationships/hyperlink" Target="http://www.sfchronicle.com/bayarea/article/Crowds-gather-to-demonstrate-against-Trump-10873932.php" TargetMode="External"/><Relationship Id="rId120" Type="http://schemas.openxmlformats.org/officeDocument/2006/relationships/hyperlink" Target="http://www.columbiatribune.com/news/local/local-solidarity-march-brings-out-hundreds-in-opposition-to-trump/article_600dbb1a-2273-58c3-9799-ac4a96578a24.html" TargetMode="External"/><Relationship Id="rId121" Type="http://schemas.openxmlformats.org/officeDocument/2006/relationships/hyperlink" Target="https://twitter.com/aliemalie/status/823031663592669184" TargetMode="External"/><Relationship Id="rId122" Type="http://schemas.openxmlformats.org/officeDocument/2006/relationships/hyperlink" Target="http://www.columbiamissourian.com/news/local/columbia-residents-come-out-for-the-mid-missouri-solidarity-march/article_d1b415e0-e02e-11e6-bd0c-ab2a39b0f844.html" TargetMode="External"/><Relationship Id="rId123" Type="http://schemas.openxmlformats.org/officeDocument/2006/relationships/hyperlink" Target="http://www.heraldonline.com/latest-news/article127939199.html" TargetMode="External"/><Relationship Id="rId124" Type="http://schemas.openxmlformats.org/officeDocument/2006/relationships/hyperlink" Target="http://wksu.org/post/womens-march-columbus-draws-thousands-people" TargetMode="External"/><Relationship Id="rId125" Type="http://schemas.openxmlformats.org/officeDocument/2006/relationships/hyperlink" Target="http://www.cleveland.com/politics/index.ssf/2017/01/ohio_womens_march_draws_thousa.html" TargetMode="External"/><Relationship Id="rId126" Type="http://schemas.openxmlformats.org/officeDocument/2006/relationships/hyperlink" Target="http://thelantern.com/2017/01/students-stage-walkout-in-protest-against-president-trump/" TargetMode="External"/><Relationship Id="rId127" Type="http://schemas.openxmlformats.org/officeDocument/2006/relationships/hyperlink" Target="https://twitter.com/LenStuart/status/822934229671673861" TargetMode="External"/><Relationship Id="rId128" Type="http://schemas.openxmlformats.org/officeDocument/2006/relationships/hyperlink" Target="http://www.wmur.com/article/thousands-gather-at-womens-marches-across-granite-state/8626037" TargetMode="External"/><Relationship Id="rId129" Type="http://schemas.openxmlformats.org/officeDocument/2006/relationships/hyperlink" Target="http://www.allotsego.com/women-allies-march-across-otsego-county/" TargetMode="External"/><Relationship Id="rId690" Type="http://schemas.openxmlformats.org/officeDocument/2006/relationships/hyperlink" Target="http://udgtv.com/senal-informativa/jalisco/residentes-y-turistas-estadounidenses-marchan-en-jalisco-contra-trump" TargetMode="External"/><Relationship Id="rId691" Type="http://schemas.openxmlformats.org/officeDocument/2006/relationships/hyperlink" Target="http://yucatanexpatlife.com/womens-march-allies-join-forces-merida/" TargetMode="External"/><Relationship Id="rId692" Type="http://schemas.openxmlformats.org/officeDocument/2006/relationships/hyperlink" Target="http://www.thelocal.it/20170125/why-women-need-to-keep-marching-in-italy" TargetMode="External"/><Relationship Id="rId693" Type="http://schemas.openxmlformats.org/officeDocument/2006/relationships/hyperlink" Target="http://www.midilibre.fr/2017/01/21/montpellier-la-women-s-march-a-attire-la-foule,1456094.php" TargetMode="External"/><Relationship Id="rId694" Type="http://schemas.openxmlformats.org/officeDocument/2006/relationships/hyperlink" Target="https://twitter.com/marienoellewurm/status/823147532524154880" TargetMode="External"/><Relationship Id="rId695" Type="http://schemas.openxmlformats.org/officeDocument/2006/relationships/hyperlink" Target="http://www.mcgilldaily.com/2017/01/thousands-protest-trump-in-montreal-womens-march/" TargetMode="External"/><Relationship Id="rId696" Type="http://schemas.openxmlformats.org/officeDocument/2006/relationships/hyperlink" Target="https://www.facebook.com/113387388277/photos/?tab=album&amp;album_id=10155016345223278" TargetMode="External"/><Relationship Id="rId350" Type="http://schemas.openxmlformats.org/officeDocument/2006/relationships/hyperlink" Target="http://www.news-journalonline.com/news/20170121/signs-of-solidarity-women-take-part-locally-in-two-sister-marches" TargetMode="External"/><Relationship Id="rId351" Type="http://schemas.openxmlformats.org/officeDocument/2006/relationships/hyperlink" Target="https://twitter.com/amNewYork/status/822978182315999233" TargetMode="External"/><Relationship Id="rId352" Type="http://schemas.openxmlformats.org/officeDocument/2006/relationships/hyperlink" Target="http://www.delawareonline.com/story/news/local/2017/01/21/trumps-first-day-people-march-newark/96836242/" TargetMode="External"/><Relationship Id="rId353" Type="http://schemas.openxmlformats.org/officeDocument/2006/relationships/hyperlink" Target="https://twitter.com/Happy_Dem/status/822998092941291521" TargetMode="External"/><Relationship Id="rId354" Type="http://schemas.openxmlformats.org/officeDocument/2006/relationships/hyperlink" Target="http://www.newportnewstimes.com/v2_news_articles.php?heading=0&amp;story_id=54234&amp;page=86" TargetMode="External"/><Relationship Id="rId355" Type="http://schemas.openxmlformats.org/officeDocument/2006/relationships/hyperlink" Target="https://twitter.com/frostlaur/status/822937152526827521" TargetMode="External"/><Relationship Id="rId356" Type="http://schemas.openxmlformats.org/officeDocument/2006/relationships/hyperlink" Target="http://pilotonline.com/news/local/sister-marches-draw-thousands-to-downtown-norfolk-to-support-women/article_491f897c-2be6-5968-9f8a-2df7250a0184.html" TargetMode="External"/><Relationship Id="rId357" Type="http://schemas.openxmlformats.org/officeDocument/2006/relationships/hyperlink" Target="https://www.facebook.com/NorthamptonMAPD/posts/774633669358519:0" TargetMode="External"/><Relationship Id="rId358" Type="http://schemas.openxmlformats.org/officeDocument/2006/relationships/hyperlink" Target="http://www.gazettenet.com/Northampton-Women-s-March-7616557" TargetMode="External"/><Relationship Id="rId359" Type="http://schemas.openxmlformats.org/officeDocument/2006/relationships/hyperlink" Target="http://wwlp.com/2017/01/21/western-massachusetts-residents-march-in-solidarity-with-d-c-protesters/" TargetMode="External"/><Relationship Id="rId697" Type="http://schemas.openxmlformats.org/officeDocument/2006/relationships/hyperlink" Target="https://twitter.com/LeishLin/status/823058150861455360" TargetMode="External"/><Relationship Id="rId698" Type="http://schemas.openxmlformats.org/officeDocument/2006/relationships/hyperlink" Target="http://www.reuters.com/article/us-usa-trump-women-asia-idUSKBN155039" TargetMode="External"/><Relationship Id="rId699" Type="http://schemas.openxmlformats.org/officeDocument/2006/relationships/hyperlink" Target="http://nanaimonewsnow.com/article/522757/womens-march-nanaimo-leads-massive-turnout" TargetMode="External"/><Relationship Id="rId580" Type="http://schemas.openxmlformats.org/officeDocument/2006/relationships/hyperlink" Target="http://www.kansas.com/news/local/article127951994.html" TargetMode="External"/><Relationship Id="rId581" Type="http://schemas.openxmlformats.org/officeDocument/2006/relationships/hyperlink" Target="http://www.timesrecordnews.com/story/news/local/2017/01/21/group-peacefully-marches-voice-their-concerns/96891804/" TargetMode="External"/><Relationship Id="rId582" Type="http://schemas.openxmlformats.org/officeDocument/2006/relationships/hyperlink" Target="http://wydaily.com/2017/01/21/womens-march-in-williamsburg-a-family-affair/" TargetMode="External"/><Relationship Id="rId583" Type="http://schemas.openxmlformats.org/officeDocument/2006/relationships/hyperlink" Target="http://www.starnewsonline.com/news/20170121/wilmington-womens-march-exceeds-crowd-goal-inspires-hope" TargetMode="External"/><Relationship Id="rId584" Type="http://schemas.openxmlformats.org/officeDocument/2006/relationships/hyperlink" Target="http://www.twcnews.com/nc/coastal/news/2017/01/21/womens-marches-planned-across-north-carolina.html" TargetMode="External"/><Relationship Id="rId585" Type="http://schemas.openxmlformats.org/officeDocument/2006/relationships/hyperlink" Target="http://wnewsj.com/news/34216/locals-join-womens-march" TargetMode="External"/><Relationship Id="rId586" Type="http://schemas.openxmlformats.org/officeDocument/2006/relationships/hyperlink" Target="http://www.winchesterstar.com/news/winchester/women-s-march-engulfs-political-weekend/article_3f921251-f30f-5772-8f54-aa325e13e89b.html" TargetMode="External"/><Relationship Id="rId240" Type="http://schemas.openxmlformats.org/officeDocument/2006/relationships/hyperlink" Target="http://cornellsun.com/2017/01/21/womens-march-on-ithaca-draws-more-than-8000-shattering-expectations/" TargetMode="External"/><Relationship Id="rId241" Type="http://schemas.openxmlformats.org/officeDocument/2006/relationships/hyperlink" Target="https://twitter.com/cornellsun/status/822868186672537602" TargetMode="External"/><Relationship Id="rId242" Type="http://schemas.openxmlformats.org/officeDocument/2006/relationships/hyperlink" Target="https://twitter.com/ConwayDailySun/status/822886300013490180" TargetMode="External"/><Relationship Id="rId243" Type="http://schemas.openxmlformats.org/officeDocument/2006/relationships/hyperlink" Target="https://twitter.com/FBrownWilliams/status/823037789113565184" TargetMode="External"/><Relationship Id="rId244" Type="http://schemas.openxmlformats.org/officeDocument/2006/relationships/hyperlink" Target="https://twitter.com/nlanderson/status/822929767318093824" TargetMode="External"/><Relationship Id="rId245" Type="http://schemas.openxmlformats.org/officeDocument/2006/relationships/hyperlink" Target="http://www.clarionledger.com/videos/news/2017/01/21/women's-march-jackson/96900084/" TargetMode="External"/><Relationship Id="rId246" Type="http://schemas.openxmlformats.org/officeDocument/2006/relationships/hyperlink" Target="http://planetjh.com/2017/01/21/in-pictures-the-womens-march-on-jackson/" TargetMode="External"/><Relationship Id="rId247" Type="http://schemas.openxmlformats.org/officeDocument/2006/relationships/hyperlink" Target="http://jacksonville.com/metro/2017-01-09/local-marchers-show-solidarity-national-women-s-protest" TargetMode="External"/><Relationship Id="rId248" Type="http://schemas.openxmlformats.org/officeDocument/2006/relationships/hyperlink" Target="http://www.johnsoncitypress.com/gallery/Women-s-March-in-Jonesborough-GALLERY" TargetMode="External"/><Relationship Id="rId249" Type="http://schemas.openxmlformats.org/officeDocument/2006/relationships/hyperlink" Target="http://juneauempire.com/slideshow/news/2017-01-21/slideshow-juneau-marches-force" TargetMode="External"/><Relationship Id="rId587" Type="http://schemas.openxmlformats.org/officeDocument/2006/relationships/hyperlink" Target="http://media.dailyfreeman.com/2017/01/21/photos-from-the-womens-march-in-woodstock/" TargetMode="External"/><Relationship Id="rId588" Type="http://schemas.openxmlformats.org/officeDocument/2006/relationships/hyperlink" Target="https://www.facebook.com/hudsonvalleynews/videos/10154316159331172/" TargetMode="External"/><Relationship Id="rId589" Type="http://schemas.openxmlformats.org/officeDocument/2006/relationships/hyperlink" Target="http://www.nvdaily.com/uncategorized/2017/01/women-hold-sister-march-in-woodstock/" TargetMode="External"/><Relationship Id="rId470" Type="http://schemas.openxmlformats.org/officeDocument/2006/relationships/hyperlink" Target="https://twitter.com/metronewspaper/status/822932902891524097" TargetMode="External"/><Relationship Id="rId471" Type="http://schemas.openxmlformats.org/officeDocument/2006/relationships/hyperlink" Target="http://www.mercurynews.com/2017/01/21/womens-march-huge-bay-area-turnout-as-california-resistance-takes-hold/" TargetMode="External"/><Relationship Id="rId472" Type="http://schemas.openxmlformats.org/officeDocument/2006/relationships/hyperlink" Target="http://www.sanluisobispo.com/news/local/article128024209.html" TargetMode="External"/><Relationship Id="rId473" Type="http://schemas.openxmlformats.org/officeDocument/2006/relationships/hyperlink" Target="http://snewsi.com/id/17147530942/Thousands-march-despite-rain-Saturday-in-San-Luis-Obispo" TargetMode="External"/><Relationship Id="rId474" Type="http://schemas.openxmlformats.org/officeDocument/2006/relationships/hyperlink" Target="http://www.sandiegouniontribune.com/communities/north-county/sd-no-san-marcos-march-20170119-story.html" TargetMode="External"/><Relationship Id="rId475" Type="http://schemas.openxmlformats.org/officeDocument/2006/relationships/hyperlink" Target="http://escondidograpevine.com/2017/01/22/10000-join-san-marcos-womens-march/" TargetMode="External"/><Relationship Id="rId476" Type="http://schemas.openxmlformats.org/officeDocument/2006/relationships/hyperlink" Target="http://www.journaltribune.com/news/2017-01-23/Front_Page/Were_all_one.html" TargetMode="External"/><Relationship Id="rId477" Type="http://schemas.openxmlformats.org/officeDocument/2006/relationships/hyperlink" Target="http://www.bonnercountydailybee.com/local_news/20170121/marching_together_north_idaho_style" TargetMode="External"/><Relationship Id="rId478" Type="http://schemas.openxmlformats.org/officeDocument/2006/relationships/hyperlink" Target="http://www.ocregister.com/articles/march-741832-women-people.html" TargetMode="External"/><Relationship Id="rId479" Type="http://schemas.openxmlformats.org/officeDocument/2006/relationships/hyperlink" Target="http://www.edhat.com/site/tidbit.cfm?nid=180540" TargetMode="External"/><Relationship Id="rId130" Type="http://schemas.openxmlformats.org/officeDocument/2006/relationships/hyperlink" Target="http://theworldlink.com/news/local/hundreds-rally-at-women-s-march-in-downtown-coos-bay/article_997db7f0-b921-5aef-8e37-5945831c8400.html" TargetMode="External"/><Relationship Id="rId131" Type="http://schemas.openxmlformats.org/officeDocument/2006/relationships/hyperlink" Target="https://twitter.com/LlrCandy/status/823050874305921024" TargetMode="External"/><Relationship Id="rId132" Type="http://schemas.openxmlformats.org/officeDocument/2006/relationships/hyperlink" Target="http://www.kristv.com/story/34315427/corpus-christi-womens-march" TargetMode="External"/><Relationship Id="rId133" Type="http://schemas.openxmlformats.org/officeDocument/2006/relationships/hyperlink" Target="http://www.cortezjournal.com/article/20170121/NEWS01/170129975/400-march-through-snow-in-Cortez-unity-demonstration" TargetMode="External"/><Relationship Id="rId134" Type="http://schemas.openxmlformats.org/officeDocument/2006/relationships/hyperlink" Target="https://twitter.com/jcgreenfield/status/823228054864596993" TargetMode="External"/><Relationship Id="rId135" Type="http://schemas.openxmlformats.org/officeDocument/2006/relationships/hyperlink" Target="http://stjohnsource.com/content/news/local-news/2017/01/22/st-john-women-s-march-draws-200" TargetMode="External"/><Relationship Id="rId136" Type="http://schemas.openxmlformats.org/officeDocument/2006/relationships/hyperlink" Target="http://www.dallasnews.com/news/dallas/2017/01/21/watch-dallas-womens-march-kicks-downtown" TargetMode="External"/><Relationship Id="rId137" Type="http://schemas.openxmlformats.org/officeDocument/2006/relationships/hyperlink" Target="http://www.mydaytondailynews.com/news/local/thousands-rally-dayton-part-women-march-events/ZlU3xaMQAph01LyLEZPs4H/" TargetMode="External"/><Relationship Id="rId138" Type="http://schemas.openxmlformats.org/officeDocument/2006/relationships/hyperlink" Target="http://wyso.org/post/thousands-attend-dayton-womens-march-courthouse-square" TargetMode="External"/><Relationship Id="rId139" Type="http://schemas.openxmlformats.org/officeDocument/2006/relationships/hyperlink" Target="http://www.news-journalonline.com/news/20170121/signs-of-solidarity-women-take-part-locally-in-two-sister-marches" TargetMode="External"/><Relationship Id="rId360" Type="http://schemas.openxmlformats.org/officeDocument/2006/relationships/hyperlink" Target="http://www.fresnobee.com/news/local/article128014199.html" TargetMode="External"/><Relationship Id="rId361" Type="http://schemas.openxmlformats.org/officeDocument/2006/relationships/hyperlink" Target="http://patch.com/california/alameda/100-000-peaceful-demonstrators-join-oakland-womens-march" TargetMode="External"/><Relationship Id="rId362" Type="http://schemas.openxmlformats.org/officeDocument/2006/relationships/hyperlink" Target="http://www.eastbaytimes.com/2017/01/21/womens-march-huge-bay-area-turnout-as-california-resistance-takes-hold/" TargetMode="External"/><Relationship Id="rId363" Type="http://schemas.openxmlformats.org/officeDocument/2006/relationships/hyperlink" Target="https://www.youtube.com/watch?v=Yu7OYoX1Xqs" TargetMode="External"/><Relationship Id="rId364" Type="http://schemas.openxmlformats.org/officeDocument/2006/relationships/hyperlink" Target="http://www.ocala.com/news/20170122/ocala-womens-march-draws-300" TargetMode="External"/><Relationship Id="rId365" Type="http://schemas.openxmlformats.org/officeDocument/2006/relationships/hyperlink" Target="http://www.wmdt.com/news/maryland/hundreds-show-their-support-in-ocs-womens-march/284828523" TargetMode="External"/><Relationship Id="rId366" Type="http://schemas.openxmlformats.org/officeDocument/2006/relationships/hyperlink" Target="http://www.northcoastnews.com/news/womens-march-draws-diverse-crowd-in-ocean-shores/" TargetMode="External"/><Relationship Id="rId367" Type="http://schemas.openxmlformats.org/officeDocument/2006/relationships/hyperlink" Target="https://twitter.com/jcgreenfield/status/823321395904004096" TargetMode="External"/><Relationship Id="rId368" Type="http://schemas.openxmlformats.org/officeDocument/2006/relationships/hyperlink" Target="https://ocracokeobserver.com/2017/01/22/womens-marchers-promote-messages-of-peace-encouragement-and-unity/" TargetMode="External"/><Relationship Id="rId369" Type="http://schemas.openxmlformats.org/officeDocument/2006/relationships/hyperlink" Target="http://www.standard.net/Community/2017/01/21/Hundreds-brave-snow-for-Northern-Utah-Unity-Rally-in-Ogden.html" TargetMode="External"/><Relationship Id="rId590" Type="http://schemas.openxmlformats.org/officeDocument/2006/relationships/hyperlink" Target="http://www.the-daily-record.com/local%20news/2017/01/22/rally-at-wooster-gazebo-draws-500" TargetMode="External"/><Relationship Id="rId591" Type="http://schemas.openxmlformats.org/officeDocument/2006/relationships/hyperlink" Target="https://twitter.com/matthewkrain/status/822988145696407552" TargetMode="External"/><Relationship Id="rId592" Type="http://schemas.openxmlformats.org/officeDocument/2006/relationships/hyperlink" Target="http://www.telegram.com/news/20170121/central-mass-residents-turn-out-in-numbers-to-send-trump-message" TargetMode="External"/><Relationship Id="rId593" Type="http://schemas.openxmlformats.org/officeDocument/2006/relationships/hyperlink" Target="http://www.northjersey.com/story/news/local/2017/01/21/local-womens-marches-draw-far-larger-crowds-than-expected/96778300/" TargetMode="External"/><Relationship Id="rId594" Type="http://schemas.openxmlformats.org/officeDocument/2006/relationships/hyperlink" Target="http://www.yakimaherald.com/news/local/hundreds-are-marching-through-yakima/article_1a192d50-e009-11e6-87ed-17b155bb6c9c.html" TargetMode="External"/><Relationship Id="rId595" Type="http://schemas.openxmlformats.org/officeDocument/2006/relationships/hyperlink" Target="http://ysnews.com/news/2017/01/yellow-springs-sister-march-draws-at-least-250" TargetMode="External"/><Relationship Id="rId596" Type="http://schemas.openxmlformats.org/officeDocument/2006/relationships/hyperlink" Target="https://www.facebook.com/events/1520855921262573/" TargetMode="External"/><Relationship Id="rId250" Type="http://schemas.openxmlformats.org/officeDocument/2006/relationships/hyperlink" Target="http://mauitime.com/news/politics/photos-of-todays-womens-march-on-maui/" TargetMode="External"/><Relationship Id="rId251" Type="http://schemas.openxmlformats.org/officeDocument/2006/relationships/hyperlink" Target="http://www.mauinews.com/news/local-news/2017/01/marching-into-history-peaceful-protest-maui-style/" TargetMode="External"/><Relationship Id="rId252" Type="http://schemas.openxmlformats.org/officeDocument/2006/relationships/hyperlink" Target="http://www.mlive.com/news/kalamazoo/index.ssf/2017/01/more_than_1000_people_march_in.html" TargetMode="External"/><Relationship Id="rId253" Type="http://schemas.openxmlformats.org/officeDocument/2006/relationships/hyperlink" Target="http://wwmt.com/news/local/women-march-in-washington-solidarity-march-held-in-kalamazoo" TargetMode="External"/><Relationship Id="rId254" Type="http://schemas.openxmlformats.org/officeDocument/2006/relationships/hyperlink" Target="http://www.kansascity.com/news/local/article127922349.html" TargetMode="External"/><Relationship Id="rId255" Type="http://schemas.openxmlformats.org/officeDocument/2006/relationships/hyperlink" Target="http://www.kmbc.com/article/thousands-attend-womens-march-in-kansas-city/8625641" TargetMode="External"/><Relationship Id="rId256" Type="http://schemas.openxmlformats.org/officeDocument/2006/relationships/hyperlink" Target="http://bigislandnow.com/2017/01/21/na-wahine-for-womens-rights-march-on-the-water/" TargetMode="External"/><Relationship Id="rId257" Type="http://schemas.openxmlformats.org/officeDocument/2006/relationships/hyperlink" Target="http://www.sentinelsource.com/news/local/area-march-draws-crowd-of-more-than/article_7de8951d-180d-5791-b3ba-c1e623115227.html" TargetMode="External"/><Relationship Id="rId258" Type="http://schemas.openxmlformats.org/officeDocument/2006/relationships/hyperlink" Target="https://twitter.com/Kennebunkpolice/status/823692338535034882" TargetMode="External"/><Relationship Id="rId259" Type="http://schemas.openxmlformats.org/officeDocument/2006/relationships/hyperlink" Target="https://twitter.com/jahansell/status/823009339174780928" TargetMode="External"/><Relationship Id="rId597" Type="http://schemas.openxmlformats.org/officeDocument/2006/relationships/hyperlink" Target="https://twitter.com/theplaidjunct/status/822984190467645440" TargetMode="External"/><Relationship Id="rId598" Type="http://schemas.openxmlformats.org/officeDocument/2006/relationships/hyperlink" Target="http://purplewalruspress.blogspot.com/2017/01/hundreds-march-in-ypsilanti-in.html?m=1" TargetMode="External"/><Relationship Id="rId599" Type="http://schemas.openxmlformats.org/officeDocument/2006/relationships/hyperlink" Target="http://www.excelsior.com.mx/nacional/2017/01/21/1141338" TargetMode="External"/><Relationship Id="rId480" Type="http://schemas.openxmlformats.org/officeDocument/2006/relationships/hyperlink" Target="http://www.santacruzsentinel.com/government-and-politics/20170121/thousands-of-protesters-swarm-downtown-santa-cruz" TargetMode="External"/><Relationship Id="rId481" Type="http://schemas.openxmlformats.org/officeDocument/2006/relationships/hyperlink" Target="https://twitter.com/FamDoc_Forest/status/823087533194027008" TargetMode="External"/><Relationship Id="rId482" Type="http://schemas.openxmlformats.org/officeDocument/2006/relationships/hyperlink" Target="http://www.santafenewmexican.com/news/local_news/santa-feans-flood-downtown-streets-in-display-of-anger-hope/article_8bf2bb24-b83f-51e3-8434-8a18223dac5d.html" TargetMode="External"/><Relationship Id="rId483" Type="http://schemas.openxmlformats.org/officeDocument/2006/relationships/hyperlink" Target="https://www.facebook.com/SantaRosaPoliceDepartment/" TargetMode="External"/><Relationship Id="rId484" Type="http://schemas.openxmlformats.org/officeDocument/2006/relationships/hyperlink" Target="http://www.pressdemocrat.com/news/6546166-181/womens-marchers-to-descend-on?artslide=0" TargetMode="External"/><Relationship Id="rId485" Type="http://schemas.openxmlformats.org/officeDocument/2006/relationships/hyperlink" Target="https://twitter.com/sarasotapd/status/822888985689292800" TargetMode="External"/><Relationship Id="rId486" Type="http://schemas.openxmlformats.org/officeDocument/2006/relationships/hyperlink" Target="http://www.heraldtribune.com/news/20170121/thousands-turn-out-for-sarasota-womens-solidarity-march?start=2" TargetMode="External"/><Relationship Id="rId487" Type="http://schemas.openxmlformats.org/officeDocument/2006/relationships/hyperlink" Target="http://wincountry.com/news/articles/2017/jan/22/women-march-in-washington-and-in-michigan/" TargetMode="External"/><Relationship Id="rId488" Type="http://schemas.openxmlformats.org/officeDocument/2006/relationships/hyperlink" Target="https://www.facebook.com/newsandguts/photos/pb.199870617084581.-2207520000.1485020488./204978426573800/?type=3&amp;theater" TargetMode="External"/><Relationship Id="rId489" Type="http://schemas.openxmlformats.org/officeDocument/2006/relationships/hyperlink" Target="https://www.sootoday.com/local-news/women-resist-on-queen-street-516643" TargetMode="External"/><Relationship Id="rId140" Type="http://schemas.openxmlformats.org/officeDocument/2006/relationships/hyperlink" Target="http://www.decorahnews.com/news-stories/2017/01/15551.html" TargetMode="External"/><Relationship Id="rId141" Type="http://schemas.openxmlformats.org/officeDocument/2006/relationships/hyperlink" Target="http://www.demingradio.com/news/local-group-marches-in-solidarity-with-womens-march-on-washington" TargetMode="External"/><Relationship Id="rId142" Type="http://schemas.openxmlformats.org/officeDocument/2006/relationships/hyperlink" Target="http://www.dentonrc.com/local-news/local-news-headlines/20170121-divided-nation-united-denton.ece" TargetMode="External"/><Relationship Id="rId143" Type="http://schemas.openxmlformats.org/officeDocument/2006/relationships/hyperlink" Target="http://www.thedenverchannel.com/news/front-range/denver/thousands-gather-for-womens-march-on-denver" TargetMode="External"/><Relationship Id="rId144" Type="http://schemas.openxmlformats.org/officeDocument/2006/relationships/hyperlink" Target="https://twitter.com/DenverChannel/status/822879895487475712" TargetMode="External"/><Relationship Id="rId145" Type="http://schemas.openxmlformats.org/officeDocument/2006/relationships/hyperlink" Target="http://whotv.com/2017/01/21/thousands-rally-at-iowa-state-capitol-for-womens-march-against-trump/" TargetMode="External"/><Relationship Id="rId146" Type="http://schemas.openxmlformats.org/officeDocument/2006/relationships/hyperlink" Target="http://www.desmoinesregister.com/story/news/2017/01/21/womens-march-des-moines-25000/96552334/" TargetMode="External"/><Relationship Id="rId147" Type="http://schemas.openxmlformats.org/officeDocument/2006/relationships/hyperlink" Target="http://www.detroitnews.com/story/news/local/detroit-city/2017/01/21/thousands-march-detroit-opposing-trump-presidency/96880054/" TargetMode="External"/><Relationship Id="rId148" Type="http://schemas.openxmlformats.org/officeDocument/2006/relationships/hyperlink" Target="http://www.freep.com/picture-gallery/news/2017/01/21/photos-womens-march-in-detroit/96912790/" TargetMode="External"/><Relationship Id="rId149" Type="http://schemas.openxmlformats.org/officeDocument/2006/relationships/hyperlink" Target="https://disabilitymarch.com/" TargetMode="External"/><Relationship Id="rId370" Type="http://schemas.openxmlformats.org/officeDocument/2006/relationships/hyperlink" Target="http://www.sltrib.com/news/4847223-155/ogden-women-join-those-across-the" TargetMode="External"/><Relationship Id="rId371" Type="http://schemas.openxmlformats.org/officeDocument/2006/relationships/hyperlink" Target="https://newsok.com/thousands-gather-saturday-at-oklahoma-capitol-for-womens-march/article/5535205" TargetMode="External"/><Relationship Id="rId372" Type="http://schemas.openxmlformats.org/officeDocument/2006/relationships/hyperlink" Target="http://www.oudaily.com/news/women-s-march-on-oklahoma-draws-more-than-participants-to/article_80574326-e03c-11e6-b82e-fbc64b811c6c.html" TargetMode="External"/><Relationship Id="rId373" Type="http://schemas.openxmlformats.org/officeDocument/2006/relationships/hyperlink" Target="http://oldsaybrookdemocrats.com/?p=2304" TargetMode="External"/><Relationship Id="rId374" Type="http://schemas.openxmlformats.org/officeDocument/2006/relationships/hyperlink" Target="http://www.theolympian.com/news/local/article127924384.html" TargetMode="External"/><Relationship Id="rId375" Type="http://schemas.openxmlformats.org/officeDocument/2006/relationships/hyperlink" Target="http://www.omaha.com/news/politics/women-s-march-fills-omaha-streets-to-send-a-message/article_5de6469e-58ff-5e39-b4de-290a99e01a26.html" TargetMode="External"/><Relationship Id="rId376" Type="http://schemas.openxmlformats.org/officeDocument/2006/relationships/hyperlink" Target="http://www.ketv.com/article/thousands-fill-streets-for-womens-march-on-omaha/8626727" TargetMode="External"/><Relationship Id="rId377" Type="http://schemas.openxmlformats.org/officeDocument/2006/relationships/hyperlink" Target="http://www.allotsego.com/women-allies-march-across-otsego-county/" TargetMode="External"/><Relationship Id="rId378" Type="http://schemas.openxmlformats.org/officeDocument/2006/relationships/hyperlink" Target="http://www.ask4direct.com/InfoRead.asp?id=WESR&amp;InfoID=1028534" TargetMode="External"/><Relationship Id="rId379" Type="http://schemas.openxmlformats.org/officeDocument/2006/relationships/hyperlink" Target="http://www.pe.com/articles/san-823719-bernardino-participated.html" TargetMode="External"/><Relationship Id="rId260" Type="http://schemas.openxmlformats.org/officeDocument/2006/relationships/hyperlink" Target="https://twitter.com/KabirBhatiaTime/status/822899486171234305" TargetMode="External"/><Relationship Id="rId261" Type="http://schemas.openxmlformats.org/officeDocument/2006/relationships/hyperlink" Target="https://twitter.com/polarscribe/status/822999640291184640" TargetMode="External"/><Relationship Id="rId262" Type="http://schemas.openxmlformats.org/officeDocument/2006/relationships/hyperlink" Target="http://magicvalley.com/news/local/attend-ketchum-women-s-march/article_ebe2d387-516e-5426-9e6f-93a45933ee16.html" TargetMode="External"/><Relationship Id="rId263" Type="http://schemas.openxmlformats.org/officeDocument/2006/relationships/hyperlink" Target="http://www.kmvt.com/content/news/More-than-1000-people-march-for-womens-rights-in-Ketchum-411436945.html" TargetMode="External"/><Relationship Id="rId264" Type="http://schemas.openxmlformats.org/officeDocument/2006/relationships/hyperlink" Target="http://www.flkeysnews.com/news/local/article128061044.html" TargetMode="External"/><Relationship Id="rId265" Type="http://schemas.openxmlformats.org/officeDocument/2006/relationships/hyperlink" Target="http://www.kitsapdailynews.com/news/group-engages-in-civil-informationing-in-support-of-womens-march/" TargetMode="External"/><Relationship Id="rId266" Type="http://schemas.openxmlformats.org/officeDocument/2006/relationships/hyperlink" Target="http://www.heraldandnews.com/news/local_news/local-march-mirrors-national-event/article_4a28f34e-5f50-5ff8-88cf-1767025b992e.html" TargetMode="External"/><Relationship Id="rId267" Type="http://schemas.openxmlformats.org/officeDocument/2006/relationships/hyperlink" Target="https://twitter.com/dawnalbright/status/823006341987827713" TargetMode="External"/><Relationship Id="rId268" Type="http://schemas.openxmlformats.org/officeDocument/2006/relationships/hyperlink" Target="http://www.knoxnews.com/picture-gallery/news/local/tennessee/2017/01/21/photos-thousands-attend-knoxvilles-womens-march/96893668/" TargetMode="External"/><Relationship Id="rId269" Type="http://schemas.openxmlformats.org/officeDocument/2006/relationships/hyperlink" Target="https://twitter.com/OccupyDisabled/status/823046051867131905" TargetMode="External"/><Relationship Id="rId490" Type="http://schemas.openxmlformats.org/officeDocument/2006/relationships/hyperlink" Target="http://savannahnow.com/news/2017-01-21/hundreds-march-downtown-savannah-promote-women-s-rights-oppose-trump" TargetMode="External"/><Relationship Id="rId491" Type="http://schemas.openxmlformats.org/officeDocument/2006/relationships/hyperlink" Target="https://twitter.com/HandyVillage/status/823178636790468609" TargetMode="External"/><Relationship Id="rId492" Type="http://schemas.openxmlformats.org/officeDocument/2006/relationships/hyperlink" Target="http://www.ksbw.com/article/women-s-march-brings-hundreds-to-csumb-campus/8626551" TargetMode="External"/><Relationship Id="rId493" Type="http://schemas.openxmlformats.org/officeDocument/2006/relationships/hyperlink" Target="http://www.montereyherald.com/social-affairs/20170121/womens-march-csumb-thousands-protest-trump" TargetMode="External"/><Relationship Id="rId494" Type="http://schemas.openxmlformats.org/officeDocument/2006/relationships/hyperlink" Target="http://www.seattletimes.com/seattle-news/politics/live-updates-womens-marches-seattle-dc-day-after-trump-inauguration/" TargetMode="External"/><Relationship Id="rId495" Type="http://schemas.openxmlformats.org/officeDocument/2006/relationships/hyperlink" Target="http://komonews.com/news/local/organizers-175000-people-turned-out-for-seattle-womens-march" TargetMode="External"/><Relationship Id="rId496" Type="http://schemas.openxmlformats.org/officeDocument/2006/relationships/hyperlink" Target="http://fingerlakes1.com/2017/01/21/full-coverage-women-march-in-seneca-falls-2017/" TargetMode="External"/><Relationship Id="rId497" Type="http://schemas.openxmlformats.org/officeDocument/2006/relationships/hyperlink" Target="http://www.democratandchronicle.com/story/news/2017/01/21/women-upset-trumps-presidency-hold-rallies-locally/96715496/" TargetMode="External"/><Relationship Id="rId498" Type="http://schemas.openxmlformats.org/officeDocument/2006/relationships/hyperlink" Target="https://twitter.com/davidacody/status/823226017674248196" TargetMode="External"/><Relationship Id="rId499" Type="http://schemas.openxmlformats.org/officeDocument/2006/relationships/hyperlink" Target="https://twitter.com/sewardsooz/status/823238733054914560" TargetMode="External"/><Relationship Id="rId150" Type="http://schemas.openxmlformats.org/officeDocument/2006/relationships/hyperlink" Target="https://bicyclebasefennville.wordpress.com/2017/01/21/douglas-saugatuck-join-worldwide-womens-march" TargetMode="External"/><Relationship Id="rId151" Type="http://schemas.openxmlformats.org/officeDocument/2006/relationships/hyperlink" Target="https://twitter.com/JimAleski/status/823025384748974080" TargetMode="External"/><Relationship Id="rId152" Type="http://schemas.openxmlformats.org/officeDocument/2006/relationships/hyperlink" Target="http://patch.com/pennsylvania/newtown-pa/2-000-turn-out-womens-march-bucks-county-photos-video" TargetMode="External"/><Relationship Id="rId153" Type="http://schemas.openxmlformats.org/officeDocument/2006/relationships/hyperlink" Target="http://planetjh.com/2017/01/21/in-pictures-the-womens-march-on-jackson/" TargetMode="External"/><Relationship Id="rId154" Type="http://schemas.openxmlformats.org/officeDocument/2006/relationships/hyperlink" Target="http://whotv.com/2017/01/21/smaller-march-in-dubuque-brings-strong-voices/" TargetMode="External"/><Relationship Id="rId155" Type="http://schemas.openxmlformats.org/officeDocument/2006/relationships/hyperlink" Target="https://durangoherald.com/articles/129940-hundreds-march-through-foot-of-snow-in-durango" TargetMode="External"/><Relationship Id="rId156" Type="http://schemas.openxmlformats.org/officeDocument/2006/relationships/hyperlink" Target="https://twitter.com/ColleenFree/status/823159668541366273" TargetMode="External"/><Relationship Id="rId157" Type="http://schemas.openxmlformats.org/officeDocument/2006/relationships/hyperlink" Target="https://www.facebook.com/PghPoliceZone5/posts/1731101453873096?pnref=story" TargetMode="External"/><Relationship Id="rId158" Type="http://schemas.openxmlformats.org/officeDocument/2006/relationships/hyperlink" Target="http://orcasissues.com/orcas-step-worldwide-marches/" TargetMode="External"/><Relationship Id="rId159" Type="http://schemas.openxmlformats.org/officeDocument/2006/relationships/hyperlink" Target="http://www.weau.com/content/news/Hundreds-march-in-Eau-Claire-to-support-Womens-March-411425375.html" TargetMode="External"/><Relationship Id="rId380" Type="http://schemas.openxmlformats.org/officeDocument/2006/relationships/hyperlink" Target="http://www.orlandosentinel.com/news/os-lake-eola-womens-march-20170121-story.html" TargetMode="External"/><Relationship Id="rId381" Type="http://schemas.openxmlformats.org/officeDocument/2006/relationships/hyperlink" Target="http://www.wftv.com/news/local/thousands-gather-at-womens-rally-in-downtown-orlando/486611536" TargetMode="External"/><Relationship Id="rId382" Type="http://schemas.openxmlformats.org/officeDocument/2006/relationships/hyperlink" Target="http://thedmonline.com/hundreds-gather-oxfords-womens-march/" TargetMode="External"/><Relationship Id="rId383" Type="http://schemas.openxmlformats.org/officeDocument/2006/relationships/hyperlink" Target="http://www.desertsun.com/story/news/politics/2017/01/21/anti-trump-protesters-gather-palm-springs-area/96745158/" TargetMode="External"/><Relationship Id="rId384" Type="http://schemas.openxmlformats.org/officeDocument/2006/relationships/hyperlink" Target="http://www.desertdemocrats.org/single-post/2017/01/20/January-21st-Womens-Marches-Update" TargetMode="External"/><Relationship Id="rId385" Type="http://schemas.openxmlformats.org/officeDocument/2006/relationships/hyperlink" Target="http://www.twcnews.com/ca/antelope-valley/news/2017/01/21/protesters-gather-in-antelope-valley-in-support-of-women-s-march-on-washington.html" TargetMode="External"/><Relationship Id="rId386" Type="http://schemas.openxmlformats.org/officeDocument/2006/relationships/hyperlink" Target="http://www.parkrecord.com/news/giant-sundance-crowd-marches-in-broad-rebuke-of-president-trump/?platform=hootsuite" TargetMode="External"/><Relationship Id="rId387" Type="http://schemas.openxmlformats.org/officeDocument/2006/relationships/hyperlink" Target="http://deadline.com/2017/01/sundance-womens-march-attendance-high-chelsea-handler-donald-trump-1201891609/" TargetMode="External"/><Relationship Id="rId388" Type="http://schemas.openxmlformats.org/officeDocument/2006/relationships/hyperlink" Target="http://www.newsherald.com/news/20170121/hundreds-gather-protest-at-panama-city-womens-march" TargetMode="External"/><Relationship Id="rId389" Type="http://schemas.openxmlformats.org/officeDocument/2006/relationships/hyperlink" Target="http://www.pasadenastarnews.com/general-news/20170121/womens-march-demonstrators-raise-their-voices-in-pasadena" TargetMode="External"/><Relationship Id="rId270" Type="http://schemas.openxmlformats.org/officeDocument/2006/relationships/hyperlink" Target="http://www.westhawaiitoday.com/news/local-news/women-s-march-draws-massive-crowd-kona" TargetMode="External"/><Relationship Id="rId271" Type="http://schemas.openxmlformats.org/officeDocument/2006/relationships/hyperlink" Target="http://www.jconline.com/story/news/2017/01/21/lafayette-womens-march-turns-out-800/96790444/" TargetMode="External"/><Relationship Id="rId272" Type="http://schemas.openxmlformats.org/officeDocument/2006/relationships/hyperlink" Target="http://www.havasunews.com/news/women-s-march-included-lake-havasu-city/article_03f76f44-e1be-11e6-a12a-63c8637e104a.html" TargetMode="External"/><Relationship Id="rId273" Type="http://schemas.openxmlformats.org/officeDocument/2006/relationships/hyperlink" Target="http://www.sanduskyregister.com/story/201701210015" TargetMode="External"/><Relationship Id="rId274" Type="http://schemas.openxmlformats.org/officeDocument/2006/relationships/hyperlink" Target="http://www.nh1.com/news/larger-than-predicted-crowd-turns-up-for-lancaster-women-s-march/" TargetMode="External"/><Relationship Id="rId275" Type="http://schemas.openxmlformats.org/officeDocument/2006/relationships/hyperlink" Target="http://lancasteronline.com/news/local/hundreds-rally-in-penn-square-for-women-s-rights/article_5dcec858-dfe5-11e6-b8fe-4368bfd596b1.html" TargetMode="External"/><Relationship Id="rId276" Type="http://schemas.openxmlformats.org/officeDocument/2006/relationships/hyperlink" Target="https://twitter.com/thecarie/status/823042373030547456" TargetMode="External"/><Relationship Id="rId277" Type="http://schemas.openxmlformats.org/officeDocument/2006/relationships/hyperlink" Target="http://www.southwhidbeyrecord.com/news/over-1000-march-in-langley-protest-participation-exceeded-citys-population/" TargetMode="External"/><Relationship Id="rId278" Type="http://schemas.openxmlformats.org/officeDocument/2006/relationships/hyperlink" Target="http://www.freep.com/story/news/local/michigan/2017/01/21/women-march-washington-lansing-michigan/96898240/" TargetMode="External"/><Relationship Id="rId279" Type="http://schemas.openxmlformats.org/officeDocument/2006/relationships/hyperlink" Target="http://iliveinahologramwithyou.blogspot.com/2017/01/a-mathmetical-estimate-of-womens-march.html" TargetMode="External"/><Relationship Id="rId160" Type="http://schemas.openxmlformats.org/officeDocument/2006/relationships/hyperlink" Target="http://www.ivpressonline.com/news/local/women-and-men-link-arms-in-valley-march-opposed-to/article_11668cd4-e068-11e6-9a19-275249e83b96.html" TargetMode="External"/><Relationship Id="rId161" Type="http://schemas.openxmlformats.org/officeDocument/2006/relationships/hyperlink" Target="https://twitter.com/kristi5Davis/status/823944076684828672" TargetMode="External"/><Relationship Id="rId162" Type="http://schemas.openxmlformats.org/officeDocument/2006/relationships/hyperlink" Target="https://twitter.com/AdriaKFOX_CBS/status/822987688689078272" TargetMode="External"/><Relationship Id="rId163" Type="http://schemas.openxmlformats.org/officeDocument/2006/relationships/hyperlink" Target="http://www.kvia.com/news/politics/thousands-of-women-march-in-borderland-for-their-rights/285015803" TargetMode="External"/><Relationship Id="rId164" Type="http://schemas.openxmlformats.org/officeDocument/2006/relationships/hyperlink" Target="https://twitter.com/georgerapidis/status/823234390255878146" TargetMode="External"/><Relationship Id="rId165" Type="http://schemas.openxmlformats.org/officeDocument/2006/relationships/hyperlink" Target="http://www.nrtoday.com/news/local/douglas-county-women-join-women-s-march-in-portland/article_7bf9642e-46e9-50eb-9bff-489ad817e37f.html" TargetMode="External"/><Relationship Id="rId166" Type="http://schemas.openxmlformats.org/officeDocument/2006/relationships/hyperlink" Target="https://twitter.com/UpFrontSoul/status/823162970633015300" TargetMode="External"/><Relationship Id="rId167" Type="http://schemas.openxmlformats.org/officeDocument/2006/relationships/hyperlink" Target="http://elyecho.com/articles/2017/01/21/ely-area-women-hold-rally-saturday-whiteside-park" TargetMode="External"/><Relationship Id="rId168" Type="http://schemas.openxmlformats.org/officeDocument/2006/relationships/hyperlink" Target="http://www.nbcsandiego.com/news/local/This-is-a-Little-One-Seniors-Walk-in-Solidarity-With-the-Womens-March-411446085.html" TargetMode="External"/><Relationship Id="rId169" Type="http://schemas.openxmlformats.org/officeDocument/2006/relationships/hyperlink" Target="http://www.ifiberone.com/news/about-people-join-women-s-march-saturday-in-ephrata/youtube_ff1af7b6-e1ae-11e6-b6ed-5b1e5511006e.html" TargetMode="External"/><Relationship Id="rId390" Type="http://schemas.openxmlformats.org/officeDocument/2006/relationships/hyperlink" Target="http://www.eastoregonian.com/eo/local-news/20170121/protestors-pack-pendleton-for-womens-march" TargetMode="External"/><Relationship Id="rId391" Type="http://schemas.openxmlformats.org/officeDocument/2006/relationships/hyperlink" Target="http://www.pnj.com/story/news/local/pensacola/downtown/2017/01/21/hundreds-brave-rain-join-pensacola-march-women/96795864/" TargetMode="External"/><Relationship Id="rId392" Type="http://schemas.openxmlformats.org/officeDocument/2006/relationships/hyperlink" Target="http://www.centralillinoisproud.com/news/local-news/peoria-rally-in-support-of-womens-march-on-washington/643865167" TargetMode="External"/><Relationship Id="rId393" Type="http://schemas.openxmlformats.org/officeDocument/2006/relationships/hyperlink" Target="http://www.northjersey.com/story/news/2017/01/21/crowds-gathering-womens-march-protests/96778388/" TargetMode="External"/><Relationship Id="rId394" Type="http://schemas.openxmlformats.org/officeDocument/2006/relationships/hyperlink" Target="http://www.dailyrecord.com/story/money/2017/01/21/womens-march-stops-traffic-pequannock/96770784/" TargetMode="External"/><Relationship Id="rId395" Type="http://schemas.openxmlformats.org/officeDocument/2006/relationships/hyperlink" Target="http://www.philly.com/philly/blogs/real-time/Womens-Marches-in-Washington-DC-and-Philadelphia-Live-updates-Jan-21-2017.html" TargetMode="External"/><Relationship Id="rId396" Type="http://schemas.openxmlformats.org/officeDocument/2006/relationships/hyperlink" Target="http://www.azcentral.com/story/news/local/phoenix/2017/01/21/phoenix-womens-march-sister-washington-capitol/96849890/" TargetMode="External"/><Relationship Id="rId397" Type="http://schemas.openxmlformats.org/officeDocument/2006/relationships/hyperlink" Target="http://kjzz.org/content/424597/many-25000-turn-out-womens-march-phoenix" TargetMode="External"/><Relationship Id="rId398" Type="http://schemas.openxmlformats.org/officeDocument/2006/relationships/hyperlink" Target="https://twitter.com/sheila_isaac/status/823375791601963008" TargetMode="External"/><Relationship Id="rId399" Type="http://schemas.openxmlformats.org/officeDocument/2006/relationships/hyperlink" Target="http://www.post-gazette.com/local/city/2017/01/21/Pittsburgh-groups-protest-against-Trump/stories/201701210111" TargetMode="External"/><Relationship Id="rId280" Type="http://schemas.openxmlformats.org/officeDocument/2006/relationships/hyperlink" Target="https://twitter.com/MIRSnews/status/822876306685693952" TargetMode="External"/><Relationship Id="rId281" Type="http://schemas.openxmlformats.org/officeDocument/2006/relationships/hyperlink" Target="http://www.kvia.com/news/top-stories/hundreds-gather-in-downtown-el-paso-for-womens-march/284730114" TargetMode="External"/><Relationship Id="rId282" Type="http://schemas.openxmlformats.org/officeDocument/2006/relationships/hyperlink" Target="http://www.lcsun-news.com/story/news/local/2017/01/21/unified-community-action-march-draws-larger-than-expected-crowd/96900756/" TargetMode="External"/></Relationships>
</file>

<file path=xl/worksheets/_rels/sheet2.xml.rels><?xml version="1.0" encoding="UTF-8" standalone="yes"?>
<Relationships xmlns="http://schemas.openxmlformats.org/package/2006/relationships"><Relationship Id="rId283" Type="http://schemas.openxmlformats.org/officeDocument/2006/relationships/hyperlink" Target="http://www.channel3000.com/news/mpd/284567959" TargetMode="External"/><Relationship Id="rId284" Type="http://schemas.openxmlformats.org/officeDocument/2006/relationships/hyperlink" Target="http://www.benningtonbanner.com/stories/rally-embraces-tolerance-as-trump-takes-office,495830?" TargetMode="External"/><Relationship Id="rId285" Type="http://schemas.openxmlformats.org/officeDocument/2006/relationships/hyperlink" Target="http://www.mprnews.org/story/2017/01/21/photos-around-minnesota-women-and-men-march-for-womens-rights" TargetMode="External"/><Relationship Id="rId286" Type="http://schemas.openxmlformats.org/officeDocument/2006/relationships/hyperlink" Target="http://www.mvtimes.com/2017/01/21/photos-womens-march-five-corners/" TargetMode="External"/><Relationship Id="rId287" Type="http://schemas.openxmlformats.org/officeDocument/2006/relationships/hyperlink" Target="http://www.miningjournal.net/uncategorized/2017/01/hundreds-rally-for-womens-march-in-marquette/" TargetMode="External"/><Relationship Id="rId288" Type="http://schemas.openxmlformats.org/officeDocument/2006/relationships/hyperlink" Target="http://www.uppermichiganssource.com/content/news/Marquette-Womens-March-draws-hundreds-of-supporters-411440915.html" TargetMode="External"/><Relationship Id="rId289" Type="http://schemas.openxmlformats.org/officeDocument/2006/relationships/hyperlink" Target="https://twitter.com/Pretty_pittie/status/823328254014668800" TargetMode="External"/><Relationship Id="rId170" Type="http://schemas.openxmlformats.org/officeDocument/2006/relationships/hyperlink" Target="http://azdailysun.com/news/local/flagstaff-march-for-love-tops/article_91318de2-8ea4-505d-ac21-bc6709e2b8ca.html" TargetMode="External"/><Relationship Id="rId171" Type="http://schemas.openxmlformats.org/officeDocument/2006/relationships/hyperlink" Target="https://twitter.com/texdakota/status/823256159989604353" TargetMode="External"/><Relationship Id="rId172" Type="http://schemas.openxmlformats.org/officeDocument/2006/relationships/hyperlink" Target="http://www.dailyunion.com/multimedia/collection_ef47d9e2-e016-11e6-acfe-3fc05da771cb.html" TargetMode="External"/><Relationship Id="rId173" Type="http://schemas.openxmlformats.org/officeDocument/2006/relationships/hyperlink" Target="http://www.journalgazette.net/news/local/Thousand-drawn-to-local-protest-17399065" TargetMode="External"/><Relationship Id="rId174" Type="http://schemas.openxmlformats.org/officeDocument/2006/relationships/hyperlink" Target="https://twitter.com/JillianEMcClure/status/822928537627795457" TargetMode="External"/><Relationship Id="rId175" Type="http://schemas.openxmlformats.org/officeDocument/2006/relationships/hyperlink" Target="http://www.unionleader.com/Francestown-holds-peaceful-womens-march" TargetMode="External"/><Relationship Id="rId176" Type="http://schemas.openxmlformats.org/officeDocument/2006/relationships/hyperlink" Target="http://www.fredericknewspost.com/news/politics_and_government/hundreds-descend-on-downtown-frederick-for-sister-march/article_2445f10a-8356-5787-ade1-95e208c97c9b.html" TargetMode="External"/><Relationship Id="rId177" Type="http://schemas.openxmlformats.org/officeDocument/2006/relationships/hyperlink" Target="http://www.fresnobee.com/news/local/article128014199.html" TargetMode="External"/><Relationship Id="rId178" Type="http://schemas.openxmlformats.org/officeDocument/2006/relationships/hyperlink" Target="http://sanjuanislander.com/photos/event-photos/slideshow-jan-21-women-s-march-in-friday-harbor" TargetMode="External"/><Relationship Id="rId179" Type="http://schemas.openxmlformats.org/officeDocument/2006/relationships/hyperlink" Target="http://www.gainesville.com/news/20170121/about-1500-join-womens-march-in-gainesville" TargetMode="External"/><Relationship Id="rId290" Type="http://schemas.openxmlformats.org/officeDocument/2006/relationships/hyperlink" Target="https://www.facebook.com/events/232307553886613/233443847106317/?notif_t=like&amp;notif_id=1484980361131828" TargetMode="External"/><Relationship Id="rId291" Type="http://schemas.openxmlformats.org/officeDocument/2006/relationships/hyperlink" Target="https://t.co/unaoHXpGUT" TargetMode="External"/><Relationship Id="rId292" Type="http://schemas.openxmlformats.org/officeDocument/2006/relationships/hyperlink" Target="http://wreg.com/2017/01/21/thousands-protest-downtown-for-memphis-womens-march/" TargetMode="External"/><Relationship Id="rId293" Type="http://schemas.openxmlformats.org/officeDocument/2006/relationships/hyperlink" Target="https://twitter.com/trayf/status/823044387668193280" TargetMode="External"/><Relationship Id="rId294" Type="http://schemas.openxmlformats.org/officeDocument/2006/relationships/hyperlink" Target="http://www.miamiherald.com/news/local/community/miami-dade/article127925999.html" TargetMode="External"/><Relationship Id="rId295" Type="http://schemas.openxmlformats.org/officeDocument/2006/relationships/hyperlink" Target="http://www.mlive.com/news/saginaw/index.ssf/2017/01/midland_march.html" TargetMode="External"/><Relationship Id="rId296" Type="http://schemas.openxmlformats.org/officeDocument/2006/relationships/hyperlink" Target="http://www.yourbasin.com/news/midland-womens-march-we-need-to-show-there-is-diversity-in-this-area/643899237" TargetMode="External"/><Relationship Id="rId297" Type="http://schemas.openxmlformats.org/officeDocument/2006/relationships/hyperlink" Target="http://www.nhregister.com/20170120/milford-protest-as-trump-inaugurated-draws-attention-to-environment-education-and-more" TargetMode="External"/><Relationship Id="rId298" Type="http://schemas.openxmlformats.org/officeDocument/2006/relationships/hyperlink" Target="http://www.cbs58.com/story/34314179/hundreds-hit-the-streets-of-milwaukee-for-womens-march-on-washington" TargetMode="External"/><Relationship Id="rId299" Type="http://schemas.openxmlformats.org/officeDocument/2006/relationships/hyperlink" Target="http://www.kpax.com/story/34315123/womens-march-takes-to-montanas-capitol-with-huge-crowd" TargetMode="External"/><Relationship Id="rId180" Type="http://schemas.openxmlformats.org/officeDocument/2006/relationships/hyperlink" Target="http://www.gainesville.com/news/20170121/about-1500-join-womens-march-in-gainesville" TargetMode="External"/><Relationship Id="rId181" Type="http://schemas.openxmlformats.org/officeDocument/2006/relationships/hyperlink" Target="http://tspr.org/post/western-illinois-march-women" TargetMode="External"/><Relationship Id="rId182" Type="http://schemas.openxmlformats.org/officeDocument/2006/relationships/hyperlink" Target="http://poststar.com/news/local/protesters-come-out-in-record-numbers-for-local-women-s/article_4d7858fe-75ce-5516-88f8-296e0ff29859.html" TargetMode="External"/><Relationship Id="rId183" Type="http://schemas.openxmlformats.org/officeDocument/2006/relationships/hyperlink" Target="https://twitter.com/SarahGoTrillIum/status/823018327316566016" TargetMode="External"/><Relationship Id="rId184" Type="http://schemas.openxmlformats.org/officeDocument/2006/relationships/hyperlink" Target="https://twitter.com/UpFrontSoul/status/823162970633015300" TargetMode="External"/><Relationship Id="rId185" Type="http://schemas.openxmlformats.org/officeDocument/2006/relationships/hyperlink" Target="https://www.facebook.com/dorcaslibrary" TargetMode="External"/><Relationship Id="rId186" Type="http://schemas.openxmlformats.org/officeDocument/2006/relationships/hyperlink" Target="http://www.grandforksherald.com/news/4203526-hundreds-attend-grand-forks-event-inspired-national-womens-march" TargetMode="External"/><Relationship Id="rId187" Type="http://schemas.openxmlformats.org/officeDocument/2006/relationships/hyperlink" Target="https://twitter.com/bryanhansel/status/823244421185630208" TargetMode="External"/><Relationship Id="rId188" Type="http://schemas.openxmlformats.org/officeDocument/2006/relationships/hyperlink" Target="http://www.fountainstreetchurch.com/single-post/2017/01/23/Loss-For-Words" TargetMode="External"/><Relationship Id="rId189" Type="http://schemas.openxmlformats.org/officeDocument/2006/relationships/hyperlink" Target="http://www.fountainstreetchurch.com/single-post/2017/01/23/Loss-For-Words" TargetMode="External"/><Relationship Id="rId700" Type="http://schemas.openxmlformats.org/officeDocument/2006/relationships/hyperlink" Target="http://www.dna.fr/search?q=women%27s+march&amp;x=1&amp;y=1" TargetMode="External"/><Relationship Id="rId701" Type="http://schemas.openxmlformats.org/officeDocument/2006/relationships/hyperlink" Target="https://www.facebook.com/events/157018541441672/?active_tab=discussion" TargetMode="External"/><Relationship Id="rId702" Type="http://schemas.openxmlformats.org/officeDocument/2006/relationships/hyperlink" Target="http://www.journalleguide.com/communaute/2017/1/21/une-centaine-de-participants-a-la-marche-des-femmes-a-sutton-.html" TargetMode="External"/><Relationship Id="rId703" Type="http://schemas.openxmlformats.org/officeDocument/2006/relationships/hyperlink" Target="https://www.theguardian.com/australia-news/2017/jan/21/donald-trump-sydney-womens-march-protest-thousand-turn-out" TargetMode="External"/><Relationship Id="rId704" Type="http://schemas.openxmlformats.org/officeDocument/2006/relationships/hyperlink" Target="http://www.usatoday.com/story/news/2017/01/21/millions-turn-out-worldwide-solidarity-washington-womens-march/96880344/" TargetMode="External"/><Relationship Id="rId10" Type="http://schemas.openxmlformats.org/officeDocument/2006/relationships/hyperlink" Target="http://www.koat.com/article/thousands-fill-civic-plaza-for-womens-rally/8626736" TargetMode="External"/><Relationship Id="rId11" Type="http://schemas.openxmlformats.org/officeDocument/2006/relationships/hyperlink" Target="https://twitter.com/PatDavisNM/status/822931494662389760" TargetMode="External"/><Relationship Id="rId12" Type="http://schemas.openxmlformats.org/officeDocument/2006/relationships/hyperlink" Target="https://twitter.com/AthertonKD/status/823215168423235584" TargetMode="External"/><Relationship Id="rId190" Type="http://schemas.openxmlformats.org/officeDocument/2006/relationships/hyperlink" Target="http://www.greenbaypressgazette.com/story/news/2017/01/21/green-bay-womens-march/96782676/?hootPostID=6979db0a7bd407815831ee0e0e039277" TargetMode="External"/><Relationship Id="rId191" Type="http://schemas.openxmlformats.org/officeDocument/2006/relationships/hyperlink" Target="http://www.recorder.com/Thousands-fill-Town-Common-for-women-s-rally-7616382" TargetMode="External"/><Relationship Id="rId192" Type="http://schemas.openxmlformats.org/officeDocument/2006/relationships/hyperlink" Target="http://myfox8.com/2017/01/21/2800-people-attend-womens-march-in-greensboro/" TargetMode="External"/><Relationship Id="rId193" Type="http://schemas.openxmlformats.org/officeDocument/2006/relationships/hyperlink" Target="http://www.greenvilleonline.com/story/news/2017/01/21/womens-rally-fills-falls-park-amid-worldwide-protests/96889616/" TargetMode="External"/><Relationship Id="rId194" Type="http://schemas.openxmlformats.org/officeDocument/2006/relationships/hyperlink" Target="http://www.guampdn.com/picture-gallery/news/2017/01/20/fanohge-famalaoan-guahan-march/96822624/" TargetMode="External"/><Relationship Id="rId195" Type="http://schemas.openxmlformats.org/officeDocument/2006/relationships/hyperlink" Target="https://www.facebook.com/vivien.low.1/posts/10154931219449431" TargetMode="External"/><Relationship Id="rId196" Type="http://schemas.openxmlformats.org/officeDocument/2006/relationships/hyperlink" Target="http://www.pennlive.com/news/2017/01/harrisburg_version_of_womens_m.html" TargetMode="External"/><Relationship Id="rId197" Type="http://schemas.openxmlformats.org/officeDocument/2006/relationships/hyperlink" Target="https://twitter.com/nowosadwoman/status/823223865086267392" TargetMode="External"/><Relationship Id="rId198" Type="http://schemas.openxmlformats.org/officeDocument/2006/relationships/hyperlink" Target="http://www.courant.com/news/connecticut/hc-hartford-inauguration-rally-20170121-story.html" TargetMode="External"/><Relationship Id="rId199" Type="http://schemas.openxmlformats.org/officeDocument/2006/relationships/hyperlink" Target="http://helenair.com/news/local/montana-women-s-march-draws-an-estimated/article_d04ff8b8-4f77-5e8f-b683-2941b39d4276.html" TargetMode="External"/><Relationship Id="rId13" Type="http://schemas.openxmlformats.org/officeDocument/2006/relationships/hyperlink" Target="https://twitter.com/sarahmvasquez/status/823189717659176960" TargetMode="External"/><Relationship Id="rId14" Type="http://schemas.openxmlformats.org/officeDocument/2006/relationships/hyperlink" Target="http://www.wearecentralpa.com/news/folks-join-together-for-local-womens-march/643821533" TargetMode="External"/><Relationship Id="rId15" Type="http://schemas.openxmlformats.org/officeDocument/2006/relationships/hyperlink" Target="https://www.texastribune.org/2017/01/21/thousands-expected-participate-texas-womens-marche/" TargetMode="External"/><Relationship Id="rId16" Type="http://schemas.openxmlformats.org/officeDocument/2006/relationships/hyperlink" Target="http://www.myhighplains.com/news/hundreds-gather-for-womens-march-in-amarillo/643851067" TargetMode="External"/><Relationship Id="rId17" Type="http://schemas.openxmlformats.org/officeDocument/2006/relationships/hyperlink" Target="http://www.firstcoastnews.com/news/womens-march-makes-its-way-to-the-first-coast/389706372" TargetMode="External"/><Relationship Id="rId18" Type="http://schemas.openxmlformats.org/officeDocument/2006/relationships/hyperlink" Target="https://twitter.com/wideofthepost/status/823077871795261440" TargetMode="External"/><Relationship Id="rId19" Type="http://schemas.openxmlformats.org/officeDocument/2006/relationships/hyperlink" Target="http://www.ncflindependent.com/2017/01/21/standing-in-solidarity-with-the-womens-march-on-washington/" TargetMode="External"/><Relationship Id="rId705" Type="http://schemas.openxmlformats.org/officeDocument/2006/relationships/hyperlink" Target="http://aamacau.com/2017/01/22/%E9%9F%BF%E6%87%89%E5%85%A8%E7%90%83%E5%8F%8D%E7%89%B9%E6%9C%97%E6%99%AE%E7%A4%BA%E5%A8%81-%E7%99%BE%E4%BA%BA%E6%B0%B9%E4%BB%94%E9%81%8A%E8%A1%8C%E6%8D%8D%E8%A1%9B%E5%A9%A6%E6%AC%8A/" TargetMode="External"/><Relationship Id="rId706" Type="http://schemas.openxmlformats.org/officeDocument/2006/relationships/hyperlink" Target="http://www.macaupostdaily.com/article2236.html" TargetMode="External"/><Relationship Id="rId707" Type="http://schemas.openxmlformats.org/officeDocument/2006/relationships/hyperlink" Target="http://dfwatch.net/tbilisi-joins-global-womens-march-against-trump-47377" TargetMode="External"/><Relationship Id="rId708" Type="http://schemas.openxmlformats.org/officeDocument/2006/relationships/hyperlink" Target="https://twitter.com/melanielidman/status/822873710726148097" TargetMode="External"/><Relationship Id="rId709" Type="http://schemas.openxmlformats.org/officeDocument/2006/relationships/hyperlink" Target="http://www.elle.com/culture/career-politics/news/a42322/tokyo-women-march/" TargetMode="External"/><Relationship Id="rId710" Type="http://schemas.openxmlformats.org/officeDocument/2006/relationships/hyperlink" Target="https://www.facebook.com/events/373551566357471/permalink/379149589131002/" TargetMode="External"/><Relationship Id="rId711" Type="http://schemas.openxmlformats.org/officeDocument/2006/relationships/hyperlink" Target="http://www.adressa.no/nyheter/trondheim/2017/01/21/280-marsjerte-i-Trondheims-gater-14095864.ece" TargetMode="External"/><Relationship Id="rId712" Type="http://schemas.openxmlformats.org/officeDocument/2006/relationships/hyperlink" Target="http://www.adressa.no/nyheter/trondheim/2017/01/21/280-marsjerte-i-Trondheims-gater-14095864.ece" TargetMode="External"/><Relationship Id="rId713" Type="http://schemas.openxmlformats.org/officeDocument/2006/relationships/hyperlink" Target="http://www.cbc.ca/news/canada/british-columbia/thousands-gather-in-vancouver-to-support-u-s-women-s-march-1.3946647" TargetMode="External"/><Relationship Id="rId714" Type="http://schemas.openxmlformats.org/officeDocument/2006/relationships/hyperlink" Target="http://www.timescolonist.com/news/local/women-s-marches-at-home-and-abroad-draw-thousands-of-islanders-1.8329034" TargetMode="External"/><Relationship Id="rId20" Type="http://schemas.openxmlformats.org/officeDocument/2006/relationships/hyperlink" Target="http://www.goskagit.com/skagit/hundreds-participate-in-anacortes-women-s-march/article_4117590e-285b-565e-acd0-1ea4e7826160.html" TargetMode="External"/><Relationship Id="rId21" Type="http://schemas.openxmlformats.org/officeDocument/2006/relationships/hyperlink" Target="https://www.adn.com/alaska-news/2017/01/21/large-crowd-attends-womens-march-on-anchorage-in-solidarity-with-national-events/" TargetMode="External"/><Relationship Id="rId22" Type="http://schemas.openxmlformats.org/officeDocument/2006/relationships/hyperlink" Target="https://twitter.com/julia_omalley/status/822905531316649984" TargetMode="External"/><Relationship Id="rId23" Type="http://schemas.openxmlformats.org/officeDocument/2006/relationships/hyperlink" Target="http://www.ktuu.com/content/news/Thousands-of-Alaskans-show-up-for-Womens-March-in-Anchorage-411431025.html" TargetMode="External"/><Relationship Id="rId24" Type="http://schemas.openxmlformats.org/officeDocument/2006/relationships/hyperlink" Target="http://wane.com/2017/01/21/womens-marches-in-allen-and-steuben-county-protest-trump/" TargetMode="External"/><Relationship Id="rId25" Type="http://schemas.openxmlformats.org/officeDocument/2006/relationships/hyperlink" Target="http://kpcnews.com/news/latest/heraldrepublican/" TargetMode="External"/><Relationship Id="rId26" Type="http://schemas.openxmlformats.org/officeDocument/2006/relationships/hyperlink" Target="http://www.mlive.com/news/ann-arbor/index.ssf/2017/01/more_than_6000_flood_streets_o.html" TargetMode="External"/><Relationship Id="rId27" Type="http://schemas.openxmlformats.org/officeDocument/2006/relationships/hyperlink" Target="http://www.capitalgazette.com/news/annapolis/ph-ac-cn-annapolis-womens-march-0122-20170121-story.html" TargetMode="External"/><Relationship Id="rId28" Type="http://schemas.openxmlformats.org/officeDocument/2006/relationships/hyperlink" Target="http://www.ldnews.com/videos/news/2017/01/21/watch-voices-women's-march-annville/96901782/" TargetMode="External"/><Relationship Id="rId29" Type="http://schemas.openxmlformats.org/officeDocument/2006/relationships/hyperlink" Target="http://www.sheboyganpress.com/story/news/local/2017/01/21/appleton-woman-stands-womens-march/96894178/" TargetMode="External"/><Relationship Id="rId715" Type="http://schemas.openxmlformats.org/officeDocument/2006/relationships/hyperlink" Target="https://www.facebook.com/isitt/posts/10158006552035548" TargetMode="External"/><Relationship Id="rId716" Type="http://schemas.openxmlformats.org/officeDocument/2006/relationships/hyperlink" Target="http://www.cbc.ca/beta/news/canada/british-columbia/thousands-turn-out-for-women-s-marches-across-b-c-1.3946785" TargetMode="External"/><Relationship Id="rId717" Type="http://schemas.openxmlformats.org/officeDocument/2006/relationships/hyperlink" Target="http://www.usatoday.com/story/news/2017/01/21/millions-turn-out-worldwide-solidarity-washington-womens-march/96880344/" TargetMode="External"/><Relationship Id="rId718" Type="http://schemas.openxmlformats.org/officeDocument/2006/relationships/hyperlink" Target="http://www.cbsnews.com/pictures/womens-march-on-washington-across-the-us-around-the-world/114/" TargetMode="External"/><Relationship Id="rId719" Type="http://schemas.openxmlformats.org/officeDocument/2006/relationships/hyperlink" Target="https://www.facebook.com/events/215971992188360/" TargetMode="External"/><Relationship Id="rId600" Type="http://schemas.openxmlformats.org/officeDocument/2006/relationships/hyperlink" Target="http://www.radionz.co.nz/news/national/322798/nz-leads-marches-for-women's-rights" TargetMode="External"/><Relationship Id="rId601" Type="http://schemas.openxmlformats.org/officeDocument/2006/relationships/hyperlink" Target="http://www.thelocal.dk/20170121/5000-join-womens-march-in-copenhagen" TargetMode="External"/><Relationship Id="rId602" Type="http://schemas.openxmlformats.org/officeDocument/2006/relationships/hyperlink" Target="http://zeromagecuador.com/en/womens-march-in-cuenca-pussyhats-personal-stories-solidarity/" TargetMode="External"/><Relationship Id="rId603" Type="http://schemas.openxmlformats.org/officeDocument/2006/relationships/hyperlink" Target="https://twitter.com/susiebillings/status/823571989575204864" TargetMode="External"/><Relationship Id="rId604" Type="http://schemas.openxmlformats.org/officeDocument/2006/relationships/hyperlink" Target="http://www.thejournal.ie/trump-womens-march-3198425-Jan2017/" TargetMode="External"/><Relationship Id="rId605" Type="http://schemas.openxmlformats.org/officeDocument/2006/relationships/hyperlink" Target="http://www.irishtimes.com/news/ireland/irish-news/anti-trump-marchers-downbeat-but-defiant-in-dublin-1.2946422" TargetMode="External"/><Relationship Id="rId606" Type="http://schemas.openxmlformats.org/officeDocument/2006/relationships/hyperlink" Target="http://www.stuff.co.nz/national/88642615/new-zealand-leads-global-marches-in-defence-of-womens-rights" TargetMode="External"/><Relationship Id="rId607" Type="http://schemas.openxmlformats.org/officeDocument/2006/relationships/hyperlink" Target="https://www.facebook.com/events/202632113541806/" TargetMode="External"/><Relationship Id="rId608" Type="http://schemas.openxmlformats.org/officeDocument/2006/relationships/hyperlink" Target="https://twitter.com/GlobalEdmonton/status/822921336288735232" TargetMode="External"/><Relationship Id="rId609" Type="http://schemas.openxmlformats.org/officeDocument/2006/relationships/hyperlink" Target="http://www.cbc.ca/news/canada/edmonton/women-march-edmonton-1.3946859" TargetMode="External"/><Relationship Id="rId720" Type="http://schemas.openxmlformats.org/officeDocument/2006/relationships/hyperlink" Target="http://www.stuff.co.nz/national/88642615/new-zealand-leads-global-marches-in-defence-of-womens-rights" TargetMode="External"/><Relationship Id="rId721" Type="http://schemas.openxmlformats.org/officeDocument/2006/relationships/hyperlink" Target="http://www.cbc.ca/news/canada/north/yellowknife-whitehorse-womens-march-washington-trump-1.3946185" TargetMode="External"/><Relationship Id="rId722" Type="http://schemas.openxmlformats.org/officeDocument/2006/relationships/hyperlink" Target="https://twitter.com/dougrutherford/status/822966484112699392" TargetMode="External"/><Relationship Id="rId723" Type="http://schemas.openxmlformats.org/officeDocument/2006/relationships/hyperlink" Target="http://www.cbc.ca/beta/news/canada/manitoba/women-s-march-winnipeg-1.3946587" TargetMode="External"/><Relationship Id="rId724" Type="http://schemas.openxmlformats.org/officeDocument/2006/relationships/hyperlink" Target="https://twitter.com/Smile_Beaitiful/status/823195464065372160" TargetMode="External"/><Relationship Id="rId30" Type="http://schemas.openxmlformats.org/officeDocument/2006/relationships/hyperlink" Target="http://www.postcrescent.com/story/news/local/2017/01/21/appleton-woman-stands-womens-march/96894178/" TargetMode="External"/><Relationship Id="rId31" Type="http://schemas.openxmlformats.org/officeDocument/2006/relationships/hyperlink" Target="https://twitter.com/JuliaJHobbs/status/822955160116793344" TargetMode="External"/><Relationship Id="rId32" Type="http://schemas.openxmlformats.org/officeDocument/2006/relationships/hyperlink" Target="http://wlos.com/news/local/photo-gallery-the-womens-march-on-asheville" TargetMode="External"/><Relationship Id="rId33" Type="http://schemas.openxmlformats.org/officeDocument/2006/relationships/hyperlink" Target="http://wlos.com/news/local/photo-gallery-the-womens-march-on-asheville" TargetMode="External"/><Relationship Id="rId34" Type="http://schemas.openxmlformats.org/officeDocument/2006/relationships/hyperlink" Target="http://www.oregonlive.com/trending/2017/01/womens_march_oregon_ashland_ph.html" TargetMode="External"/><Relationship Id="rId35" Type="http://schemas.openxmlformats.org/officeDocument/2006/relationships/hyperlink" Target="http://www.aspendailynews.com/section/home/174009" TargetMode="External"/><Relationship Id="rId36" Type="http://schemas.openxmlformats.org/officeDocument/2006/relationships/hyperlink" Target="https://twitter.com/SarahGoTrillIum/status/823018327316566016" TargetMode="External"/><Relationship Id="rId37" Type="http://schemas.openxmlformats.org/officeDocument/2006/relationships/hyperlink" Target="http://www.dailyastorian.com/Local_News/20170121/hundreds-march-in-astoria-to-counter-trump" TargetMode="External"/><Relationship Id="rId38" Type="http://schemas.openxmlformats.org/officeDocument/2006/relationships/hyperlink" Target="http://www.kast1370.com/index.php?option=com_content&amp;view=article&amp;id=4381:millions-march-against-trump-policies&amp;catid=17&amp;Itemid=101" TargetMode="External"/><Relationship Id="rId39" Type="http://schemas.openxmlformats.org/officeDocument/2006/relationships/hyperlink" Target="http://onlineathens.com/slideshow/2017-01-21/photos-athens-womens-march" TargetMode="External"/><Relationship Id="rId725" Type="http://schemas.openxmlformats.org/officeDocument/2006/relationships/hyperlink" Target="http://www.cbc.ca/news/canada/north/yellowknife-whitehorse-womens-march-washington-trump-1.3946185" TargetMode="External"/><Relationship Id="rId726" Type="http://schemas.openxmlformats.org/officeDocument/2006/relationships/hyperlink" Target="https://www.yorkmix.com/news/53-empowering-pics-posts-videos-york-womens-march/" TargetMode="External"/><Relationship Id="rId610" Type="http://schemas.openxmlformats.org/officeDocument/2006/relationships/hyperlink" Target="https://twitter.com/saraklind/status/823179455560634370" TargetMode="External"/><Relationship Id="rId611" Type="http://schemas.openxmlformats.org/officeDocument/2006/relationships/hyperlink" Target="http://video.repubblica.it/edizione/firenze/firenze-la-protesta-anti-trump-al-consolato-americano/265747/266125" TargetMode="External"/><Relationship Id="rId612" Type="http://schemas.openxmlformats.org/officeDocument/2006/relationships/hyperlink" Target="http://www.lanazione.it/firenze/cronaca/manifestazioni-anti-trump-davanti-al-consolato-americano-1.2835631" TargetMode="External"/><Relationship Id="rId613" Type="http://schemas.openxmlformats.org/officeDocument/2006/relationships/hyperlink" Target="http://www.dw.com/en/a-sea-of-pink-hats-and-protest-signs-at-the-frankfurt-womens-march/a-37226708" TargetMode="External"/><Relationship Id="rId614" Type="http://schemas.openxmlformats.org/officeDocument/2006/relationships/hyperlink" Target="https://twitter.com/ferguskelly/status/823228781825499136" TargetMode="External"/><Relationship Id="rId615" Type="http://schemas.openxmlformats.org/officeDocument/2006/relationships/hyperlink" Target="http://tarakum.pl/gallery/gdanskie-kobiety-solidarne-womens-march-washington-gdansk-21-01-2017/" TargetMode="External"/><Relationship Id="rId616" Type="http://schemas.openxmlformats.org/officeDocument/2006/relationships/hyperlink" Target="https://www.letemps.ch/suisse/2017/01/21/2500-personnes-defilent-geneve-femmes-contre-trump" TargetMode="External"/><Relationship Id="rId617" Type="http://schemas.openxmlformats.org/officeDocument/2006/relationships/hyperlink" Target="http://caymannewsservice.com" TargetMode="External"/><Relationship Id="rId618" Type="http://schemas.openxmlformats.org/officeDocument/2006/relationships/hyperlink" Target="https://twitter.com/l2m2d2/status/823146333095792640" TargetMode="External"/><Relationship Id="rId619" Type="http://schemas.openxmlformats.org/officeDocument/2006/relationships/hyperlink" Target="http://www.dutchnews.nl/news/archives/2017/01/thousands-join-womens-marches-in-the-netherlands/" TargetMode="External"/><Relationship Id="rId500" Type="http://schemas.openxmlformats.org/officeDocument/2006/relationships/hyperlink" Target="http://www.syracuse.com/politics/index.ssf/2017/01/over_2000_gathered_in_downtown_syracuse_for_womens_march_organizers_say.html" TargetMode="External"/><Relationship Id="rId501" Type="http://schemas.openxmlformats.org/officeDocument/2006/relationships/hyperlink" Target="http://www.tallahassee.com/story/news/2017/01/21/more-than-14000-join-womens-march-on-tallahassee/96880778/" TargetMode="External"/><Relationship Id="rId502" Type="http://schemas.openxmlformats.org/officeDocument/2006/relationships/hyperlink" Target="https://twitter.com/wideofthepost/status/823081608601341952" TargetMode="External"/><Relationship Id="rId503" Type="http://schemas.openxmlformats.org/officeDocument/2006/relationships/hyperlink" Target="https://twitter.com/Anthony_Alaniz/status/823176969202319360" TargetMode="External"/><Relationship Id="rId504" Type="http://schemas.openxmlformats.org/officeDocument/2006/relationships/hyperlink" Target="http://knox.villagesoup.com/p/midcoast-lens-strength-in-numbers-at-womens-marches/1616859" TargetMode="External"/><Relationship Id="rId505" Type="http://schemas.openxmlformats.org/officeDocument/2006/relationships/hyperlink" Target="http://www.tribstar.com/news/local_news/wabash-valley-residents-gather-in-solidarity-with-marchers-in-washington/article_49969ab3-c25d-52a1-b185-aa99dd701846.html" TargetMode="External"/><Relationship Id="rId506" Type="http://schemas.openxmlformats.org/officeDocument/2006/relationships/hyperlink" Target="http://www.tillamookheadlightherald.com/news/womens-march-rally-draws-hundreds-in-tillamook/article_9ae75ab2-e02f-11e6-89fc-3f59da891fab.html" TargetMode="External"/><Relationship Id="rId507" Type="http://schemas.openxmlformats.org/officeDocument/2006/relationships/hyperlink" Target="http://www.mvtimes.com/2017/01/21/photos-womens-march-five-corners/" TargetMode="External"/><Relationship Id="rId508" Type="http://schemas.openxmlformats.org/officeDocument/2006/relationships/hyperlink" Target="https://vineyardgazette.com/news/2017/01/21/islanders-join-national-day-protest" TargetMode="External"/><Relationship Id="rId509" Type="http://schemas.openxmlformats.org/officeDocument/2006/relationships/hyperlink" Target="http://cjonline.com/news/local/2017-01-21/women-s-march-topeka-draws-thousands-thumps-trump" TargetMode="External"/><Relationship Id="rId40" Type="http://schemas.openxmlformats.org/officeDocument/2006/relationships/hyperlink" Target="http://www.athensnews.com/news/local/hundreds-take-to-athens-streets-to-protest-trump-two-party/article_a05f8d96-a9cc-11e6-adc2-afe09ec722c0.html" TargetMode="External"/><Relationship Id="rId41" Type="http://schemas.openxmlformats.org/officeDocument/2006/relationships/hyperlink" Target="http://www.ajc.com/news/state--regional-govt--politics/new-police-estimate-000-atlanta-the-march-continues-the-capitol/PlaULPX2mykkjcHk799zLP/" TargetMode="External"/><Relationship Id="rId42" Type="http://schemas.openxmlformats.org/officeDocument/2006/relationships/hyperlink" Target="http://www.nbcnews.com/storyline/inauguration-2017/women-s-marches-held-around-world-solidarity-d-c-protest-n710331" TargetMode="External"/><Relationship Id="rId43" Type="http://schemas.openxmlformats.org/officeDocument/2006/relationships/hyperlink" Target="http://chronicle.augusta.com/news/2017-01-21/hundreds-participate-augusta-solidarity-march" TargetMode="External"/><Relationship Id="rId44" Type="http://schemas.openxmlformats.org/officeDocument/2006/relationships/hyperlink" Target="http://www.wrdw.com/content/news/Hundreds-turn-out-for-Augustas-Women-Solidarity-March-411427215.html" TargetMode="External"/><Relationship Id="rId45" Type="http://schemas.openxmlformats.org/officeDocument/2006/relationships/hyperlink" Target="http://www.pressherald.com/2017/01/21/thousands-converge-on-augusta-for-womens-march-on-maine-rally/" TargetMode="External"/><Relationship Id="rId46" Type="http://schemas.openxmlformats.org/officeDocument/2006/relationships/hyperlink" Target="http://bangordailynews.com/2017/01/21/news/state/marchers-flock-to-maine-cities-to-stand-up-to-trump/" TargetMode="External"/><Relationship Id="rId47" Type="http://schemas.openxmlformats.org/officeDocument/2006/relationships/hyperlink" Target="http://www.statesman.com/news/local/police-000-attended-women-march-austin/QB7NhwYSb5gPb1bgooFcFI/" TargetMode="External"/><Relationship Id="rId48" Type="http://schemas.openxmlformats.org/officeDocument/2006/relationships/hyperlink" Target="https://twitter.com/lisakate111/status/823018370094071808" TargetMode="External"/><Relationship Id="rId49" Type="http://schemas.openxmlformats.org/officeDocument/2006/relationships/hyperlink" Target="http://bakersfieldnow.com/news/local/local-women-join-millions-more-across-the-nation-for-womens-equality" TargetMode="External"/><Relationship Id="rId620" Type="http://schemas.openxmlformats.org/officeDocument/2006/relationships/hyperlink" Target="http://thechronicleherald.ca/novascotia/1434339-video-storify-halifax-women-join-in-worldwide-march-on-washington" TargetMode="External"/><Relationship Id="rId621" Type="http://schemas.openxmlformats.org/officeDocument/2006/relationships/hyperlink" Target="http://thespec.com" TargetMode="External"/><Relationship Id="rId622" Type="http://schemas.openxmlformats.org/officeDocument/2006/relationships/hyperlink" Target="http://bulawayo24.com/index-id-news-sc-national-byo-102881.html" TargetMode="External"/><Relationship Id="rId623" Type="http://schemas.openxmlformats.org/officeDocument/2006/relationships/hyperlink" Target="http://www.rp-online.de/politik/ausland/women-s-march-frauen-marschieren-gegen-praesident-donald-trump-aid-1.6550376" TargetMode="External"/><Relationship Id="rId624" Type="http://schemas.openxmlformats.org/officeDocument/2006/relationships/hyperlink" Target="http://www.stuttgarter-nachrichten.de/inhalt.heidelberg-fast-1000-teilnehmer-beim-women-s-march.9b500cda-fb9d-4837-9e50-192d61089dd9.html" TargetMode="External"/><Relationship Id="rId625" Type="http://schemas.openxmlformats.org/officeDocument/2006/relationships/hyperlink" Target="http://www.rnz.de/nachrichten/heidelberg_artikel,-Rund-800-Teilnehmer-bei-Womens-March-in-Heidelberg-Plus-Fotogalerie-_arid,249938.html" TargetMode="External"/><Relationship Id="rId626" Type="http://schemas.openxmlformats.org/officeDocument/2006/relationships/hyperlink" Target="http://yle.fi/uutiset/3-9416528" TargetMode="External"/><Relationship Id="rId627" Type="http://schemas.openxmlformats.org/officeDocument/2006/relationships/hyperlink" Target="https://t.co/BFxbyR3v9E" TargetMode="External"/><Relationship Id="rId628" Type="http://schemas.openxmlformats.org/officeDocument/2006/relationships/hyperlink" Target="https://doppleronline.ca/huntsville/sistermarch-huntsville-january-21/" TargetMode="External"/><Relationship Id="rId629" Type="http://schemas.openxmlformats.org/officeDocument/2006/relationships/hyperlink" Target="https://twitter.com/incredimella/status/822939921136701441" TargetMode="External"/><Relationship Id="rId510" Type="http://schemas.openxmlformats.org/officeDocument/2006/relationships/hyperlink" Target="http://www.record-eagle.com/news/thousands-gather-for-traverse-city-women-s-march/article_547cdcb0-e029-11e6-be94-83e0491aa877.html" TargetMode="External"/><Relationship Id="rId511" Type="http://schemas.openxmlformats.org/officeDocument/2006/relationships/hyperlink" Target="http://www.nj.com/politics/index.ssf/2017/01/crowd_of_6k_converges_on_womens_march_in_trenton.html" TargetMode="External"/><Relationship Id="rId512" Type="http://schemas.openxmlformats.org/officeDocument/2006/relationships/hyperlink" Target="https://t.co/PlbfhQeCXd" TargetMode="External"/><Relationship Id="rId513" Type="http://schemas.openxmlformats.org/officeDocument/2006/relationships/hyperlink" Target="http://tucson.com/news/local/join-women-s-march-in-tucson/article_a3326d7b-dc9c-5b3f-a443-e6667b3f4a6b.html" TargetMode="External"/><Relationship Id="rId514" Type="http://schemas.openxmlformats.org/officeDocument/2006/relationships/hyperlink" Target="http://www.kvoa.com/story/34313959/womens-march-in-tucson-draws-10000" TargetMode="External"/><Relationship Id="rId515" Type="http://schemas.openxmlformats.org/officeDocument/2006/relationships/hyperlink" Target="http://www.tulsaworld.com/homepagelatest/tulsa-rally-promotes-cause-of-women-s-rights-indigenous-group/article_688e80bc-a873-5087-bf2f-057e22435172.html" TargetMode="External"/><Relationship Id="rId516" Type="http://schemas.openxmlformats.org/officeDocument/2006/relationships/hyperlink" Target="http://methowtv.com/womens-march-january-21-2017/" TargetMode="External"/><Relationship Id="rId517" Type="http://schemas.openxmlformats.org/officeDocument/2006/relationships/hyperlink" Target="http://www.ukiahdailyjournal.com/general-news/20170121/womens-march-in-ukiah-draws-record-crowds" TargetMode="External"/><Relationship Id="rId518" Type="http://schemas.openxmlformats.org/officeDocument/2006/relationships/hyperlink" Target="http://adn.com" TargetMode="External"/><Relationship Id="rId519" Type="http://schemas.openxmlformats.org/officeDocument/2006/relationships/hyperlink" Target="http://kucb.org/post/womens-march-draws-80-unalaskans" TargetMode="External"/><Relationship Id="rId50" Type="http://schemas.openxmlformats.org/officeDocument/2006/relationships/hyperlink" Target="http://www.baltimoresun.com/news/maryland/bs-md-baltimore-sister-march-20170121-story.html" TargetMode="External"/><Relationship Id="rId51" Type="http://schemas.openxmlformats.org/officeDocument/2006/relationships/hyperlink" Target="http://www.timesonline.com/news/local_news/hundreds-gather-outside-the-beaver-county-courthouse-to-stand-up/collection_3d1207ac-e03e-11e6-a121-c7403563e763.html" TargetMode="External"/><Relationship Id="rId52" Type="http://schemas.openxmlformats.org/officeDocument/2006/relationships/hyperlink" Target="https://t.co/iyjFHSXHEq" TargetMode="External"/><Relationship Id="rId53" Type="http://schemas.openxmlformats.org/officeDocument/2006/relationships/hyperlink" Target="https://t.co/iyjFHSXHEq" TargetMode="External"/><Relationship Id="rId54" Type="http://schemas.openxmlformats.org/officeDocument/2006/relationships/hyperlink" Target="http://edhayes89.wixsite.com/aerial-photography/page?lightbox=image_jdf" TargetMode="External"/><Relationship Id="rId55" Type="http://schemas.openxmlformats.org/officeDocument/2006/relationships/hyperlink" Target="http://www.mprnews.org/story/2017/01/21/photos-around-minnesota-women-and-men-march-for-womens-rights" TargetMode="External"/><Relationship Id="rId56" Type="http://schemas.openxmlformats.org/officeDocument/2006/relationships/hyperlink" Target="http://www.bendbulletin.com/home/5002977-151/thousands-in-bend-join-international-womens-march" TargetMode="External"/><Relationship Id="rId57" Type="http://schemas.openxmlformats.org/officeDocument/2006/relationships/hyperlink" Target="http://www.ktvz.com/news/thousands-march-in-bend-to-protest-trump-policies/284779764" TargetMode="External"/><Relationship Id="rId58" Type="http://schemas.openxmlformats.org/officeDocument/2006/relationships/hyperlink" Target="http://www.nwahomepage.com/news/nwa-joins-the-rest-of-the-country-in-gathering-for-womens-rights/643838557" TargetMode="External"/><Relationship Id="rId59" Type="http://schemas.openxmlformats.org/officeDocument/2006/relationships/hyperlink" Target="http://www.dailycal.org/2017/01/21/berkeley-community-joins-millions-around-world-participating-womens-marches/" TargetMode="External"/><Relationship Id="rId400" Type="http://schemas.openxmlformats.org/officeDocument/2006/relationships/hyperlink" Target="https://twitter.com/AlexHorovitz/status/822997333151387649" TargetMode="External"/><Relationship Id="rId401" Type="http://schemas.openxmlformats.org/officeDocument/2006/relationships/hyperlink" Target="http://www.rgj.com/story/news/2017/01/21/s-change-reno-womens-march-washington/96888834/" TargetMode="External"/><Relationship Id="rId402" Type="http://schemas.openxmlformats.org/officeDocument/2006/relationships/hyperlink" Target="http://www.tri-cityherald.com/news/local/article128022844.html" TargetMode="External"/><Relationship Id="rId403" Type="http://schemas.openxmlformats.org/officeDocument/2006/relationships/hyperlink" Target="http://richmondfreepress.com/news/2017/jan/20/thousands-join-march-monument-message-equality-uni/" TargetMode="External"/><Relationship Id="rId404" Type="http://schemas.openxmlformats.org/officeDocument/2006/relationships/hyperlink" Target="https://www.facebook.com/events/1205981132842221/?ti=as" TargetMode="External"/><Relationship Id="rId405" Type="http://schemas.openxmlformats.org/officeDocument/2006/relationships/hyperlink" Target="https://m.facebook.com/CalmUnityRidgway/" TargetMode="External"/><Relationship Id="rId406" Type="http://schemas.openxmlformats.org/officeDocument/2006/relationships/hyperlink" Target="http://www.pasadenastarnews.com/general-news/20170121/thousands-of-women-others-rally-in-riverside-to-protest-trumps-policies" TargetMode="External"/><Relationship Id="rId407" Type="http://schemas.openxmlformats.org/officeDocument/2006/relationships/hyperlink" Target="http://www.wdbj7.com/content/news/Thousands-marched-for-women-in-Roanoke-411421475.html" TargetMode="External"/><Relationship Id="rId408" Type="http://schemas.openxmlformats.org/officeDocument/2006/relationships/hyperlink" Target="http://fromtheeditr.blogspot.com/2017/01/big-festive-crowd-for-roanoke-womens.html?m=1" TargetMode="External"/><Relationship Id="rId409" Type="http://schemas.openxmlformats.org/officeDocument/2006/relationships/hyperlink" Target="https://twitter.com/water_violin/status/822997922757349376" TargetMode="External"/><Relationship Id="rId630" Type="http://schemas.openxmlformats.org/officeDocument/2006/relationships/hyperlink" Target="https://twitter.com/isleofeigg/status/823116854285795328" TargetMode="External"/><Relationship Id="rId631" Type="http://schemas.openxmlformats.org/officeDocument/2006/relationships/hyperlink" Target="http://www.everythingkamloops.com/article/556555/womens-march-against-president-donald-trump-draws-hundreds-downtown" TargetMode="External"/><Relationship Id="rId632" Type="http://schemas.openxmlformats.org/officeDocument/2006/relationships/hyperlink" Target="https://www.facebook.com/events/1326272374062846/" TargetMode="External"/><Relationship Id="rId633" Type="http://schemas.openxmlformats.org/officeDocument/2006/relationships/hyperlink" Target="https://www.facebook.com/savkassel/photos/pcb.1415782411787364/1415782091787396/?type=3&amp;theater" TargetMode="External"/><Relationship Id="rId634" Type="http://schemas.openxmlformats.org/officeDocument/2006/relationships/hyperlink" Target="https://www.facebook.com/events/202959853499906" TargetMode="External"/><Relationship Id="rId635" Type="http://schemas.openxmlformats.org/officeDocument/2006/relationships/hyperlink" Target="http://www.saobserver.net/news/411418245.html" TargetMode="External"/><Relationship Id="rId636" Type="http://schemas.openxmlformats.org/officeDocument/2006/relationships/hyperlink" Target="http://akomanet.com/lucky/the-american-community-in-rwanda-gathered-to-back-the-cause-of-womens-march/" TargetMode="External"/><Relationship Id="rId637" Type="http://schemas.openxmlformats.org/officeDocument/2006/relationships/hyperlink" Target="https://www.facebook.com/events/951645474967260/" TargetMode="External"/><Relationship Id="rId638" Type="http://schemas.openxmlformats.org/officeDocument/2006/relationships/hyperlink" Target="http://www.mycrestonnow.com/8427/yasodhara-ashram-hosts-womens-march/" TargetMode="External"/><Relationship Id="rId639" Type="http://schemas.openxmlformats.org/officeDocument/2006/relationships/hyperlink" Target="http://www.krakowpost.com/14152/2017/01/stay-strong-women-march-trump-krakow" TargetMode="External"/><Relationship Id="rId520" Type="http://schemas.openxmlformats.org/officeDocument/2006/relationships/hyperlink" Target="https://www.facebook.com/KUCB.Unalaska/posts/1560989533928859:0" TargetMode="External"/><Relationship Id="rId521" Type="http://schemas.openxmlformats.org/officeDocument/2006/relationships/hyperlink" Target="http://www.wktv.com/story/34315510/peaceful-human-rights-march-at-mvcc" TargetMode="External"/><Relationship Id="rId522" Type="http://schemas.openxmlformats.org/officeDocument/2006/relationships/hyperlink" Target="http://www.wktv.com/story/34315659/counter-inaugural-rally-held-in-utica" TargetMode="External"/><Relationship Id="rId523" Type="http://schemas.openxmlformats.org/officeDocument/2006/relationships/hyperlink" Target="https://twitter.com/trulyfrancesca/status/823000866718420993" TargetMode="External"/><Relationship Id="rId524" Type="http://schemas.openxmlformats.org/officeDocument/2006/relationships/hyperlink" Target="http://www.dailyrepublic.com/news/mare-island-walk-takes-stand-with-womens-march/" TargetMode="External"/><Relationship Id="rId525" Type="http://schemas.openxmlformats.org/officeDocument/2006/relationships/hyperlink" Target="https://www.facebook.com/permalink.php?story_fbid=1336484796431394&amp;id=142887042457848&amp;comment_id=1336491106430763&amp;reply_comment_id=1336839866395887&amp;notif_t=share_reply&amp;notif_id=1485100852235564" TargetMode="External"/><Relationship Id="rId526" Type="http://schemas.openxmlformats.org/officeDocument/2006/relationships/hyperlink" Target="http://www.nwitimes.com/news/local/women-march-for-rights-in-valparaiso/article_a8aeff74-665f-52ec-a5ee-19cdbe93cf4e.html" TargetMode="External"/><Relationship Id="rId527" Type="http://schemas.openxmlformats.org/officeDocument/2006/relationships/hyperlink" Target="https://www.facebook.com/events/664366620399146/" TargetMode="External"/><Relationship Id="rId528" Type="http://schemas.openxmlformats.org/officeDocument/2006/relationships/hyperlink" Target="http://siouxcityjournal.com/news/photos-vermillion-women-s-march/collection_383f9a7a-0427-5ff3-bfb6-03d3a83ea4ad.html" TargetMode="External"/><Relationship Id="rId529" Type="http://schemas.openxmlformats.org/officeDocument/2006/relationships/hyperlink" Target="http://www.penbaypilot.com/article/vinalhaven-musters-sister-march-jan-21/81253" TargetMode="External"/><Relationship Id="rId60" Type="http://schemas.openxmlformats.org/officeDocument/2006/relationships/hyperlink" Target="http://www.berkeleyside.com/2017/01/22/russian-prankster-organizes-fake-protest-uc-berkeley-hundreds-march-anyway/" TargetMode="External"/><Relationship Id="rId61" Type="http://schemas.openxmlformats.org/officeDocument/2006/relationships/hyperlink" Target="https://www.adn.com/slideshow/visual/2017/01/21/thousands-hit-the-streets-for-womens-march-events-in-alaska/" TargetMode="External"/><Relationship Id="rId62" Type="http://schemas.openxmlformats.org/officeDocument/2006/relationships/hyperlink" Target="http://kyuk.org/post/slideshow-bethel-protesters-march-solidarity-women-worldwide" TargetMode="External"/><Relationship Id="rId63" Type="http://schemas.openxmlformats.org/officeDocument/2006/relationships/hyperlink" Target="https://jackpineradicals.com/boards/topic/womens-march-in-gustavus-alaska/" TargetMode="External"/><Relationship Id="rId64" Type="http://schemas.openxmlformats.org/officeDocument/2006/relationships/hyperlink" Target="https://twitter.com/Fontaine6Mary/status/823915255327838211" TargetMode="External"/><Relationship Id="rId65" Type="http://schemas.openxmlformats.org/officeDocument/2006/relationships/hyperlink" Target="http://www.mcall.com/news/breaking/mc-women--march-20170121-story.html" TargetMode="External"/><Relationship Id="rId66" Type="http://schemas.openxmlformats.org/officeDocument/2006/relationships/hyperlink" Target="http://www.lehighvalleylive.com/bethlehem/index.ssf/2017/01/bethlehem_joins_nation_in_rall.html" TargetMode="External"/><Relationship Id="rId67" Type="http://schemas.openxmlformats.org/officeDocument/2006/relationships/hyperlink" Target="http://qctimes.com/news/local/hall-overflows-with-women-s-rally-participants/article_03dc35fb-bb39-54b5-bce3-b2c275cafaff.html" TargetMode="External"/><Relationship Id="rId68" Type="http://schemas.openxmlformats.org/officeDocument/2006/relationships/hyperlink" Target="http://www.ourquadcities.com/news/qc-equality-rally-packs-local-union-hall/643846922" TargetMode="External"/><Relationship Id="rId69" Type="http://schemas.openxmlformats.org/officeDocument/2006/relationships/hyperlink" Target="http://www.pressconnects.com/story/news/local/new-york/2017/01/21/thousands-protest-trump-agenda-binghamton-womens-march/96887770/" TargetMode="External"/><Relationship Id="rId410" Type="http://schemas.openxmlformats.org/officeDocument/2006/relationships/hyperlink" Target="https://twitter.com/water_violin/status/822997922757349376" TargetMode="External"/><Relationship Id="rId411" Type="http://schemas.openxmlformats.org/officeDocument/2006/relationships/hyperlink" Target="http://www.democratandchronicle.com/story/news/2017/01/21/women-upset-trumps-presidency-hold-rallies-locally/96715496/" TargetMode="External"/><Relationship Id="rId412" Type="http://schemas.openxmlformats.org/officeDocument/2006/relationships/hyperlink" Target="https://t.co/iyjFHSXHEq" TargetMode="External"/><Relationship Id="rId413" Type="http://schemas.openxmlformats.org/officeDocument/2006/relationships/hyperlink" Target="http://www.rrstar.com/news/20170121/crowds-pack-downtown-rockford-for-womens-march-protest" TargetMode="External"/><Relationship Id="rId414" Type="http://schemas.openxmlformats.org/officeDocument/2006/relationships/hyperlink" Target="https://www.facebook.com/barbara.mathews/posts/10154936948567766" TargetMode="External"/><Relationship Id="rId415" Type="http://schemas.openxmlformats.org/officeDocument/2006/relationships/hyperlink" Target="http://www.firstcoastnews.com/news/womens-march-makes-its-way-to-the-first-coast/389706372" TargetMode="External"/><Relationship Id="rId416" Type="http://schemas.openxmlformats.org/officeDocument/2006/relationships/hyperlink" Target="http://www.sctimes.com/story/news/local/2017/01/20/st-cloud-mixed-reaction-president-trump/96837370/" TargetMode="External"/><Relationship Id="rId417" Type="http://schemas.openxmlformats.org/officeDocument/2006/relationships/hyperlink" Target="http://viconsortium.com/virgin-islands-2/watch-usvi-joins-u-s-world-womens-march-protesting-trump-inauguration/" TargetMode="External"/><Relationship Id="rId418" Type="http://schemas.openxmlformats.org/officeDocument/2006/relationships/hyperlink" Target="http://viconsortium.com/virgin-islands-2/watch-usvi-joins-u-s-world-womens-march-protesting-trump-inauguration/" TargetMode="External"/><Relationship Id="rId419" Type="http://schemas.openxmlformats.org/officeDocument/2006/relationships/hyperlink" Target="http://www.wirx.com/2017/01/23/womens-march-held-in-st-joseph/" TargetMode="External"/><Relationship Id="rId640" Type="http://schemas.openxmlformats.org/officeDocument/2006/relationships/hyperlink" Target="http://www.yorkshireeveningpost.co.uk/news/women-march-against-donald-trump-in-leeds-city-centre-1-8346395" TargetMode="External"/><Relationship Id="rId641" Type="http://schemas.openxmlformats.org/officeDocument/2006/relationships/hyperlink" Target="https://www.facebook.com/leipglo/?fref=ts" TargetMode="External"/><Relationship Id="rId642" Type="http://schemas.openxmlformats.org/officeDocument/2006/relationships/hyperlink" Target="http://www.shetlandtimes.co.uk/2017/01/21/anger-trump-voiced-sister-march-takes-place-lerwick?utm_source=dlvr.it&amp;utm_medium=facebook" TargetMode="External"/><Relationship Id="rId643" Type="http://schemas.openxmlformats.org/officeDocument/2006/relationships/hyperlink" Target="http://lethbridgeherald.com/news/lethbridge-news/2017/01/22/women-march-solidarity/" TargetMode="External"/><Relationship Id="rId644" Type="http://schemas.openxmlformats.org/officeDocument/2006/relationships/hyperlink" Target="https://twitter.com/DickieWallace/status/823714930499211269" TargetMode="External"/><Relationship Id="rId645" Type="http://schemas.openxmlformats.org/officeDocument/2006/relationships/hyperlink" Target="http://www.dn.pt/portugal/interior/marcha-das-mulheres-contra-trump-junta-mais-de-100-em-lisboa-5620144.html" TargetMode="External"/><Relationship Id="rId646" Type="http://schemas.openxmlformats.org/officeDocument/2006/relationships/hyperlink" Target="https://www.facebook.com/events/1829222877366815/" TargetMode="External"/><Relationship Id="rId300" Type="http://schemas.openxmlformats.org/officeDocument/2006/relationships/hyperlink" Target="https://twitter.com/mmrj_tweet/status/822963369577615360" TargetMode="External"/><Relationship Id="rId301" Type="http://schemas.openxmlformats.org/officeDocument/2006/relationships/hyperlink" Target="http://wkrg.com/2017/01/21/womens-march-mobile-draws-hundreds-of-men-and-women/" TargetMode="External"/><Relationship Id="rId302" Type="http://schemas.openxmlformats.org/officeDocument/2006/relationships/hyperlink" Target="http://www.modbee.com/news/article128034159.html" TargetMode="External"/><Relationship Id="rId303" Type="http://schemas.openxmlformats.org/officeDocument/2006/relationships/hyperlink" Target="http://www.modbee.com/news/article128034159.html" TargetMode="External"/><Relationship Id="rId304" Type="http://schemas.openxmlformats.org/officeDocument/2006/relationships/hyperlink" Target="http://www.burlingtonfreepress.com/story/news/2017/01/21/montpelier-womens-march-draws-7000/96888920/" TargetMode="External"/><Relationship Id="rId305" Type="http://schemas.openxmlformats.org/officeDocument/2006/relationships/hyperlink" Target="http://www.burlingtonfreepress.com/story/news/2017/01/21/montpelier-womens-march-draws-7000/96888920/" TargetMode="External"/><Relationship Id="rId306" Type="http://schemas.openxmlformats.org/officeDocument/2006/relationships/hyperlink" Target="http://www.morganton.com/townnews/politics/a-call-for-equality-demonstrators-converge-on-downtown-in-support/article_250317d0-e018-11e6-97d8-5fd6a7377b4b.html" TargetMode="External"/><Relationship Id="rId307" Type="http://schemas.openxmlformats.org/officeDocument/2006/relationships/hyperlink" Target="http://dnews.com/local/women-on-the-march/article_61739ce0-0c64-57cc-baa7-4e0492c47b98.html" TargetMode="External"/><Relationship Id="rId308" Type="http://schemas.openxmlformats.org/officeDocument/2006/relationships/hyperlink" Target="https://www.facebook.com/events/667336173434890/" TargetMode="External"/><Relationship Id="rId309" Type="http://schemas.openxmlformats.org/officeDocument/2006/relationships/hyperlink" Target="http://wkms.org/post/hundreds-join-march-equality-and-social-justice-murray" TargetMode="External"/><Relationship Id="rId647" Type="http://schemas.openxmlformats.org/officeDocument/2006/relationships/hyperlink" Target="http://www.liverpoolecho.co.uk/news/liverpool-news/liverpool-womens-march-sees-hundreds-12487584" TargetMode="External"/><Relationship Id="rId648" Type="http://schemas.openxmlformats.org/officeDocument/2006/relationships/hyperlink" Target="https://twitter.com/MatthewPeloza/status/823039988455669760" TargetMode="External"/><Relationship Id="rId649" Type="http://schemas.openxmlformats.org/officeDocument/2006/relationships/hyperlink" Target="http://london.ctvnews.ca/mobile/big-turnout-for-women-s-march-in-downtown-london-1.3251339" TargetMode="External"/><Relationship Id="rId530" Type="http://schemas.openxmlformats.org/officeDocument/2006/relationships/hyperlink" Target="https://vineyardgazette.com/news/2017/01/21/islanders-join-national-day-protest" TargetMode="External"/><Relationship Id="rId531" Type="http://schemas.openxmlformats.org/officeDocument/2006/relationships/hyperlink" Target="http://www.visaliatimesdelta.com/picture-gallery/news/2017/01/21/gallery-visalia-womens-march/96891282/" TargetMode="External"/><Relationship Id="rId532" Type="http://schemas.openxmlformats.org/officeDocument/2006/relationships/hyperlink" Target="http://www.fresnobee.com/news/local/article128014199.html" TargetMode="External"/><Relationship Id="rId533" Type="http://schemas.openxmlformats.org/officeDocument/2006/relationships/hyperlink" Target="http://union-bulletin.com" TargetMode="External"/><Relationship Id="rId534" Type="http://schemas.openxmlformats.org/officeDocument/2006/relationships/hyperlink" Target="http://www.sfchronicle.com/bayarea/article/Crowds-gather-to-demonstrate-against-Trump-10873932.php" TargetMode="External"/><Relationship Id="rId535" Type="http://schemas.openxmlformats.org/officeDocument/2006/relationships/hyperlink" Target="http://eastcountytoday.net/thousands-gather-in-walnut-creek-for-contra-costa-womens-march/" TargetMode="External"/><Relationship Id="rId536" Type="http://schemas.openxmlformats.org/officeDocument/2006/relationships/hyperlink" Target="https://www.nytimes.com/interactive/2017/01/22/us/politics/womens-march-trump-crowd-estimates.html?hp&amp;action=click&amp;pgtype=Homepage&amp;clickSource=story-heading&amp;module=photo-spot-region&amp;region=top-news&amp;WT.nav=top-news&amp;_r=0" TargetMode="External"/><Relationship Id="rId537" Type="http://schemas.openxmlformats.org/officeDocument/2006/relationships/hyperlink" Target="https://www.theguardian.com/lifeandstyle/live/2017/jan/21/womens-march-on-washington-and-other-anti-trump-protests-around-the-world-live-coverage?CMP=Share_AndroidApp_Facebook" TargetMode="External"/><Relationship Id="rId538" Type="http://schemas.openxmlformats.org/officeDocument/2006/relationships/hyperlink" Target="http://www.watertowndailytimes.com/news03/watertown-sister-rally-invokes-hope-battles-injustice-20170121" TargetMode="External"/><Relationship Id="rId539" Type="http://schemas.openxmlformats.org/officeDocument/2006/relationships/hyperlink" Target="http://www.wausaudailyherald.com/story/news/2017/01/20/group-gathers-support-womens-march-wausau/96778196/" TargetMode="External"/><Relationship Id="rId70" Type="http://schemas.openxmlformats.org/officeDocument/2006/relationships/hyperlink" Target="http://www.al.com/news/birmingham/index.ssf/2017/01/thousands_parade_through_birmi.html" TargetMode="External"/><Relationship Id="rId71" Type="http://schemas.openxmlformats.org/officeDocument/2006/relationships/hyperlink" Target="https://twitter.com/JackJacobs_/status/822938968073404416" TargetMode="External"/><Relationship Id="rId72" Type="http://schemas.openxmlformats.org/officeDocument/2006/relationships/hyperlink" Target="http://www.grandforksherald.com/news/4203619-larger-expected-nd-capitol-womens-march-calls-solidarity" TargetMode="External"/><Relationship Id="rId73" Type="http://schemas.openxmlformats.org/officeDocument/2006/relationships/hyperlink" Target="http://www.inforum.com/news/4203619-larger-expected-nd-capitol-womens-march-calls-solidarity" TargetMode="External"/><Relationship Id="rId74" Type="http://schemas.openxmlformats.org/officeDocument/2006/relationships/hyperlink" Target="https://twitter.com/MzHokie/status/823054470728810496" TargetMode="External"/><Relationship Id="rId75" Type="http://schemas.openxmlformats.org/officeDocument/2006/relationships/hyperlink" Target="https://twitter.com/t_l_d_a/status/823253795345993728" TargetMode="External"/><Relationship Id="rId76" Type="http://schemas.openxmlformats.org/officeDocument/2006/relationships/hyperlink" Target="http://wnep.com/2017/01/21/womens-march-in-bloomsburg-displays-countrys-divide/" TargetMode="External"/><Relationship Id="rId77" Type="http://schemas.openxmlformats.org/officeDocument/2006/relationships/hyperlink" Target="http://www.idahostatesman.com/news/local/article127913309.html" TargetMode="External"/><Relationship Id="rId78" Type="http://schemas.openxmlformats.org/officeDocument/2006/relationships/hyperlink" Target="http://whdh.com/news/175000-rally-on-boston-common-for-womens-march/" TargetMode="External"/><Relationship Id="rId79" Type="http://schemas.openxmlformats.org/officeDocument/2006/relationships/hyperlink" Target="http://www.bostonglobe.com/metro/2017/01/21/thousands-protesters-expected-join-boston-women-march-saturday/uAWNwH9R5FHltkqyQNzeFL/story.html" TargetMode="External"/><Relationship Id="rId420" Type="http://schemas.openxmlformats.org/officeDocument/2006/relationships/hyperlink" Target="http://www.stltoday.com/news/local/govt-and-politics/thousands-take-part-in-st-louis-women-s-march-protesting/article_0866b5f9-d4ce-507d-9be1-792e599713d7.html" TargetMode="External"/><Relationship Id="rId421" Type="http://schemas.openxmlformats.org/officeDocument/2006/relationships/hyperlink" Target="https://twitter.com/sppdPIO/status/822974502434930688" TargetMode="External"/><Relationship Id="rId422" Type="http://schemas.openxmlformats.org/officeDocument/2006/relationships/hyperlink" Target="http://www.tampabay.com/news/politics/elections/womens-march-surpassed-20000-protesters-making-it-largest-in-st-petersburg/2310416" TargetMode="External"/><Relationship Id="rId423" Type="http://schemas.openxmlformats.org/officeDocument/2006/relationships/hyperlink" Target="http://viconsortium.com/virgin-islands-2/watch-usvi-joins-u-s-world-womens-march-protesting-trump-inauguration/" TargetMode="External"/><Relationship Id="rId424" Type="http://schemas.openxmlformats.org/officeDocument/2006/relationships/hyperlink" Target="http://www.sacbee.com/news/local/article127914504.html" TargetMode="External"/><Relationship Id="rId425" Type="http://schemas.openxmlformats.org/officeDocument/2006/relationships/hyperlink" Target="http://fox40.com/2017/01/21/thousands-join-womens-march-on-sacramento-to-protest-president-trump/" TargetMode="External"/><Relationship Id="rId426" Type="http://schemas.openxmlformats.org/officeDocument/2006/relationships/hyperlink" Target="http://www.statesmanjournal.com/story/news/2017/01/21/womens-march-salem-unites-thousands-people/96850428/" TargetMode="External"/><Relationship Id="rId427" Type="http://schemas.openxmlformats.org/officeDocument/2006/relationships/hyperlink" Target="http://www.themountainmail.com/free_content/article_16fc9b52-e185-11e6-a2aa-2b737598eb38.html" TargetMode="External"/><Relationship Id="rId428" Type="http://schemas.openxmlformats.org/officeDocument/2006/relationships/hyperlink" Target="http://www.montereyherald.com/government-and-politics/20170120/trump-inauguration-unites-participants-in-protests-on-monterey-peninsula-salinas" TargetMode="External"/><Relationship Id="rId429" Type="http://schemas.openxmlformats.org/officeDocument/2006/relationships/hyperlink" Target="https://twitter.com/jahansell/status/823009339174780928" TargetMode="External"/><Relationship Id="rId650" Type="http://schemas.openxmlformats.org/officeDocument/2006/relationships/hyperlink" Target="http://www.lfpress.com/2017/01/21/london-demonstration-hundreds-attend-womens-rights-rally-in-victoria-park" TargetMode="External"/><Relationship Id="rId651" Type="http://schemas.openxmlformats.org/officeDocument/2006/relationships/hyperlink" Target="https://twitter.com/ZamWomenMarch/status/823124089950846976" TargetMode="External"/><Relationship Id="rId652" Type="http://schemas.openxmlformats.org/officeDocument/2006/relationships/hyperlink" Target="http://france3-regions.francetvinfo.fr/rhone-alpes/lyon-metropole/grand-lyon/lyon/centaines-manifestants-lyon-women-march-1180069.html" TargetMode="External"/><Relationship Id="rId653" Type="http://schemas.openxmlformats.org/officeDocument/2006/relationships/hyperlink" Target="https://twitter.com/ABHodgkins/status/823081344574115840" TargetMode="External"/><Relationship Id="rId654" Type="http://schemas.openxmlformats.org/officeDocument/2006/relationships/hyperlink" Target="http://www.eldiario.es/sociedad/estadounidenses-Madrid-unen-protestas-Trump_0_603690602.html" TargetMode="External"/><Relationship Id="rId655" Type="http://schemas.openxmlformats.org/officeDocument/2006/relationships/hyperlink" Target="https://klf2017.blogspot.com/2017/01/womens-march.html?spref=fbs" TargetMode="External"/><Relationship Id="rId656" Type="http://schemas.openxmlformats.org/officeDocument/2006/relationships/hyperlink" Target="http://www.manchestereveningnews.co.uk/news/greater-manchester-news/women-prepare-gathering-manchester-following-12486747" TargetMode="External"/><Relationship Id="rId310" Type="http://schemas.openxmlformats.org/officeDocument/2006/relationships/hyperlink" Target="http://www.ack.net/news/20170121/your-nantucket-womens-march-photos-wanted" TargetMode="External"/><Relationship Id="rId311" Type="http://schemas.openxmlformats.org/officeDocument/2006/relationships/hyperlink" Target="http://napavalleyregister.com/news/local/napa-women-s-march-spreads-message-of-love-hope-solidarity/article_53aae273-59e4-5b49-ab51-3e4a13a6e729.html" TargetMode="External"/><Relationship Id="rId312" Type="http://schemas.openxmlformats.org/officeDocument/2006/relationships/hyperlink" Target="http://www.nbc-2.com/story/34313013/womens-march-on-dc-echoed-in-naples" TargetMode="External"/><Relationship Id="rId313" Type="http://schemas.openxmlformats.org/officeDocument/2006/relationships/hyperlink" Target="https://twitter.com/naplesmarcher/status/823160182079426560" TargetMode="External"/><Relationship Id="rId314" Type="http://schemas.openxmlformats.org/officeDocument/2006/relationships/hyperlink" Target="http://www.naplesnews.com/story/news/2017/01/21/marching-more-naples-women-take-streets/96740110/" TargetMode="External"/><Relationship Id="rId315" Type="http://schemas.openxmlformats.org/officeDocument/2006/relationships/hyperlink" Target="https://twitter.com/Killingcrawdads/status/822924062213210112" TargetMode="External"/><Relationship Id="rId316" Type="http://schemas.openxmlformats.org/officeDocument/2006/relationships/hyperlink" Target="https://twitter.com/Killingcrawdads/status/822924062213210112" TargetMode="External"/><Relationship Id="rId317" Type="http://schemas.openxmlformats.org/officeDocument/2006/relationships/hyperlink" Target="http://www.theunion.com/news/local-news/group-gathering-in-nevada-city-in-support-of-marchers-worldwide/" TargetMode="External"/><Relationship Id="rId318" Type="http://schemas.openxmlformats.org/officeDocument/2006/relationships/hyperlink" Target="https://twitter.com/UncleIllya/status/823023824253964288" TargetMode="External"/><Relationship Id="rId319" Type="http://schemas.openxmlformats.org/officeDocument/2006/relationships/hyperlink" Target="http://www.newbernsj.com/news/20170121/estimated-600-gather-for-womens-march-in-new-bern" TargetMode="External"/><Relationship Id="rId657" Type="http://schemas.openxmlformats.org/officeDocument/2006/relationships/hyperlink" Target="http://udgtv.com/senal-informativa/jalisco/residentes-y-turistas-estadounidenses-marchan-en-jalisco-contra-trump" TargetMode="External"/><Relationship Id="rId658" Type="http://schemas.openxmlformats.org/officeDocument/2006/relationships/hyperlink" Target="http://yucatanexpatlife.com/womens-march-allies-join-forces-merida/" TargetMode="External"/><Relationship Id="rId659" Type="http://schemas.openxmlformats.org/officeDocument/2006/relationships/hyperlink" Target="http://www.thelocal.it/20170125/why-women-need-to-keep-marching-in-italy" TargetMode="External"/><Relationship Id="rId540" Type="http://schemas.openxmlformats.org/officeDocument/2006/relationships/hyperlink" Target="http://www.wenatcheeworld.com/news/2017/jan/21/huge-turnout-for-womens-march/" TargetMode="External"/><Relationship Id="rId541" Type="http://schemas.openxmlformats.org/officeDocument/2006/relationships/hyperlink" Target="https://wcborodems.org/2017/01/21/in-solidarity-with-the-womens-march/" TargetMode="External"/><Relationship Id="rId542" Type="http://schemas.openxmlformats.org/officeDocument/2006/relationships/hyperlink" Target="http://chescodems.org/tag/womens-march/" TargetMode="External"/><Relationship Id="rId543" Type="http://schemas.openxmlformats.org/officeDocument/2006/relationships/hyperlink" Target="https://twitter.com/wineymomof2/status/822928844558663681" TargetMode="External"/><Relationship Id="rId544" Type="http://schemas.openxmlformats.org/officeDocument/2006/relationships/hyperlink" Target="https://www.facebook.com/vicki.h.randolph/media_set?set=a.10154979805683979.1073742350.696273978&amp;type=3&amp;pnref=story" TargetMode="External"/><Relationship Id="rId545" Type="http://schemas.openxmlformats.org/officeDocument/2006/relationships/hyperlink" Target="http://www.palmbeachpost.com/news/local/thousands-turn-out-west-palm-for-women-rally-against-trump/GURHjHOiaBFtDfODkqg0fM/" TargetMode="External"/><Relationship Id="rId546" Type="http://schemas.openxmlformats.org/officeDocument/2006/relationships/hyperlink" Target="http://lubbockonline.com/local/2017-01-21/hundreds-protest-lubbock-women-s-march" TargetMode="External"/><Relationship Id="rId547" Type="http://schemas.openxmlformats.org/officeDocument/2006/relationships/hyperlink" Target="https://www.tapinto.net/towns/westfield/articles/womens-march-in-westfield-attracts-thousands" TargetMode="External"/><Relationship Id="rId548" Type="http://schemas.openxmlformats.org/officeDocument/2006/relationships/hyperlink" Target="https://www.tapinto.net/towns/westfield/articles/womens-march-in-westfield-attracts-thousands" TargetMode="External"/><Relationship Id="rId549" Type="http://schemas.openxmlformats.org/officeDocument/2006/relationships/hyperlink" Target="http://www.kansas.com/news/local/article127951994.html" TargetMode="External"/><Relationship Id="rId200" Type="http://schemas.openxmlformats.org/officeDocument/2006/relationships/hyperlink" Target="http://www.bozemandailychronicle.com/news/politics/thousands-rally-in-helena-for-human-rights-equality/article_11b79d6b-d5a9-519f-a51b-1dec07278c95.html" TargetMode="External"/><Relationship Id="rId201" Type="http://schemas.openxmlformats.org/officeDocument/2006/relationships/hyperlink" Target="http://www.hawaiitribune-herald.com/news/local-news/heeding-rallying-call-more-1000-attend-hilo-women-s-march" TargetMode="External"/><Relationship Id="rId202" Type="http://schemas.openxmlformats.org/officeDocument/2006/relationships/hyperlink" Target="http://www.staradvertiser.com/2017/01/21/breaking-news/thousands-march-around-state-capitol-in-show-of-solidarity/" TargetMode="External"/><Relationship Id="rId203" Type="http://schemas.openxmlformats.org/officeDocument/2006/relationships/hyperlink" Target="http://www.kitv.com/story/34314442/close-to-8000-come-out-to-womens-march-in-honolulu" TargetMode="External"/><Relationship Id="rId204" Type="http://schemas.openxmlformats.org/officeDocument/2006/relationships/hyperlink" Target="http://m.hoodrivernews.com/news/2017/jan/25/womens-stand-brings-national-march-hr/" TargetMode="External"/><Relationship Id="rId205" Type="http://schemas.openxmlformats.org/officeDocument/2006/relationships/hyperlink" Target="http://www.elle.com/culture/career-politics/news/a42373/the-cancer-patients-who-held-a-womens-march-in-a-hospital/" TargetMode="External"/><Relationship Id="rId206" Type="http://schemas.openxmlformats.org/officeDocument/2006/relationships/hyperlink" Target="http://www.uppermichiganssource.com/content/news/Houghton-marchers-for-womens-rights-411431685.html" TargetMode="External"/><Relationship Id="rId207" Type="http://schemas.openxmlformats.org/officeDocument/2006/relationships/hyperlink" Target="http://www.chron.com/news/houston-texas/article/Tweets-from-the-Houston-Women-s-march-10873983.php" TargetMode="External"/><Relationship Id="rId208" Type="http://schemas.openxmlformats.org/officeDocument/2006/relationships/hyperlink" Target="http://m.registerstar.com/news/article_d498a278-e054-11e6-a01b-dfe6701814de.html?mode=jqm" TargetMode="External"/><Relationship Id="rId209" Type="http://schemas.openxmlformats.org/officeDocument/2006/relationships/hyperlink" Target="https://twitter.com/imbycentral/status/823216590472744961" TargetMode="External"/><Relationship Id="rId80" Type="http://schemas.openxmlformats.org/officeDocument/2006/relationships/hyperlink" Target="https://twitter.com/MadamHerpadurp/status/823031787211235328" TargetMode="External"/><Relationship Id="rId81" Type="http://schemas.openxmlformats.org/officeDocument/2006/relationships/hyperlink" Target="http://www.enterprisenews.com/news/20170121/bridgewater-residents-protest-trump---with-peace" TargetMode="External"/><Relationship Id="rId82" Type="http://schemas.openxmlformats.org/officeDocument/2006/relationships/hyperlink" Target="http://www.livingstondaily.com/story/news/local/2017/01/21/hundreds-rally-brighton-mill-pond/96884294/" TargetMode="External"/><Relationship Id="rId83" Type="http://schemas.openxmlformats.org/officeDocument/2006/relationships/hyperlink" Target="http://www.brownsvilleherald.com/news/local/article_f670f8cc-e037-11e6-b9b5-9398a778b088.html" TargetMode="External"/><Relationship Id="rId84" Type="http://schemas.openxmlformats.org/officeDocument/2006/relationships/hyperlink" Target="http://www.wgrz.com/mb/news/local/hundreds-gather-in-buffalo-for-womens-march/389611887" TargetMode="External"/><Relationship Id="rId85" Type="http://schemas.openxmlformats.org/officeDocument/2006/relationships/hyperlink" Target="http://www.wgrz.com/mb/news/local/hundreds-gather-in-buffalo-for-womens-march/389611887" TargetMode="External"/><Relationship Id="rId86" Type="http://schemas.openxmlformats.org/officeDocument/2006/relationships/hyperlink" Target="http://myburbank.com/01/news/womens-march-burbank-brings-families-kids-mothers/" TargetMode="External"/><Relationship Id="rId87" Type="http://schemas.openxmlformats.org/officeDocument/2006/relationships/hyperlink" Target="https://twitter.com/matt_carotenuto/status/823121233659174912" TargetMode="External"/><Relationship Id="rId88" Type="http://schemas.openxmlformats.org/officeDocument/2006/relationships/hyperlink" Target="http://www.capegazette.com/article/peaceful-march-along-lewes-beach-takes-stand-women%E2%80%99s-rights/124227" TargetMode="External"/><Relationship Id="rId89" Type="http://schemas.openxmlformats.org/officeDocument/2006/relationships/hyperlink" Target="http://www.postindependent.com/priority/main-carousel/women-march-in-colorado-dc-around-world-to-resist-trump/" TargetMode="External"/><Relationship Id="rId430" Type="http://schemas.openxmlformats.org/officeDocument/2006/relationships/hyperlink" Target="http://www.sltrib.com/home/4843395-155/about-1000-utahns-rally-against-president" TargetMode="External"/><Relationship Id="rId431" Type="http://schemas.openxmlformats.org/officeDocument/2006/relationships/hyperlink" Target="http://kutv.com/news/local/thousands-gather-for-utah-women-unite-march-at-utah-capitol-rotunda" TargetMode="External"/><Relationship Id="rId432" Type="http://schemas.openxmlformats.org/officeDocument/2006/relationships/hyperlink" Target="http://kutv.com/news/local/womens-march-draws-unprecedented-numbers-to-state-capitol" TargetMode="External"/><Relationship Id="rId433" Type="http://schemas.openxmlformats.org/officeDocument/2006/relationships/hyperlink" Target="http://www.mysanantonio.com/news/local/article/Women-in-San-Antonio-take-to-the-streets-to-10873833.php" TargetMode="External"/><Relationship Id="rId434" Type="http://schemas.openxmlformats.org/officeDocument/2006/relationships/hyperlink" Target="http://www.pe.com/articles/san-823719-bernardino-participated.html" TargetMode="External"/><Relationship Id="rId435" Type="http://schemas.openxmlformats.org/officeDocument/2006/relationships/hyperlink" Target="http://www.kpbs.org/news/2017/jan/20/thousands-san-diegans-march-womens-rights/" TargetMode="External"/><Relationship Id="rId436" Type="http://schemas.openxmlformats.org/officeDocument/2006/relationships/hyperlink" Target="http://www.kpbs.org/news/2017/jan/20/thousands-san-diegans-march-womens-rights/" TargetMode="External"/><Relationship Id="rId437" Type="http://schemas.openxmlformats.org/officeDocument/2006/relationships/hyperlink" Target="http://sanfrancisco.cbslocal.com/2017/01/21/huge-crowd-san-francisco-rally-womens-march/" TargetMode="External"/><Relationship Id="rId438" Type="http://schemas.openxmlformats.org/officeDocument/2006/relationships/hyperlink" Target="http://www.sfexaminer.com/sf-womens-march-draws-thousands-despite-stormy-weather/" TargetMode="External"/><Relationship Id="rId439" Type="http://schemas.openxmlformats.org/officeDocument/2006/relationships/hyperlink" Target="http://www.sfchronicle.com/bayarea/article/Crowds-gather-to-demonstrate-against-Trump-10873932.php" TargetMode="External"/><Relationship Id="rId660" Type="http://schemas.openxmlformats.org/officeDocument/2006/relationships/hyperlink" Target="http://www.midilibre.fr/2017/01/21/montpellier-la-women-s-march-a-attire-la-foule,1456094.php" TargetMode="External"/><Relationship Id="rId661" Type="http://schemas.openxmlformats.org/officeDocument/2006/relationships/hyperlink" Target="https://twitter.com/marienoellewurm/status/823147532524154880" TargetMode="External"/><Relationship Id="rId662" Type="http://schemas.openxmlformats.org/officeDocument/2006/relationships/hyperlink" Target="http://www.mcgilldaily.com/2017/01/thousands-protest-trump-in-montreal-womens-march/" TargetMode="External"/><Relationship Id="rId663" Type="http://schemas.openxmlformats.org/officeDocument/2006/relationships/hyperlink" Target="https://warmerthancanada.com/2017/01/23/monteverde-sister-march/" TargetMode="External"/><Relationship Id="rId664" Type="http://schemas.openxmlformats.org/officeDocument/2006/relationships/hyperlink" Target="https://www.facebook.com/113387388277/photos/?tab=album&amp;album_id=10155016345223278" TargetMode="External"/><Relationship Id="rId665" Type="http://schemas.openxmlformats.org/officeDocument/2006/relationships/hyperlink" Target="https://twitter.com/LeishLin/status/823058150861455360" TargetMode="External"/><Relationship Id="rId666" Type="http://schemas.openxmlformats.org/officeDocument/2006/relationships/hyperlink" Target="http://www.reuters.com/article/us-usa-trump-women-asia-idUSKBN155039" TargetMode="External"/><Relationship Id="rId320" Type="http://schemas.openxmlformats.org/officeDocument/2006/relationships/hyperlink" Target="http://www.newhavenindependent.org/index.php/archives/entry/local_march/" TargetMode="External"/><Relationship Id="rId321" Type="http://schemas.openxmlformats.org/officeDocument/2006/relationships/hyperlink" Target="http://www.theadvocate.com/new_orleans/news/article_b6a63598-e002-11e6-9066-575bd82cb3da.html" TargetMode="External"/><Relationship Id="rId322" Type="http://schemas.openxmlformats.org/officeDocument/2006/relationships/hyperlink" Target="http://www.nola.com/elections/index.ssf/2017/01/womens_march_trump_protest_new.html" TargetMode="External"/><Relationship Id="rId323" Type="http://schemas.openxmlformats.org/officeDocument/2006/relationships/hyperlink" Target="http://www.news-journalonline.com/news/20170121/signs-of-solidarity-women-take-part-locally-in-two-sister-marches" TargetMode="External"/><Relationship Id="rId324" Type="http://schemas.openxmlformats.org/officeDocument/2006/relationships/hyperlink" Target="https://twitter.com/amNewYork/status/822978182315999233" TargetMode="External"/><Relationship Id="rId325" Type="http://schemas.openxmlformats.org/officeDocument/2006/relationships/hyperlink" Target="http://www.delawareonline.com/story/news/local/2017/01/21/trumps-first-day-people-march-newark/96836242/" TargetMode="External"/><Relationship Id="rId326" Type="http://schemas.openxmlformats.org/officeDocument/2006/relationships/hyperlink" Target="https://twitter.com/Happy_Dem/status/822998092941291521" TargetMode="External"/><Relationship Id="rId327" Type="http://schemas.openxmlformats.org/officeDocument/2006/relationships/hyperlink" Target="http://www.newportnewstimes.com/v2_news_articles.php?heading=0&amp;story_id=54234&amp;page=86" TargetMode="External"/><Relationship Id="rId328" Type="http://schemas.openxmlformats.org/officeDocument/2006/relationships/hyperlink" Target="https://twitter.com/frostlaur/status/822937152526827521" TargetMode="External"/><Relationship Id="rId329" Type="http://schemas.openxmlformats.org/officeDocument/2006/relationships/hyperlink" Target="http://pilotonline.com/news/local/sister-marches-draw-thousands-to-downtown-norfolk-to-support-women/article_491f897c-2be6-5968-9f8a-2df7250a0184.html" TargetMode="External"/><Relationship Id="rId667" Type="http://schemas.openxmlformats.org/officeDocument/2006/relationships/hyperlink" Target="http://nanaimonewsnow.com/article/522757/womens-march-nanaimo-leads-massive-turnout" TargetMode="External"/><Relationship Id="rId668" Type="http://schemas.openxmlformats.org/officeDocument/2006/relationships/hyperlink" Target="https://twitter.com/amybeatrice/status/822900710949928961" TargetMode="External"/><Relationship Id="rId669" Type="http://schemas.openxmlformats.org/officeDocument/2006/relationships/hyperlink" Target="http://www.ticotimes.net/2017/01/21/photos-nosara-marches-trump" TargetMode="External"/><Relationship Id="rId550" Type="http://schemas.openxmlformats.org/officeDocument/2006/relationships/hyperlink" Target="http://www.timesrecordnews.com/story/news/local/2017/01/21/group-peacefully-marches-voice-their-concerns/96891804/" TargetMode="External"/><Relationship Id="rId551" Type="http://schemas.openxmlformats.org/officeDocument/2006/relationships/hyperlink" Target="http://wydaily.com/2017/01/21/womens-march-in-williamsburg-a-family-affair/" TargetMode="External"/><Relationship Id="rId552" Type="http://schemas.openxmlformats.org/officeDocument/2006/relationships/hyperlink" Target="http://wydaily.com/2017/01/21/womens-march-in-williamsburg-a-family-affair/" TargetMode="External"/><Relationship Id="rId553" Type="http://schemas.openxmlformats.org/officeDocument/2006/relationships/hyperlink" Target="http://www.starnewsonline.com/news/20170121/wilmington-womens-march-exceeds-crowd-goal-inspires-hope" TargetMode="External"/><Relationship Id="rId554" Type="http://schemas.openxmlformats.org/officeDocument/2006/relationships/hyperlink" Target="http://www.twcnews.com/nc/coastal/news/2017/01/21/womens-marches-planned-across-north-carolina.html" TargetMode="External"/><Relationship Id="rId555" Type="http://schemas.openxmlformats.org/officeDocument/2006/relationships/hyperlink" Target="http://wnewsj.com/news/34216/locals-join-womens-march" TargetMode="External"/><Relationship Id="rId556" Type="http://schemas.openxmlformats.org/officeDocument/2006/relationships/hyperlink" Target="http://www.winchesterstar.com/news/winchester/women-s-march-engulfs-political-weekend/article_3f921251-f30f-5772-8f54-aa325e13e89b.html" TargetMode="External"/><Relationship Id="rId557" Type="http://schemas.openxmlformats.org/officeDocument/2006/relationships/hyperlink" Target="http://www.nvdaily.com/uncategorized/2017/01/women-hold-sister-march-in-woodstock/" TargetMode="External"/><Relationship Id="rId558" Type="http://schemas.openxmlformats.org/officeDocument/2006/relationships/hyperlink" Target="http://www.the-daily-record.com/local%20news/2017/01/22/rally-at-wooster-gazebo-draws-500" TargetMode="External"/><Relationship Id="rId559" Type="http://schemas.openxmlformats.org/officeDocument/2006/relationships/hyperlink" Target="https://twitter.com/matthewkrain/status/822988145696407552" TargetMode="External"/><Relationship Id="rId210" Type="http://schemas.openxmlformats.org/officeDocument/2006/relationships/hyperlink" Target="http://www.eastidahonews.com/2017/01/500-people-attend-womens-march-idaho-falls/" TargetMode="External"/><Relationship Id="rId211" Type="http://schemas.openxmlformats.org/officeDocument/2006/relationships/hyperlink" Target="http://wdadradio.com/downtown-indiana-site-of-march-connected-to-dc-march-for-women/" TargetMode="External"/><Relationship Id="rId212" Type="http://schemas.openxmlformats.org/officeDocument/2006/relationships/hyperlink" Target="https://twitter.com/PghQuilter/status/823171066864476160" TargetMode="External"/><Relationship Id="rId213" Type="http://schemas.openxmlformats.org/officeDocument/2006/relationships/hyperlink" Target="https://twitter.com/rafkhach/status/822930702643720193" TargetMode="External"/><Relationship Id="rId214" Type="http://schemas.openxmlformats.org/officeDocument/2006/relationships/hyperlink" Target="https://twitter.com/rafkhach/status/822930702643720193" TargetMode="External"/><Relationship Id="rId215" Type="http://schemas.openxmlformats.org/officeDocument/2006/relationships/hyperlink" Target="http://www.desmoinesregister.com/story/news/2017/01/21/nearly-1000-people-join-womens-march-iowa-city/96889784/" TargetMode="External"/><Relationship Id="rId216" Type="http://schemas.openxmlformats.org/officeDocument/2006/relationships/hyperlink" Target="https://www.edhat.com/site/tidbit.cfm?nid=180466" TargetMode="External"/><Relationship Id="rId217" Type="http://schemas.openxmlformats.org/officeDocument/2006/relationships/hyperlink" Target="http://cornellsun.com/2017/01/21/womens-march-on-ithaca-draws-more-than-8000-shattering-expectations/" TargetMode="External"/><Relationship Id="rId218" Type="http://schemas.openxmlformats.org/officeDocument/2006/relationships/hyperlink" Target="https://twitter.com/cornellsun/status/822868186672537602" TargetMode="External"/><Relationship Id="rId219" Type="http://schemas.openxmlformats.org/officeDocument/2006/relationships/hyperlink" Target="https://twitter.com/ConwayDailySun/status/822886300013490180" TargetMode="External"/><Relationship Id="rId90" Type="http://schemas.openxmlformats.org/officeDocument/2006/relationships/hyperlink" Target="http://kdnk.org/post/cdale-march-pevec-perspective" TargetMode="External"/><Relationship Id="rId91" Type="http://schemas.openxmlformats.org/officeDocument/2006/relationships/hyperlink" Target="http://thesouthern.com/news/local/communities/carbondale/hundreds-gather-in-carbondale-to-march-for-human-rights/article_616ca5a9-dd07-57da-9a8e-ee3a9317bd05.html" TargetMode="External"/><Relationship Id="rId92" Type="http://schemas.openxmlformats.org/officeDocument/2006/relationships/hyperlink" Target="http://thesouthern.com/news/local/communities/carbondale/article_a058815f-6717-5a5a-a4a4-7d8b9fa6c6b5.html" TargetMode="External"/><Relationship Id="rId93" Type="http://schemas.openxmlformats.org/officeDocument/2006/relationships/hyperlink" Target="https://pitchengine.com/oilcity/2017/01/21/caspers-womens-march--from-above/002519172678172300726" TargetMode="External"/><Relationship Id="rId94" Type="http://schemas.openxmlformats.org/officeDocument/2006/relationships/hyperlink" Target="https://twitter.com/emily_kintigh/status/823942819832172544" TargetMode="External"/><Relationship Id="rId95" Type="http://schemas.openxmlformats.org/officeDocument/2006/relationships/hyperlink" Target="http://www.news-gazette.com/news/local/2017-01-21/womens-march-champaign.html" TargetMode="External"/><Relationship Id="rId96" Type="http://schemas.openxmlformats.org/officeDocument/2006/relationships/hyperlink" Target="https://twitter.com/DucoLaw/status/823245457472290816" TargetMode="External"/><Relationship Id="rId97" Type="http://schemas.openxmlformats.org/officeDocument/2006/relationships/hyperlink" Target="http://www.postandcourier.com/news/unity-activism-and-empowerment-at-charleston-women-s-march-where/article_34b81c38-dffb-11e6-9c2e-f30b0dc420c4.html" TargetMode="External"/><Relationship Id="rId98" Type="http://schemas.openxmlformats.org/officeDocument/2006/relationships/hyperlink" Target="http://counton2.com/2017/01/20/womens-march-on-washington-plans-sister-march-in-charleston/" TargetMode="External"/><Relationship Id="rId100" Type="http://schemas.openxmlformats.org/officeDocument/2006/relationships/hyperlink" Target="http://www.timesfreepress.com/news/local/story/2017/jan/21/women-march-chattanooga-protest-trump-election/408743/" TargetMode="External"/><Relationship Id="rId101" Type="http://schemas.openxmlformats.org/officeDocument/2006/relationships/hyperlink" Target="http://www.wyomingnews.com/news/new-large-spirited-crowd-fills-women-s-march-in-cheyenne/article_193210e4-e029-11e6-b4f7-131f0601002f.html" TargetMode="External"/><Relationship Id="rId102" Type="http://schemas.openxmlformats.org/officeDocument/2006/relationships/hyperlink" Target="http://kgab.com/1500-2000-turn-out-for-cheyenne-womens-march/" TargetMode="External"/><Relationship Id="rId103" Type="http://schemas.openxmlformats.org/officeDocument/2006/relationships/hyperlink" Target="http://www.chicagotribune.com/news/ct-womens-march-chicago-0122-20170121-story.html" TargetMode="External"/><Relationship Id="rId104" Type="http://schemas.openxmlformats.org/officeDocument/2006/relationships/hyperlink" Target="https://twitter.com/pamboy712/status/823196047497248769" TargetMode="External"/><Relationship Id="rId105" Type="http://schemas.openxmlformats.org/officeDocument/2006/relationships/hyperlink" Target="https://twitter.com/JeffTClinton/status/822999960765530113" TargetMode="External"/><Relationship Id="rId106" Type="http://schemas.openxmlformats.org/officeDocument/2006/relationships/hyperlink" Target="http://www.wlwt.com/article/thousands-fill-washington-park-as-part-of-nationwide-equal-rights-movement/8625720" TargetMode="External"/><Relationship Id="rId107" Type="http://schemas.openxmlformats.org/officeDocument/2006/relationships/hyperlink" Target="https://www.youtube.com/watch?v=eNz6AZVa4hw" TargetMode="External"/><Relationship Id="rId108" Type="http://schemas.openxmlformats.org/officeDocument/2006/relationships/hyperlink" Target="http://www.themorningsun.com/general-news/20170121/hope-strength-unity-topics-at-the-clare-peoples-rally" TargetMode="External"/><Relationship Id="rId109" Type="http://schemas.openxmlformats.org/officeDocument/2006/relationships/hyperlink" Target="http://www.theclarionnews.com/news/local/article_1731f243-d54b-5d9c-89e5-4b8fc3196cc5.html" TargetMode="External"/><Relationship Id="rId99" Type="http://schemas.openxmlformats.org/officeDocument/2006/relationships/hyperlink" Target="http://www.wvgazettemail.com/news-politics/20170121/nearly-3000-march-for-women-at-wv-capitol" TargetMode="External"/><Relationship Id="rId440" Type="http://schemas.openxmlformats.org/officeDocument/2006/relationships/hyperlink" Target="https://twitter.com/metronewspaper/status/822932902891524097" TargetMode="External"/><Relationship Id="rId441" Type="http://schemas.openxmlformats.org/officeDocument/2006/relationships/hyperlink" Target="http://www.mercurynews.com/2017/01/21/womens-march-huge-bay-area-turnout-as-california-resistance-takes-hold/" TargetMode="External"/><Relationship Id="rId442" Type="http://schemas.openxmlformats.org/officeDocument/2006/relationships/hyperlink" Target="http://www.sanluisobispo.com/news/local/article128024209.html" TargetMode="External"/><Relationship Id="rId443" Type="http://schemas.openxmlformats.org/officeDocument/2006/relationships/hyperlink" Target="http://snewsi.com/id/17147530942/Thousands-march-despite-rain-Saturday-in-San-Luis-Obispo" TargetMode="External"/><Relationship Id="rId444" Type="http://schemas.openxmlformats.org/officeDocument/2006/relationships/hyperlink" Target="http://www.sandiegouniontribune.com/communities/north-county/sd-no-san-marcos-march-20170119-story.html" TargetMode="External"/><Relationship Id="rId445" Type="http://schemas.openxmlformats.org/officeDocument/2006/relationships/hyperlink" Target="http://escondidograpevine.com/2017/01/22/10000-join-san-marcos-womens-march/" TargetMode="External"/><Relationship Id="rId446" Type="http://schemas.openxmlformats.org/officeDocument/2006/relationships/hyperlink" Target="http://www.journaltribune.com/news/2017-01-23/Front_Page/Were_all_one.html" TargetMode="External"/><Relationship Id="rId447" Type="http://schemas.openxmlformats.org/officeDocument/2006/relationships/hyperlink" Target="http://www.bonnercountydailybee.com/local_news/20170121/marching_together_north_idaho_style" TargetMode="External"/><Relationship Id="rId448" Type="http://schemas.openxmlformats.org/officeDocument/2006/relationships/hyperlink" Target="http://www.ocregister.com/articles/march-741832-women-people.html" TargetMode="External"/><Relationship Id="rId449" Type="http://schemas.openxmlformats.org/officeDocument/2006/relationships/hyperlink" Target="http://www.ocregister.com/articles/march-741832-women-people.html" TargetMode="External"/><Relationship Id="rId670" Type="http://schemas.openxmlformats.org/officeDocument/2006/relationships/hyperlink" Target="https://twitter.com/rymey/status/823304054935867392" TargetMode="External"/><Relationship Id="rId671" Type="http://schemas.openxmlformats.org/officeDocument/2006/relationships/hyperlink" Target="https://www.nrk.no/hordaland/kvinner-verden-over-marsjerte-mot-kvinnehat-1.13334314" TargetMode="External"/><Relationship Id="rId672" Type="http://schemas.openxmlformats.org/officeDocument/2006/relationships/hyperlink" Target="http://ottawacitizen.com/news/local-news/thousands-fill-streets-at-ottawa-womens-march" TargetMode="External"/><Relationship Id="rId673" Type="http://schemas.openxmlformats.org/officeDocument/2006/relationships/hyperlink" Target="http://www.usatoday.com/story/news/2017/01/21/millions-turn-out-worldwide-solidarity-washington-womens-march/96880344/" TargetMode="External"/><Relationship Id="rId674" Type="http://schemas.openxmlformats.org/officeDocument/2006/relationships/hyperlink" Target="http://www.lemonde.fr/ameriques/article/2017/01/21/manifestation-anti-trump-a-paris-j-ai-peur-qu-il-autorise-implicitement-les-hommes-a-se-comporter-comme-lui_5066781_3222.html" TargetMode="External"/><Relationship Id="rId675" Type="http://schemas.openxmlformats.org/officeDocument/2006/relationships/hyperlink" Target="http://www.independent.co.uk/news/world/americas/womens-march-antarctica-donald-trump-inauguration-women-hate-donald-trump-so-much-they-are-even-a7538856.html" TargetMode="External"/><Relationship Id="rId676" Type="http://schemas.openxmlformats.org/officeDocument/2006/relationships/hyperlink" Target="https://twitter.com/TheresadeLangis/status/823804709278515200" TargetMode="External"/><Relationship Id="rId330" Type="http://schemas.openxmlformats.org/officeDocument/2006/relationships/hyperlink" Target="https://www.facebook.com/NorthamptonMAPD/posts/774633669358519:0" TargetMode="External"/><Relationship Id="rId331" Type="http://schemas.openxmlformats.org/officeDocument/2006/relationships/hyperlink" Target="http://www.gazettenet.com/Northampton-Women-s-March-7616557" TargetMode="External"/><Relationship Id="rId332" Type="http://schemas.openxmlformats.org/officeDocument/2006/relationships/hyperlink" Target="http://wwlp.com/2017/01/21/western-massachusetts-residents-march-in-solidarity-with-d-c-protesters/" TargetMode="External"/><Relationship Id="rId333" Type="http://schemas.openxmlformats.org/officeDocument/2006/relationships/hyperlink" Target="http://www.fresnobee.com/news/local/article128014199.html" TargetMode="External"/><Relationship Id="rId334" Type="http://schemas.openxmlformats.org/officeDocument/2006/relationships/hyperlink" Target="http://patch.com/california/alameda/100-000-peaceful-demonstrators-join-oakland-womens-march" TargetMode="External"/><Relationship Id="rId335" Type="http://schemas.openxmlformats.org/officeDocument/2006/relationships/hyperlink" Target="http://www.eastbaytimes.com/2017/01/21/womens-march-huge-bay-area-turnout-as-california-resistance-takes-hold/" TargetMode="External"/><Relationship Id="rId336" Type="http://schemas.openxmlformats.org/officeDocument/2006/relationships/hyperlink" Target="https://www.youtube.com/watch?v=Yu7OYoX1Xqs" TargetMode="External"/><Relationship Id="rId337" Type="http://schemas.openxmlformats.org/officeDocument/2006/relationships/hyperlink" Target="http://www.ocala.com/news/20170122/ocala-womens-march-draws-300" TargetMode="External"/><Relationship Id="rId338" Type="http://schemas.openxmlformats.org/officeDocument/2006/relationships/hyperlink" Target="http://www.wmdt.com/news/maryland/hundreds-show-their-support-in-ocs-womens-march/284828523" TargetMode="External"/><Relationship Id="rId339" Type="http://schemas.openxmlformats.org/officeDocument/2006/relationships/hyperlink" Target="http://www.northcoastnews.com/news/womens-march-draws-diverse-crowd-in-ocean-shores/" TargetMode="External"/><Relationship Id="rId677" Type="http://schemas.openxmlformats.org/officeDocument/2006/relationships/hyperlink" Target="http://reve86.org/videos-et-photos-de-la-manifestation-women-march-a-poitiers/" TargetMode="External"/><Relationship Id="rId678" Type="http://schemas.openxmlformats.org/officeDocument/2006/relationships/hyperlink" Target="http://www.ckpg.com/2017/01/21/large-turnout-for-womens-rights-march/" TargetMode="External"/><Relationship Id="rId679" Type="http://schemas.openxmlformats.org/officeDocument/2006/relationships/hyperlink" Target="http://www.hollywoodreporter.com/news/womens-march-overseas-demonstrations-occur-conjunction-dc-sundance-protests-966955" TargetMode="External"/><Relationship Id="rId560" Type="http://schemas.openxmlformats.org/officeDocument/2006/relationships/hyperlink" Target="http://www.telegram.com/news/20170121/central-mass-residents-turn-out-in-numbers-to-send-trump-message" TargetMode="External"/><Relationship Id="rId561" Type="http://schemas.openxmlformats.org/officeDocument/2006/relationships/hyperlink" Target="http://www.northjersey.com/story/news/local/2017/01/21/local-womens-marches-draw-far-larger-crowds-than-expected/96778300/" TargetMode="External"/><Relationship Id="rId562" Type="http://schemas.openxmlformats.org/officeDocument/2006/relationships/hyperlink" Target="http://www.yakimaherald.com/news/local/hundreds-are-marching-through-yakima/article_1a192d50-e009-11e6-87ed-17b155bb6c9c.html" TargetMode="External"/><Relationship Id="rId563" Type="http://schemas.openxmlformats.org/officeDocument/2006/relationships/hyperlink" Target="http://ysnews.com/news/2017/01/yellow-springs-sister-march-draws-at-least-250" TargetMode="External"/><Relationship Id="rId564" Type="http://schemas.openxmlformats.org/officeDocument/2006/relationships/hyperlink" Target="https://www.facebook.com/events/1520855921262573/" TargetMode="External"/><Relationship Id="rId565" Type="http://schemas.openxmlformats.org/officeDocument/2006/relationships/hyperlink" Target="https://twitter.com/theplaidjunct/status/822984190467645440" TargetMode="External"/><Relationship Id="rId566" Type="http://schemas.openxmlformats.org/officeDocument/2006/relationships/hyperlink" Target="http://www.excelsior.com.mx/nacional/2017/01/21/1141338" TargetMode="External"/><Relationship Id="rId567" Type="http://schemas.openxmlformats.org/officeDocument/2006/relationships/hyperlink" Target="http://www.parool.nl/amsterdam/grote-opkomst-bij-women-s-march-in-amsterdam~a4451698/" TargetMode="External"/><Relationship Id="rId568" Type="http://schemas.openxmlformats.org/officeDocument/2006/relationships/hyperlink" Target="http://www.dutchnews.nl/news/archives/2017/01/thousands-join-womens-marches-in-the-netherlands/" TargetMode="External"/><Relationship Id="rId569" Type="http://schemas.openxmlformats.org/officeDocument/2006/relationships/hyperlink" Target="https://www.nrc.nl/nieuws/2017/01/21/gemoedelijk-protest-tegen-trump-op-museumplein-en-malieveld-" TargetMode="External"/><Relationship Id="rId220" Type="http://schemas.openxmlformats.org/officeDocument/2006/relationships/hyperlink" Target="https://twitter.com/FBrownWilliams/status/823037789113565184" TargetMode="External"/><Relationship Id="rId221" Type="http://schemas.openxmlformats.org/officeDocument/2006/relationships/hyperlink" Target="https://twitter.com/nlanderson/status/822929767318093824" TargetMode="External"/><Relationship Id="rId222" Type="http://schemas.openxmlformats.org/officeDocument/2006/relationships/hyperlink" Target="http://www.clarionledger.com/videos/news/2017/01/21/women's-march-jackson/96900084/" TargetMode="External"/><Relationship Id="rId223" Type="http://schemas.openxmlformats.org/officeDocument/2006/relationships/hyperlink" Target="http://planetjh.com/2017/01/21/in-pictures-the-womens-march-on-jackson/" TargetMode="External"/><Relationship Id="rId224" Type="http://schemas.openxmlformats.org/officeDocument/2006/relationships/hyperlink" Target="http://jacksonville.com/metro/2017-01-09/local-marchers-show-solidarity-national-women-s-protest" TargetMode="External"/><Relationship Id="rId225" Type="http://schemas.openxmlformats.org/officeDocument/2006/relationships/hyperlink" Target="http://www.johnsoncitypress.com/gallery/Women-s-March-in-Jonesborough-GALLERY" TargetMode="External"/><Relationship Id="rId226" Type="http://schemas.openxmlformats.org/officeDocument/2006/relationships/hyperlink" Target="http://juneauempire.com/slideshow/news/2017-01-21/slideshow-juneau-marches-force" TargetMode="External"/><Relationship Id="rId227" Type="http://schemas.openxmlformats.org/officeDocument/2006/relationships/hyperlink" Target="http://mauitime.com/news/politics/photos-of-todays-womens-march-on-maui/" TargetMode="External"/><Relationship Id="rId228" Type="http://schemas.openxmlformats.org/officeDocument/2006/relationships/hyperlink" Target="http://www.mauinews.com/news/local-news/2017/01/marching-into-history-peaceful-protest-maui-style/" TargetMode="External"/><Relationship Id="rId229" Type="http://schemas.openxmlformats.org/officeDocument/2006/relationships/hyperlink" Target="http://www.mlive.com/news/kalamazoo/index.ssf/2017/01/more_than_1000_people_march_in.html" TargetMode="External"/><Relationship Id="rId450" Type="http://schemas.openxmlformats.org/officeDocument/2006/relationships/hyperlink" Target="http://www.edhat.com/site/tidbit.cfm?nid=180540" TargetMode="External"/><Relationship Id="rId451" Type="http://schemas.openxmlformats.org/officeDocument/2006/relationships/hyperlink" Target="http://www.edhat.com/site/tidbit.cfm?nid=180540" TargetMode="External"/><Relationship Id="rId452" Type="http://schemas.openxmlformats.org/officeDocument/2006/relationships/hyperlink" Target="http://www.santacruzsentinel.com/government-and-politics/20170121/thousands-of-protesters-swarm-downtown-santa-cruz" TargetMode="External"/><Relationship Id="rId453" Type="http://schemas.openxmlformats.org/officeDocument/2006/relationships/hyperlink" Target="https://twitter.com/FamDoc_Forest/status/823087533194027008" TargetMode="External"/><Relationship Id="rId454" Type="http://schemas.openxmlformats.org/officeDocument/2006/relationships/hyperlink" Target="http://www.santafenewmexican.com/news/local_news/santa-feans-flood-downtown-streets-in-display-of-anger-hope/article_8bf2bb24-b83f-51e3-8434-8a18223dac5d.html" TargetMode="External"/><Relationship Id="rId455" Type="http://schemas.openxmlformats.org/officeDocument/2006/relationships/hyperlink" Target="https://www.facebook.com/SantaRosaPoliceDepartment/" TargetMode="External"/><Relationship Id="rId456" Type="http://schemas.openxmlformats.org/officeDocument/2006/relationships/hyperlink" Target="http://www.pressdemocrat.com/news/6546166-181/womens-marchers-to-descend-on?artslide=0" TargetMode="External"/><Relationship Id="rId110" Type="http://schemas.openxmlformats.org/officeDocument/2006/relationships/hyperlink" Target="http://www.independentmail.com/story/news/local/south-carolina/2017/01/21/clemson-march-draws-500-support-womens-rights/96886286/" TargetMode="External"/><Relationship Id="rId111" Type="http://schemas.openxmlformats.org/officeDocument/2006/relationships/hyperlink" Target="http://www.cleveland.com/metro/index.ssf/2017/01/womens_march_on_cleveland_a_vo.html" TargetMode="External"/><Relationship Id="rId459" Type="http://schemas.openxmlformats.org/officeDocument/2006/relationships/hyperlink" Target="http://wincountry.com/news/articles/2017/jan/22/women-march-in-washington-and-in-michigan/" TargetMode="External"/><Relationship Id="rId1" Type="http://schemas.openxmlformats.org/officeDocument/2006/relationships/hyperlink" Target="http://www.reporternews.com/story/news/local/2017/01/21/hundreds-march-abilene-city-hall-womens-rights/96858224/" TargetMode="External"/><Relationship Id="rId2" Type="http://schemas.openxmlformats.org/officeDocument/2006/relationships/hyperlink" Target="http://www.riverfronttimes.com/newsblog/2017/01/23/stranded-far-from-washington-dc-these-st-louis-women-marched-in-rural-maryland" TargetMode="External"/><Relationship Id="rId3" Type="http://schemas.openxmlformats.org/officeDocument/2006/relationships/hyperlink" Target="http://adn.com" TargetMode="External"/><Relationship Id="rId4" Type="http://schemas.openxmlformats.org/officeDocument/2006/relationships/hyperlink" Target="http://www.lenconnect.com/news/20170122/marches-in-adrian-across-country-express-distaste-for-new-leader" TargetMode="External"/><Relationship Id="rId5" Type="http://schemas.openxmlformats.org/officeDocument/2006/relationships/hyperlink" Target="https://www.facebook.com/plugins/post.php?href=https%3A%2F%2Fwww.facebook.com%2Fwomenactnow%2Fposts%2F316622398732847&amp;width=500" TargetMode="External"/><Relationship Id="rId6" Type="http://schemas.openxmlformats.org/officeDocument/2006/relationships/hyperlink" Target="https://twitter.com/zepol/status/823234973935239172" TargetMode="External"/><Relationship Id="rId7" Type="http://schemas.openxmlformats.org/officeDocument/2006/relationships/hyperlink" Target="https://twitter.com/ben_silverman/status/823032391841132545" TargetMode="External"/><Relationship Id="rId8" Type="http://schemas.openxmlformats.org/officeDocument/2006/relationships/hyperlink" Target="http://www.timesunion.com/local/article/Albany-activists-Inaugurate-Resistance-on-10873758.php" TargetMode="External"/><Relationship Id="rId9" Type="http://schemas.openxmlformats.org/officeDocument/2006/relationships/hyperlink" Target="https://twitter.com/TinaPStacy/status/823226044643680257" TargetMode="External"/><Relationship Id="rId112" Type="http://schemas.openxmlformats.org/officeDocument/2006/relationships/hyperlink" Target="http://www.timesjournalonline.com/article.asp?id=101580" TargetMode="External"/><Relationship Id="rId113" Type="http://schemas.openxmlformats.org/officeDocument/2006/relationships/hyperlink" Target="http://www.kcwy13.com/content/news/Four-Hundred-Joined-the-Cody-Womens-March-Over-the-Weekend--411538625.html" TargetMode="External"/><Relationship Id="rId114" Type="http://schemas.openxmlformats.org/officeDocument/2006/relationships/hyperlink" Target="http://www.kbtx.com/content/news/College-Station-group-holds-womens-march--411430985.html" TargetMode="External"/><Relationship Id="rId115" Type="http://schemas.openxmlformats.org/officeDocument/2006/relationships/hyperlink" Target="http://gazette.com/thousands-march-in-colorado-springs-in-protest-a-day-after-president-trumps-inauguration/article/1594846" TargetMode="External"/><Relationship Id="rId116" Type="http://schemas.openxmlformats.org/officeDocument/2006/relationships/hyperlink" Target="https://www.facebook.com/events/408844556120175/" TargetMode="External"/><Relationship Id="rId117" Type="http://schemas.openxmlformats.org/officeDocument/2006/relationships/hyperlink" Target="http://www.columbiatribune.com/news/local/local-solidarity-march-brings-out-hundreds-in-opposition-to-trump/article_600dbb1a-2273-58c3-9799-ac4a96578a24.html" TargetMode="External"/><Relationship Id="rId118" Type="http://schemas.openxmlformats.org/officeDocument/2006/relationships/hyperlink" Target="https://twitter.com/aliemalie/status/823031663592669184" TargetMode="External"/><Relationship Id="rId119" Type="http://schemas.openxmlformats.org/officeDocument/2006/relationships/hyperlink" Target="http://www.heraldonline.com/latest-news/article127939199.html" TargetMode="External"/><Relationship Id="rId457" Type="http://schemas.openxmlformats.org/officeDocument/2006/relationships/hyperlink" Target="https://twitter.com/sarasotapd/status/822888985689292800" TargetMode="External"/><Relationship Id="rId458" Type="http://schemas.openxmlformats.org/officeDocument/2006/relationships/hyperlink" Target="http://www.heraldtribune.com/news/20170121/thousands-turn-out-for-sarasota-womens-solidarity-march?start=2" TargetMode="External"/><Relationship Id="rId680" Type="http://schemas.openxmlformats.org/officeDocument/2006/relationships/hyperlink" Target="http://www.newslocker.com/en-ca/region/revelstoke/revelstoke-shows-solidarity-for-womens-rights-revelstoke-mountaineer/view/" TargetMode="External"/><Relationship Id="rId681" Type="http://schemas.openxmlformats.org/officeDocument/2006/relationships/hyperlink" Target="https://twitter.com/MattysCrazyMind/status/823036079641137152" TargetMode="External"/><Relationship Id="rId682" Type="http://schemas.openxmlformats.org/officeDocument/2006/relationships/hyperlink" Target="http://www.lsm.lv/en/article/politics/women-march-against-trump-in-riga.a220203/" TargetMode="External"/><Relationship Id="rId683" Type="http://schemas.openxmlformats.org/officeDocument/2006/relationships/hyperlink" Target="http://www.cbc.ca/news/canada/british-columbia/thousands-turn-out-for-women-s-marches-across-b-c-1.3946785" TargetMode="External"/><Relationship Id="rId684" Type="http://schemas.openxmlformats.org/officeDocument/2006/relationships/hyperlink" Target="http://www.parool.nl/amsterdam/duizenden-bij-protestactie-women-s-march-in-amsterdam~a4451698/" TargetMode="External"/><Relationship Id="rId685" Type="http://schemas.openxmlformats.org/officeDocument/2006/relationships/hyperlink" Target="http://www.saobserver.net/news/411429915.html" TargetMode="External"/><Relationship Id="rId686" Type="http://schemas.openxmlformats.org/officeDocument/2006/relationships/hyperlink" Target="http://saltspringexchange.com/2017/01/21/video-photos-womens-march-on-salt-spring-island/" TargetMode="External"/><Relationship Id="rId340" Type="http://schemas.openxmlformats.org/officeDocument/2006/relationships/hyperlink" Target="https://twitter.com/jcgreenfield/status/823321395904004096" TargetMode="External"/><Relationship Id="rId341" Type="http://schemas.openxmlformats.org/officeDocument/2006/relationships/hyperlink" Target="https://ocracokeobserver.com/2017/01/22/womens-marchers-promote-messages-of-peace-encouragement-and-unity/" TargetMode="External"/><Relationship Id="rId342" Type="http://schemas.openxmlformats.org/officeDocument/2006/relationships/hyperlink" Target="http://www.standard.net/Community/2017/01/21/Hundreds-brave-snow-for-Northern-Utah-Unity-Rally-in-Ogden.html" TargetMode="External"/><Relationship Id="rId343" Type="http://schemas.openxmlformats.org/officeDocument/2006/relationships/hyperlink" Target="http://www.sltrib.com/news/4847223-155/ogden-women-join-those-across-the" TargetMode="External"/><Relationship Id="rId344" Type="http://schemas.openxmlformats.org/officeDocument/2006/relationships/hyperlink" Target="https://newsok.com/thousands-gather-saturday-at-oklahoma-capitol-for-womens-march/article/5535205" TargetMode="External"/><Relationship Id="rId345" Type="http://schemas.openxmlformats.org/officeDocument/2006/relationships/hyperlink" Target="http://www.oudaily.com/news/women-s-march-on-oklahoma-draws-more-than-participants-to/article_80574326-e03c-11e6-b82e-fbc64b811c6c.html" TargetMode="External"/><Relationship Id="rId346" Type="http://schemas.openxmlformats.org/officeDocument/2006/relationships/hyperlink" Target="http://oldsaybrookdemocrats.com/?p=2304" TargetMode="External"/><Relationship Id="rId347" Type="http://schemas.openxmlformats.org/officeDocument/2006/relationships/hyperlink" Target="http://www.theolympian.com/news/local/article127924384.html" TargetMode="External"/><Relationship Id="rId348" Type="http://schemas.openxmlformats.org/officeDocument/2006/relationships/hyperlink" Target="http://www.omaha.com/news/politics/women-s-march-fills-omaha-streets-to-send-a-message/article_5de6469e-58ff-5e39-b4de-290a99e01a26.html" TargetMode="External"/><Relationship Id="rId349" Type="http://schemas.openxmlformats.org/officeDocument/2006/relationships/hyperlink" Target="http://www.ketv.com/article/thousands-fill-streets-for-womens-march-on-omaha/8626727" TargetMode="External"/><Relationship Id="rId687" Type="http://schemas.openxmlformats.org/officeDocument/2006/relationships/hyperlink" Target="http://www.ticotimes.net/2017/01/21/photos-hundreds-turn-san-jose-womens-march" TargetMode="External"/><Relationship Id="rId688" Type="http://schemas.openxmlformats.org/officeDocument/2006/relationships/hyperlink" Target="http://www.noticiaspv.com/mujeres-de-bahia-de-banderas-marcharon-contra-violencia-de-genero/" TargetMode="External"/><Relationship Id="rId689" Type="http://schemas.openxmlformats.org/officeDocument/2006/relationships/hyperlink" Target="http://www.cbc.ca/news/canada/nova-scotia/women-s-march-on-washington-sandy-cove-digby-neck-donald-trump-1.2899568" TargetMode="External"/><Relationship Id="rId570" Type="http://schemas.openxmlformats.org/officeDocument/2006/relationships/hyperlink" Target="http://www.delas.pt/seis-cidades-portuguesas-acolhem-marcha-contra-trump/" TargetMode="External"/><Relationship Id="rId571" Type="http://schemas.openxmlformats.org/officeDocument/2006/relationships/hyperlink" Target="http://www.sydsvenskan.se/2017-01-22/arebor-demonstrerade-pa-skidor" TargetMode="External"/><Relationship Id="rId572" Type="http://schemas.openxmlformats.org/officeDocument/2006/relationships/hyperlink" Target="https://www.newshub.co.nz/home/new-zealand/2017/01/women-s-march-protesters-flood-auckland-s-queen-st-for-women-s-rights.html" TargetMode="External"/><Relationship Id="rId573" Type="http://schemas.openxmlformats.org/officeDocument/2006/relationships/hyperlink" Target="http://www.cbc.ca/news/canada/british-columbia/british-columbians-to-march-in-solidarity-with-u-s-women-s-march-1.3945677" TargetMode="External"/><Relationship Id="rId574" Type="http://schemas.openxmlformats.org/officeDocument/2006/relationships/hyperlink" Target="https://twitter.com/womensmarch_BCN/status/823639654217945088" TargetMode="External"/><Relationship Id="rId575" Type="http://schemas.openxmlformats.org/officeDocument/2006/relationships/hyperlink" Target="http://www.northdevongazette.co.uk/news/pictures_hundreds_march_through_barnstaple_as_part_of_donald_trump_protest_1_4858093" TargetMode="External"/><Relationship Id="rId576" Type="http://schemas.openxmlformats.org/officeDocument/2006/relationships/hyperlink" Target="http://emirateswoman.com/women-in-the-middle-east-show-solidarity-with-the-womens-march-on-washington/" TargetMode="External"/><Relationship Id="rId230" Type="http://schemas.openxmlformats.org/officeDocument/2006/relationships/hyperlink" Target="http://wwmt.com/news/local/women-march-in-washington-solidarity-march-held-in-kalamazoo" TargetMode="External"/><Relationship Id="rId231" Type="http://schemas.openxmlformats.org/officeDocument/2006/relationships/hyperlink" Target="http://www.kansascity.com/news/local/article127922349.html" TargetMode="External"/><Relationship Id="rId232" Type="http://schemas.openxmlformats.org/officeDocument/2006/relationships/hyperlink" Target="http://www.kmbc.com/article/thousands-attend-womens-march-in-kansas-city/8625641" TargetMode="External"/><Relationship Id="rId233" Type="http://schemas.openxmlformats.org/officeDocument/2006/relationships/hyperlink" Target="http://bigislandnow.com/2017/01/21/na-wahine-for-womens-rights-march-on-the-water/" TargetMode="External"/><Relationship Id="rId234" Type="http://schemas.openxmlformats.org/officeDocument/2006/relationships/hyperlink" Target="https://www.facebook.com/events/1640383116258279/" TargetMode="External"/><Relationship Id="rId235" Type="http://schemas.openxmlformats.org/officeDocument/2006/relationships/hyperlink" Target="http://www.sentinelsource.com/news/local/area-march-draws-crowd-of-more-than/article_7de8951d-180d-5791-b3ba-c1e623115227.html" TargetMode="External"/><Relationship Id="rId236" Type="http://schemas.openxmlformats.org/officeDocument/2006/relationships/hyperlink" Target="https://twitter.com/Kennebunkpolice/status/823692338535034882" TargetMode="External"/><Relationship Id="rId237" Type="http://schemas.openxmlformats.org/officeDocument/2006/relationships/hyperlink" Target="https://twitter.com/jahansell/status/823009339174780928" TargetMode="External"/><Relationship Id="rId238" Type="http://schemas.openxmlformats.org/officeDocument/2006/relationships/hyperlink" Target="https://twitter.com/KabirBhatiaTime/status/822899486171234305" TargetMode="External"/><Relationship Id="rId239" Type="http://schemas.openxmlformats.org/officeDocument/2006/relationships/hyperlink" Target="https://twitter.com/polarscribe/status/822999640291184640" TargetMode="External"/><Relationship Id="rId577" Type="http://schemas.openxmlformats.org/officeDocument/2006/relationships/hyperlink" Target="http://www.bbc.com/news/uk-northern-ireland-38706509" TargetMode="External"/><Relationship Id="rId578" Type="http://schemas.openxmlformats.org/officeDocument/2006/relationships/hyperlink" Target="https://twitter.com/ferguskelly/status/823158091227234304" TargetMode="External"/><Relationship Id="rId579" Type="http://schemas.openxmlformats.org/officeDocument/2006/relationships/hyperlink" Target="https://www.nytimes.com/interactive/2017/01/21/world/womens-march-pictures.html?_r=0" TargetMode="External"/><Relationship Id="rId460" Type="http://schemas.openxmlformats.org/officeDocument/2006/relationships/hyperlink" Target="https://www.facebook.com/newsandguts/photos/pb.199870617084581.-2207520000.1485020488./204978426573800/?type=3&amp;theater" TargetMode="External"/><Relationship Id="rId461" Type="http://schemas.openxmlformats.org/officeDocument/2006/relationships/hyperlink" Target="https://www.sootoday.com/local-news/women-resist-on-queen-street-516643" TargetMode="External"/><Relationship Id="rId462" Type="http://schemas.openxmlformats.org/officeDocument/2006/relationships/hyperlink" Target="http://savannahnow.com/news/2017-01-21/hundreds-march-downtown-savannah-promote-women-s-rights-oppose-trump" TargetMode="External"/><Relationship Id="rId463" Type="http://schemas.openxmlformats.org/officeDocument/2006/relationships/hyperlink" Target="https://twitter.com/HandyVillage/status/823178636790468609" TargetMode="External"/><Relationship Id="rId464" Type="http://schemas.openxmlformats.org/officeDocument/2006/relationships/hyperlink" Target="http://www.ksbw.com/article/women-s-march-brings-hundreds-to-csumb-campus/8626551" TargetMode="External"/><Relationship Id="rId465" Type="http://schemas.openxmlformats.org/officeDocument/2006/relationships/hyperlink" Target="http://www.seattletimes.com/seattle-news/politics/live-updates-womens-marches-seattle-dc-day-after-trump-inauguration/" TargetMode="External"/><Relationship Id="rId466" Type="http://schemas.openxmlformats.org/officeDocument/2006/relationships/hyperlink" Target="http://komonews.com/news/local/organizers-175000-people-turned-out-for-seattle-womens-march" TargetMode="External"/><Relationship Id="rId467" Type="http://schemas.openxmlformats.org/officeDocument/2006/relationships/hyperlink" Target="http://fingerlakes1.com/2017/01/21/full-coverage-women-march-in-seneca-falls-2017/" TargetMode="External"/><Relationship Id="rId468" Type="http://schemas.openxmlformats.org/officeDocument/2006/relationships/hyperlink" Target="http://www.democratandchronicle.com/story/news/2017/01/21/women-upset-trumps-presidency-hold-rallies-locally/96715496/" TargetMode="External"/><Relationship Id="rId469" Type="http://schemas.openxmlformats.org/officeDocument/2006/relationships/hyperlink" Target="https://twitter.com/davidacody/status/823226017674248196" TargetMode="External"/><Relationship Id="rId120" Type="http://schemas.openxmlformats.org/officeDocument/2006/relationships/hyperlink" Target="http://wksu.org/post/womens-march-columbus-draws-thousands-people" TargetMode="External"/><Relationship Id="rId121" Type="http://schemas.openxmlformats.org/officeDocument/2006/relationships/hyperlink" Target="http://www.cleveland.com/politics/index.ssf/2017/01/ohio_womens_march_draws_thousa.html" TargetMode="External"/><Relationship Id="rId122" Type="http://schemas.openxmlformats.org/officeDocument/2006/relationships/hyperlink" Target="https://twitter.com/LenStuart/status/822934229671673861" TargetMode="External"/><Relationship Id="rId123" Type="http://schemas.openxmlformats.org/officeDocument/2006/relationships/hyperlink" Target="http://www.wmur.com/article/why-older-siblings-are-better-at-life/8634416" TargetMode="External"/><Relationship Id="rId124" Type="http://schemas.openxmlformats.org/officeDocument/2006/relationships/hyperlink" Target="http://www.allotsego.com/women-allies-march-across-otsego-county/" TargetMode="External"/><Relationship Id="rId125" Type="http://schemas.openxmlformats.org/officeDocument/2006/relationships/hyperlink" Target="http://theworldlink.com/news/local/hundreds-rally-at-women-s-march-in-downtown-coos-bay/article_997db7f0-b921-5aef-8e37-5945831c8400.html" TargetMode="External"/><Relationship Id="rId126" Type="http://schemas.openxmlformats.org/officeDocument/2006/relationships/hyperlink" Target="https://twitter.com/LlrCandy/status/823050874305921024" TargetMode="External"/><Relationship Id="rId127" Type="http://schemas.openxmlformats.org/officeDocument/2006/relationships/hyperlink" Target="http://www.kristv.com/story/34315427/corpus-christi-womens-march" TargetMode="External"/><Relationship Id="rId128" Type="http://schemas.openxmlformats.org/officeDocument/2006/relationships/hyperlink" Target="http://www.cortezjournal.com/article/20170121/NEWS01/170129975/400-march-through-snow-in-Cortez-unity-demonstration" TargetMode="External"/><Relationship Id="rId129" Type="http://schemas.openxmlformats.org/officeDocument/2006/relationships/hyperlink" Target="http://www.cortezjournal.com/article/20170121/NEWS01/170129975/400-march-through-snow-in-Cortez-unity-demonstration" TargetMode="External"/><Relationship Id="rId690" Type="http://schemas.openxmlformats.org/officeDocument/2006/relationships/hyperlink" Target="https://twitter.com/astrophysically/status/823181148834721793" TargetMode="External"/><Relationship Id="rId691" Type="http://schemas.openxmlformats.org/officeDocument/2006/relationships/hyperlink" Target="http://thestarphoenix.com/storyline/hundreds-marched-in-downtown-saskatoon-in-support-of-womens-rights-and-against-donald-trump" TargetMode="External"/><Relationship Id="rId692" Type="http://schemas.openxmlformats.org/officeDocument/2006/relationships/hyperlink" Target="https://twitter.com/m_cvb/status/823075431196700673" TargetMode="External"/><Relationship Id="rId693" Type="http://schemas.openxmlformats.org/officeDocument/2006/relationships/hyperlink" Target="https://www.koreatimes.co.kr/www/news/nation/2017/01/120_222517.html" TargetMode="External"/><Relationship Id="rId694" Type="http://schemas.openxmlformats.org/officeDocument/2006/relationships/hyperlink" Target="https://twitter.com/chickpeajones/status/822794953252282368" TargetMode="External"/><Relationship Id="rId695" Type="http://schemas.openxmlformats.org/officeDocument/2006/relationships/hyperlink" Target="http://www.thetelegraphandargus.co.uk/news/15039406.VIDEO__Crowd_of_1_500_people_take_part_in_women_s_march_in_Shipley/" TargetMode="External"/><Relationship Id="rId696" Type="http://schemas.openxmlformats.org/officeDocument/2006/relationships/hyperlink" Target="https://twitter.com/jodikittle/status/823105077095251970" TargetMode="External"/><Relationship Id="rId350" Type="http://schemas.openxmlformats.org/officeDocument/2006/relationships/hyperlink" Target="http://www.allotsego.com/women-allies-march-across-otsego-county/" TargetMode="External"/><Relationship Id="rId351" Type="http://schemas.openxmlformats.org/officeDocument/2006/relationships/hyperlink" Target="http://www.ask4direct.com/InfoRead.asp?id=WESR&amp;InfoID=1028534" TargetMode="External"/><Relationship Id="rId352" Type="http://schemas.openxmlformats.org/officeDocument/2006/relationships/hyperlink" Target="http://www.pe.com/articles/san-823719-bernardino-participated.html" TargetMode="External"/><Relationship Id="rId353" Type="http://schemas.openxmlformats.org/officeDocument/2006/relationships/hyperlink" Target="http://www.orlandosentinel.com/news/os-lake-eola-womens-march-20170121-story.html" TargetMode="External"/><Relationship Id="rId354" Type="http://schemas.openxmlformats.org/officeDocument/2006/relationships/hyperlink" Target="http://www.wftv.com/news/local/thousands-gather-at-womens-rally-in-downtown-orlando/486611536" TargetMode="External"/><Relationship Id="rId355" Type="http://schemas.openxmlformats.org/officeDocument/2006/relationships/hyperlink" Target="http://thedmonline.com/hundreds-gather-oxfords-womens-march/" TargetMode="External"/><Relationship Id="rId356" Type="http://schemas.openxmlformats.org/officeDocument/2006/relationships/hyperlink" Target="http://www.desertsun.com/story/news/politics/2017/01/21/anti-trump-protesters-gather-palm-springs-area/96745158/" TargetMode="External"/><Relationship Id="rId357" Type="http://schemas.openxmlformats.org/officeDocument/2006/relationships/hyperlink" Target="http://www.desertdemocrats.org/single-post/2017/01/20/January-21st-Womens-Marches-Update" TargetMode="External"/><Relationship Id="rId358" Type="http://schemas.openxmlformats.org/officeDocument/2006/relationships/hyperlink" Target="http://www.twcnews.com/ca/antelope-valley/news/2017/01/21/protesters-gather-in-antelope-valley-in-support-of-women-s-march-on-washington.html" TargetMode="External"/><Relationship Id="rId359" Type="http://schemas.openxmlformats.org/officeDocument/2006/relationships/hyperlink" Target="https://www.facebook.com/events/819642308177150/" TargetMode="External"/><Relationship Id="rId697" Type="http://schemas.openxmlformats.org/officeDocument/2006/relationships/hyperlink" Target="https://sonarmagazine.wordpress.com/2017/01/24/in-the-wake-of-donald-trumps-inauguration-southampton-held-its-own-womens-march-in-protest/" TargetMode="External"/><Relationship Id="rId698" Type="http://schemas.openxmlformats.org/officeDocument/2006/relationships/hyperlink" Target="http://www.cornwalllive.com/women-in-cornwall-join-trump-protest-march/story-30076330-detail/story.html" TargetMode="External"/><Relationship Id="rId699" Type="http://schemas.openxmlformats.org/officeDocument/2006/relationships/hyperlink" Target="http://www.thelocal.se/20170123/video-thousands-participate-in-stockholm-womens-march" TargetMode="External"/><Relationship Id="rId580" Type="http://schemas.openxmlformats.org/officeDocument/2006/relationships/hyperlink" Target="https://actionnetwork.org/events/womens-march-bergen-norway-2" TargetMode="External"/><Relationship Id="rId581" Type="http://schemas.openxmlformats.org/officeDocument/2006/relationships/hyperlink" Target="https://www.nrk.no/hordaland/kvinner-verden-over-marsjerte-mot-kvinnehat-1.13334314" TargetMode="External"/><Relationship Id="rId582" Type="http://schemas.openxmlformats.org/officeDocument/2006/relationships/hyperlink" Target="http://www.thejournal.ie/trump-womens-march-3198425-Jan2017/" TargetMode="External"/><Relationship Id="rId583" Type="http://schemas.openxmlformats.org/officeDocument/2006/relationships/hyperlink" Target="http://www.tagesspiegel.de/berlin/demo-gegen-us-praesidenten-trump-ist-kein-berliner/19285524.html" TargetMode="External"/><Relationship Id="rId584" Type="http://schemas.openxmlformats.org/officeDocument/2006/relationships/hyperlink" Target="http://www.latimes.com/nation/la-na-pol-womens-march-live-marchers-in-germany-have-a-message-1485031455-htmlstory.html" TargetMode="External"/><Relationship Id="rId585" Type="http://schemas.openxmlformats.org/officeDocument/2006/relationships/hyperlink" Target="https://www.morgenpost.de/berlin/article209347177/Rund-850-Menschen-demonstrieren-in-Berlin-gegen-Trump.html" TargetMode="External"/><Relationship Id="rId586" Type="http://schemas.openxmlformats.org/officeDocument/2006/relationships/hyperlink" Target="https://thecitypaperbogota.com/opinion/leading-the-way-for-women-in-the-bogota-womens-march/15993" TargetMode="External"/><Relationship Id="rId240" Type="http://schemas.openxmlformats.org/officeDocument/2006/relationships/hyperlink" Target="http://magicvalley.com/news/local/attend-ketchum-women-s-march/article_ebe2d387-516e-5426-9e6f-93a45933ee16.html" TargetMode="External"/><Relationship Id="rId241" Type="http://schemas.openxmlformats.org/officeDocument/2006/relationships/hyperlink" Target="http://www.kmvt.com/content/news/More-than-1000-people-march-for-womens-rights-in-Ketchum-411436945.html" TargetMode="External"/><Relationship Id="rId242" Type="http://schemas.openxmlformats.org/officeDocument/2006/relationships/hyperlink" Target="http://www.flkeysnews.com/news/local/article128061044.html" TargetMode="External"/><Relationship Id="rId243" Type="http://schemas.openxmlformats.org/officeDocument/2006/relationships/hyperlink" Target="http://www.flkeysnews.com/news/local/article128061044.html" TargetMode="External"/><Relationship Id="rId244" Type="http://schemas.openxmlformats.org/officeDocument/2006/relationships/hyperlink" Target="https://www.facebook.com/events/162590090881293/permalink/197233190750316/" TargetMode="External"/><Relationship Id="rId245" Type="http://schemas.openxmlformats.org/officeDocument/2006/relationships/hyperlink" Target="http://www.kitsapdailynews.com/news/group-engages-in-civil-informationing-in-support-of-womens-march/" TargetMode="External"/><Relationship Id="rId246" Type="http://schemas.openxmlformats.org/officeDocument/2006/relationships/hyperlink" Target="http://www.heraldandnews.com/news/local_news/local-march-mirrors-national-event/article_4a28f34e-5f50-5ff8-88cf-1767025b992e.html" TargetMode="External"/><Relationship Id="rId247" Type="http://schemas.openxmlformats.org/officeDocument/2006/relationships/hyperlink" Target="https://twitter.com/dawnalbright/status/823006341987827713" TargetMode="External"/><Relationship Id="rId248" Type="http://schemas.openxmlformats.org/officeDocument/2006/relationships/hyperlink" Target="http://www.knoxnews.com/picture-gallery/news/local/tennessee/2017/01/21/photos-thousands-attend-knoxvilles-womens-march/96893668/" TargetMode="External"/><Relationship Id="rId249" Type="http://schemas.openxmlformats.org/officeDocument/2006/relationships/hyperlink" Target="https://www.facebook.com/events/1327893173936976/?active_tab=discussion" TargetMode="External"/><Relationship Id="rId587" Type="http://schemas.openxmlformats.org/officeDocument/2006/relationships/hyperlink" Target="http://www.general-anzeiger-bonn.de/ga-english/Anti-Trump-demo-and-Sister-Women%E2%80%99s-March-article3455177.html" TargetMode="External"/><Relationship Id="rId588" Type="http://schemas.openxmlformats.org/officeDocument/2006/relationships/hyperlink" Target="http://www.bowenislandundercurrent.com/news/more-than-200-march-on-bowen-island-1.8897651" TargetMode="External"/><Relationship Id="rId589" Type="http://schemas.openxmlformats.org/officeDocument/2006/relationships/hyperlink" Target="http://www.bristol247.com/channel/news-comment/daily/politics/womens-march-on-bristol" TargetMode="External"/><Relationship Id="rId470" Type="http://schemas.openxmlformats.org/officeDocument/2006/relationships/hyperlink" Target="https://twitter.com/sewardsooz/status/823238733054914560" TargetMode="External"/><Relationship Id="rId471" Type="http://schemas.openxmlformats.org/officeDocument/2006/relationships/hyperlink" Target="http://www.sharonherald.com/news/local_news/many-feet-one-voice/article_bba9716e-cc03-597c-8be8-ade51955213d.html" TargetMode="External"/><Relationship Id="rId472" Type="http://schemas.openxmlformats.org/officeDocument/2006/relationships/hyperlink" Target="http://www.sheboyganpress.com/videos/news/local/2017/01/21/hundreds-attend-million-person-unity-marches-sheboygan-county/96905712/" TargetMode="External"/><Relationship Id="rId473" Type="http://schemas.openxmlformats.org/officeDocument/2006/relationships/hyperlink" Target="https://twitter.com/LynnMRichards/status/823171903464407040" TargetMode="External"/><Relationship Id="rId474" Type="http://schemas.openxmlformats.org/officeDocument/2006/relationships/hyperlink" Target="http://www.ksla.com/story/34314150/large-crowd-marches-in-downtown-shreveport-in-solidarity-with-womens-march-in-dc" TargetMode="External"/><Relationship Id="rId475" Type="http://schemas.openxmlformats.org/officeDocument/2006/relationships/hyperlink" Target="https://www.facebook.com/events/195167907553867/permalink/204120623325262/" TargetMode="External"/><Relationship Id="rId476" Type="http://schemas.openxmlformats.org/officeDocument/2006/relationships/hyperlink" Target="http://www.shreveporttimes.com/story/news/2017/01/21/womens-march-shreveport-bossier-held-saturday-were-not-going-away/96774386/" TargetMode="External"/><Relationship Id="rId477" Type="http://schemas.openxmlformats.org/officeDocument/2006/relationships/hyperlink" Target="http://www.burlingtoncountytimes.com/news/local/video-nj-residents-gather-in-gloucester-township-to-protest-president/html_a1be7ea8-3eee-5d9f-8a37-6ad1afa50a57.html" TargetMode="External"/><Relationship Id="rId478" Type="http://schemas.openxmlformats.org/officeDocument/2006/relationships/hyperlink" Target="https://twitter.com/barbaradreyfuss/status/823227200304508932" TargetMode="External"/><Relationship Id="rId479" Type="http://schemas.openxmlformats.org/officeDocument/2006/relationships/hyperlink" Target="http://www.argusleader.com/story/news/2017/01/21/thousands-join-womens-march-downtown-sioux-falls/96883868/" TargetMode="External"/><Relationship Id="rId130" Type="http://schemas.openxmlformats.org/officeDocument/2006/relationships/hyperlink" Target="https://twitter.com/jcgreenfield/status/823228054864596993" TargetMode="External"/><Relationship Id="rId131" Type="http://schemas.openxmlformats.org/officeDocument/2006/relationships/hyperlink" Target="http://stjohnsource.com/content/news/local-news/2017/01/22/st-john-women-s-march-draws-200" TargetMode="External"/><Relationship Id="rId132" Type="http://schemas.openxmlformats.org/officeDocument/2006/relationships/hyperlink" Target="http://www.dallasnews.com/news/dallas/2017/01/21/watch-dallas-womens-march-kicks-downtown" TargetMode="External"/><Relationship Id="rId133" Type="http://schemas.openxmlformats.org/officeDocument/2006/relationships/hyperlink" Target="http://www.dallasnews.com/news/dallas/2017/01/21/watch-dallas-womens-march-kicks-downtown" TargetMode="External"/><Relationship Id="rId134" Type="http://schemas.openxmlformats.org/officeDocument/2006/relationships/hyperlink" Target="http://www.mydaytondailynews.com/news/local/thousands-rally-dayton-part-women-march-events/ZlU3xaMQAph01LyLEZPs4H/" TargetMode="External"/><Relationship Id="rId135" Type="http://schemas.openxmlformats.org/officeDocument/2006/relationships/hyperlink" Target="http://wyso.org/post/thousands-attend-dayton-womens-march-courthouse-square" TargetMode="External"/><Relationship Id="rId136" Type="http://schemas.openxmlformats.org/officeDocument/2006/relationships/hyperlink" Target="http://www.news-journalonline.com/news/20170121/signs-of-solidarity-women-take-part-locally-in-two-sister-marches" TargetMode="External"/><Relationship Id="rId137" Type="http://schemas.openxmlformats.org/officeDocument/2006/relationships/hyperlink" Target="http://www.decorahnews.com/news-stories/2017/01/15551.html" TargetMode="External"/><Relationship Id="rId138" Type="http://schemas.openxmlformats.org/officeDocument/2006/relationships/hyperlink" Target="http://www.dentonrc.com/local-news/local-news-headlines/20170121-divided-nation-united-denton.ece" TargetMode="External"/><Relationship Id="rId139" Type="http://schemas.openxmlformats.org/officeDocument/2006/relationships/hyperlink" Target="http://www.thedenverchannel.com/news/front-range/denver/thousands-gather-for-womens-march-on-denver" TargetMode="External"/><Relationship Id="rId360" Type="http://schemas.openxmlformats.org/officeDocument/2006/relationships/hyperlink" Target="http://www.parkrecord.com/news/giant-sundance-crowd-marches-in-broad-rebuke-of-president-trump/?platform=hootsuite" TargetMode="External"/><Relationship Id="rId361" Type="http://schemas.openxmlformats.org/officeDocument/2006/relationships/hyperlink" Target="http://deadline.com/2017/01/sundance-womens-march-attendance-high-chelsea-handler-donald-trump-1201891609/" TargetMode="External"/><Relationship Id="rId362" Type="http://schemas.openxmlformats.org/officeDocument/2006/relationships/hyperlink" Target="http://www.newsherald.com/news/20170121/hundreds-gather-protest-at-panama-city-womens-march" TargetMode="External"/><Relationship Id="rId363" Type="http://schemas.openxmlformats.org/officeDocument/2006/relationships/hyperlink" Target="http://www.pasadenastarnews.com/general-news/20170121/womens-march-demonstrators-raise-their-voices-in-pasadena" TargetMode="External"/><Relationship Id="rId364" Type="http://schemas.openxmlformats.org/officeDocument/2006/relationships/hyperlink" Target="http://www.eastoregonian.com/eo/local-news/20170121/protestors-pack-pendleton-for-womens-march" TargetMode="External"/><Relationship Id="rId365" Type="http://schemas.openxmlformats.org/officeDocument/2006/relationships/hyperlink" Target="http://www.pnj.com/story/news/local/pensacola/downtown/2017/01/21/hundreds-brave-rain-join-pensacola-march-women/96795864/" TargetMode="External"/><Relationship Id="rId366" Type="http://schemas.openxmlformats.org/officeDocument/2006/relationships/hyperlink" Target="http://www.centralillinoisproud.com/news/local-news/peoria-rally-in-support-of-womens-march-on-washington/643865167" TargetMode="External"/><Relationship Id="rId367" Type="http://schemas.openxmlformats.org/officeDocument/2006/relationships/hyperlink" Target="http://www.northjersey.com/story/news/2017/01/21/crowds-gathering-womens-march-protests/96778388/" TargetMode="External"/><Relationship Id="rId368" Type="http://schemas.openxmlformats.org/officeDocument/2006/relationships/hyperlink" Target="http://www.dailyrecord.com/story/money/2017/01/21/womens-march-stops-traffic-pequannock/96770784/" TargetMode="External"/><Relationship Id="rId369" Type="http://schemas.openxmlformats.org/officeDocument/2006/relationships/hyperlink" Target="http://www.philly.com/philly/blogs/real-time/Womens-Marches-in-Washington-DC-and-Philadelphia-Live-updates-Jan-21-2017.html" TargetMode="External"/><Relationship Id="rId590" Type="http://schemas.openxmlformats.org/officeDocument/2006/relationships/hyperlink" Target="http://www.standaard.be/cnt/dmf20170120_02685904" TargetMode="External"/><Relationship Id="rId591" Type="http://schemas.openxmlformats.org/officeDocument/2006/relationships/hyperlink" Target="http://www.thejournal.ie/trump-womens-march-3198425-Jan2017/" TargetMode="External"/><Relationship Id="rId592" Type="http://schemas.openxmlformats.org/officeDocument/2006/relationships/hyperlink" Target="http://www.telam.com.ar/notas/201701/177350-mujeres-en-buenos-aires-marcharan-en-contra-de-trump.html" TargetMode="External"/><Relationship Id="rId593" Type="http://schemas.openxmlformats.org/officeDocument/2006/relationships/hyperlink" Target="http://m.metronews.ca/" TargetMode="External"/><Relationship Id="rId594" Type="http://schemas.openxmlformats.org/officeDocument/2006/relationships/hyperlink" Target="http://www.cbc.ca/news/canada/calgary/calgary-women-s-march-on-washington-trump-1.3946953" TargetMode="External"/><Relationship Id="rId595" Type="http://schemas.openxmlformats.org/officeDocument/2006/relationships/hyperlink" Target="http://www.usatoday.com/story/news/2017/01/21/millions-turn-out-worldwide-solidarity-washington-womens-march/96880344/" TargetMode="External"/><Relationship Id="rId596" Type="http://schemas.openxmlformats.org/officeDocument/2006/relationships/hyperlink" Target="http://allafrica.com/stories/201701210296.html" TargetMode="External"/><Relationship Id="rId250" Type="http://schemas.openxmlformats.org/officeDocument/2006/relationships/hyperlink" Target="https://twitter.com/OccupyDisabled/status/823046051867131905" TargetMode="External"/><Relationship Id="rId251" Type="http://schemas.openxmlformats.org/officeDocument/2006/relationships/hyperlink" Target="http://www.westhawaiitoday.com/news/local-news/women-s-march-draws-massive-crowd-kona" TargetMode="External"/><Relationship Id="rId252" Type="http://schemas.openxmlformats.org/officeDocument/2006/relationships/hyperlink" Target="http://www.havasunews.com/news/women-s-march-included-lake-havasu-city/article_03f76f44-e1be-11e6-a12a-63c8637e104a.html" TargetMode="External"/><Relationship Id="rId253" Type="http://schemas.openxmlformats.org/officeDocument/2006/relationships/hyperlink" Target="http://www.sanduskyregister.com/story/201701210015" TargetMode="External"/><Relationship Id="rId254" Type="http://schemas.openxmlformats.org/officeDocument/2006/relationships/hyperlink" Target="http://lancasteronline.com/news/local/hundreds-rally-in-penn-square-for-women-s-rights/article_5dcec858-dfe5-11e6-b8fe-4368bfd596b1.html" TargetMode="External"/><Relationship Id="rId255" Type="http://schemas.openxmlformats.org/officeDocument/2006/relationships/hyperlink" Target="https://twitter.com/thecarie/status/823042373030547456" TargetMode="External"/><Relationship Id="rId256" Type="http://schemas.openxmlformats.org/officeDocument/2006/relationships/hyperlink" Target="http://www.southwhidbeyrecord.com/news/over-1000-march-in-langley-protest-participation-exceeded-citys-population/" TargetMode="External"/><Relationship Id="rId257" Type="http://schemas.openxmlformats.org/officeDocument/2006/relationships/hyperlink" Target="http://www.freep.com/story/news/local/michigan/2017/01/21/women-march-washington-lansing-michigan/96898240/" TargetMode="External"/><Relationship Id="rId258" Type="http://schemas.openxmlformats.org/officeDocument/2006/relationships/hyperlink" Target="http://iliveinahologramwithyou.blogspot.com/2017/01/a-mathmetical-estimate-of-womens-march.html" TargetMode="External"/><Relationship Id="rId259" Type="http://schemas.openxmlformats.org/officeDocument/2006/relationships/hyperlink" Target="https://twitter.com/MIRSnews/status/822876306685693952" TargetMode="External"/><Relationship Id="rId597" Type="http://schemas.openxmlformats.org/officeDocument/2006/relationships/hyperlink" Target="http://www.dailymail.co.uk/tvshowbiz/article-4143854/Charlotte-Church-joins-anti-Trump-activists-UK.html" TargetMode="External"/><Relationship Id="rId598" Type="http://schemas.openxmlformats.org/officeDocument/2006/relationships/hyperlink" Target="https://twitter.com/ClearyConnolly/status/823211366471372800" TargetMode="External"/><Relationship Id="rId599" Type="http://schemas.openxmlformats.org/officeDocument/2006/relationships/hyperlink" Target="http://www.theguardian.pe.ca/news/local/2017/1/21/islanders-protest-trump-at-charlottetown-march.html" TargetMode="External"/><Relationship Id="rId480" Type="http://schemas.openxmlformats.org/officeDocument/2006/relationships/hyperlink" Target="https://twitter.com/sarahebourne/status/823019012426780672" TargetMode="External"/><Relationship Id="rId481" Type="http://schemas.openxmlformats.org/officeDocument/2006/relationships/hyperlink" Target="http://www.sonomanews.com/news/6572152-181/thousands-turn-up-for-sonoma?artslide=0" TargetMode="External"/><Relationship Id="rId482" Type="http://schemas.openxmlformats.org/officeDocument/2006/relationships/hyperlink" Target="http://www.southbendtribune.com/news/local/more-than-march-for-women-in-south-bend/article_d51bf83d-b32a-50ca-9db2-e11b34f5a855.html" TargetMode="External"/><Relationship Id="rId483" Type="http://schemas.openxmlformats.org/officeDocument/2006/relationships/hyperlink" Target="https://t.co/fWEc8zTpWX" TargetMode="External"/><Relationship Id="rId484" Type="http://schemas.openxmlformats.org/officeDocument/2006/relationships/hyperlink" Target="http://southtahoenow.com/story/01/21/2017/snow-doesnt-stop-supporters-south-lake-tahoe-march-draws-500" TargetMode="External"/><Relationship Id="rId485" Type="http://schemas.openxmlformats.org/officeDocument/2006/relationships/hyperlink" Target="http://www.tahoedailytribune.com/news/local/lake-tahoe-womens-march-bi-state-peaceful-walk-to-be-held-in-support-of-womens-rights/" TargetMode="External"/><Relationship Id="rId486" Type="http://schemas.openxmlformats.org/officeDocument/2006/relationships/hyperlink" Target="http://www.metrowestdailynews.com/photogallery/WL/20170121/NEWS/121009991/PH/1?start=2" TargetMode="External"/><Relationship Id="rId487" Type="http://schemas.openxmlformats.org/officeDocument/2006/relationships/hyperlink" Target="http://www.khq.com/story/34314162/womens-march-on-spokane-draws-thousands" TargetMode="External"/><Relationship Id="rId488" Type="http://schemas.openxmlformats.org/officeDocument/2006/relationships/hyperlink" Target="http://www.spokesman.com/stories/2017/jan/21/thousands-more-than-expected-turn-out-for-womens-m/" TargetMode="External"/><Relationship Id="rId489" Type="http://schemas.openxmlformats.org/officeDocument/2006/relationships/hyperlink" Target="http://www.masslive.com/news/index.ssf/2017/01/springfield_protesters_reject.html" TargetMode="External"/><Relationship Id="rId140" Type="http://schemas.openxmlformats.org/officeDocument/2006/relationships/hyperlink" Target="https://twitter.com/DenverChannel/status/822879895487475712" TargetMode="External"/><Relationship Id="rId141" Type="http://schemas.openxmlformats.org/officeDocument/2006/relationships/hyperlink" Target="http://whotv.com/2017/01/21/thousands-rally-at-iowa-state-capitol-for-womens-march-against-trump/" TargetMode="External"/><Relationship Id="rId142" Type="http://schemas.openxmlformats.org/officeDocument/2006/relationships/hyperlink" Target="http://www.desmoinesregister.com/story/news/2017/01/21/womens-march-des-moines-25000/96552334/" TargetMode="External"/><Relationship Id="rId143" Type="http://schemas.openxmlformats.org/officeDocument/2006/relationships/hyperlink" Target="http://www.detroitnews.com/story/news/local/detroit-city/2017/01/21/thousands-march-detroit-opposing-trump-presidency/96880054/" TargetMode="External"/><Relationship Id="rId144" Type="http://schemas.openxmlformats.org/officeDocument/2006/relationships/hyperlink" Target="https://disabilitymarch.com/" TargetMode="External"/><Relationship Id="rId145" Type="http://schemas.openxmlformats.org/officeDocument/2006/relationships/hyperlink" Target="https://bicyclebasefennville.wordpress.com/2017/01/21/douglas-saugatuck-join-worldwide-womens-march" TargetMode="External"/><Relationship Id="rId146" Type="http://schemas.openxmlformats.org/officeDocument/2006/relationships/hyperlink" Target="https://twitter.com/JimAleski/status/823025384748974080" TargetMode="External"/><Relationship Id="rId147" Type="http://schemas.openxmlformats.org/officeDocument/2006/relationships/hyperlink" Target="http://patch.com/pennsylvania/newtown-pa/2-000-turn-out-womens-march-bucks-county-photos-video" TargetMode="External"/><Relationship Id="rId148" Type="http://schemas.openxmlformats.org/officeDocument/2006/relationships/hyperlink" Target="http://planetjh.com/2017/01/21/in-pictures-the-womens-march-on-jackson/" TargetMode="External"/><Relationship Id="rId149" Type="http://schemas.openxmlformats.org/officeDocument/2006/relationships/hyperlink" Target="http://whotv.com/2017/01/21/smaller-march-in-dubuque-brings-strong-voices/" TargetMode="External"/><Relationship Id="rId370" Type="http://schemas.openxmlformats.org/officeDocument/2006/relationships/hyperlink" Target="http://www.azcentral.com/story/news/local/phoenix/2017/01/21/phoenix-womens-march-sister-washington-capitol/96849890/" TargetMode="External"/><Relationship Id="rId371" Type="http://schemas.openxmlformats.org/officeDocument/2006/relationships/hyperlink" Target="http://kjzz.org/content/424597/many-25000-turn-out-womens-march-phoenix" TargetMode="External"/><Relationship Id="rId372" Type="http://schemas.openxmlformats.org/officeDocument/2006/relationships/hyperlink" Target="https://twitter.com/sheila_isaac/status/823375791601963008" TargetMode="External"/><Relationship Id="rId373" Type="http://schemas.openxmlformats.org/officeDocument/2006/relationships/hyperlink" Target="http://www.post-gazette.com/local/city/2017/01/21/Pittsburgh-groups-protest-against-Trump/stories/201701210111" TargetMode="External"/><Relationship Id="rId374" Type="http://schemas.openxmlformats.org/officeDocument/2006/relationships/hyperlink" Target="http://theberkshireedge.com/sister-march-at-colonial-theatre-draws-throngs-from-across-the-berkshires/" TargetMode="External"/><Relationship Id="rId375" Type="http://schemas.openxmlformats.org/officeDocument/2006/relationships/hyperlink" Target="https://twitter.com/elodiemet/status/823227264645132288" TargetMode="External"/><Relationship Id="rId376" Type="http://schemas.openxmlformats.org/officeDocument/2006/relationships/hyperlink" Target="http://www.pressrepublican.com/news/downtown-march-celebrates-inclusion-diversity/article_c17631da-93b2-51c6-989c-af1d14963c90.html" TargetMode="External"/><Relationship Id="rId377" Type="http://schemas.openxmlformats.org/officeDocument/2006/relationships/hyperlink" Target="http://idahostatejournal.com/members/marchers-show-up-in-droves-for-women-s-march-on/article_fe93fb5e-f29b-5784-bda9-6f66cc342649.html" TargetMode="External"/><Relationship Id="rId378" Type="http://schemas.openxmlformats.org/officeDocument/2006/relationships/hyperlink" Target="http://www.peninsuladailynews.com/news/over-200-march-in-port-angeles-gathering-for-hope/" TargetMode="External"/><Relationship Id="rId379" Type="http://schemas.openxmlformats.org/officeDocument/2006/relationships/hyperlink" Target="http://www.newsday.com/long-island/women-s-values-rallies-in-huntington-port-jefferson-station-1.12993518" TargetMode="External"/><Relationship Id="rId260" Type="http://schemas.openxmlformats.org/officeDocument/2006/relationships/hyperlink" Target="http://www.kvia.com/news/top-stories/hundreds-gather-in-downtown-el-paso-for-womens-march/284730114" TargetMode="External"/><Relationship Id="rId261" Type="http://schemas.openxmlformats.org/officeDocument/2006/relationships/hyperlink" Target="http://www.lcsun-news.com/story/news/local/2017/01/21/unified-community-action-march-draws-larger-than-expected-crowd/96900756/" TargetMode="External"/><Relationship Id="rId262" Type="http://schemas.openxmlformats.org/officeDocument/2006/relationships/hyperlink" Target="http://www.lasvegasnow.com/news/photos-huge-turnout-at-local-womens-march-on-washington/643795345" TargetMode="External"/><Relationship Id="rId263" Type="http://schemas.openxmlformats.org/officeDocument/2006/relationships/hyperlink" Target="https://thenevadaindependent.com/article/thousands-expected-protest-trump-reno-las-vegas" TargetMode="External"/><Relationship Id="rId264" Type="http://schemas.openxmlformats.org/officeDocument/2006/relationships/hyperlink" Target="http://www.northjersey.com/story/news/local/2017/01/21/local-womens-marches-draw-far-larger-crowds-than-expected/96778300/" TargetMode="External"/><Relationship Id="rId265" Type="http://schemas.openxmlformats.org/officeDocument/2006/relationships/hyperlink" Target="https://twitter.com/lexkypolice/status/822907799084683264" TargetMode="External"/><Relationship Id="rId266" Type="http://schemas.openxmlformats.org/officeDocument/2006/relationships/hyperlink" Target="http://www.capegazette.com/article/peaceful-march-along-lewes-beach-takes-stand-women%E2%80%99s-rights/124227" TargetMode="External"/><Relationship Id="rId267" Type="http://schemas.openxmlformats.org/officeDocument/2006/relationships/hyperlink" Target="http://thegardenisland.com/news/local/attend-sign-waving-event-support-women-s-march-on-washington/article_d7188a0b-7d09-5afe-9c33-0f2e80244eda.html" TargetMode="External"/><Relationship Id="rId268" Type="http://schemas.openxmlformats.org/officeDocument/2006/relationships/hyperlink" Target="http://www.omaha.com/news/politics/at-least-people-fill-the-streets-in-women-s-march/article_5de6469e-58ff-5e39-b4de-290a99e01a26.html" TargetMode="External"/><Relationship Id="rId269" Type="http://schemas.openxmlformats.org/officeDocument/2006/relationships/hyperlink" Target="http://journalstar.com/news/local/thousands-show-up-to-support-women-s-march-on-lincoln/article_2e87f297-d977-504f-b240-0f9946a37c68.html" TargetMode="External"/><Relationship Id="rId490" Type="http://schemas.openxmlformats.org/officeDocument/2006/relationships/hyperlink" Target="http://www.ky3.com/content/news/411423915.html" TargetMode="External"/><Relationship Id="rId491" Type="http://schemas.openxmlformats.org/officeDocument/2006/relationships/hyperlink" Target="https://www.insurancenewsnet.com/oarticle/springfield-residents-react-protest-trumps-inauguration" TargetMode="External"/><Relationship Id="rId492" Type="http://schemas.openxmlformats.org/officeDocument/2006/relationships/hyperlink" Target="http://www.stamfordadvocate.com/local/article/Thousands-attend-Women-s-March-in-Stamford-10873898.php" TargetMode="External"/><Relationship Id="rId493" Type="http://schemas.openxmlformats.org/officeDocument/2006/relationships/hyperlink" Target="https://twitter.com/Margot_Garnick/status/823006371444588544" TargetMode="External"/><Relationship Id="rId494" Type="http://schemas.openxmlformats.org/officeDocument/2006/relationships/hyperlink" Target="https://twitter.com/Carole_King/status/822992329711579137" TargetMode="External"/><Relationship Id="rId495" Type="http://schemas.openxmlformats.org/officeDocument/2006/relationships/hyperlink" Target="http://www.centredaily.com/news/local/community/state-college/article127994959.html" TargetMode="External"/><Relationship Id="rId496" Type="http://schemas.openxmlformats.org/officeDocument/2006/relationships/hyperlink" Target="https://twitter.com/jonathanhtweets/status/823054896165486593" TargetMode="External"/><Relationship Id="rId497" Type="http://schemas.openxmlformats.org/officeDocument/2006/relationships/hyperlink" Target="http://www.statesboroherald.com/section/1/article/78251/" TargetMode="External"/><Relationship Id="rId498" Type="http://schemas.openxmlformats.org/officeDocument/2006/relationships/hyperlink" Target="http://www.newsleader.com/story/news/local/2017/01/21/96880364/" TargetMode="External"/><Relationship Id="rId499" Type="http://schemas.openxmlformats.org/officeDocument/2006/relationships/hyperlink" Target="http://www.steamboattoday.com/news/2017/jan/21/womens-march-steamboat-springs-surpasses-expectati/" TargetMode="External"/><Relationship Id="rId150" Type="http://schemas.openxmlformats.org/officeDocument/2006/relationships/hyperlink" Target="https://twitter.com/ColleenFree/status/823159668541366273" TargetMode="External"/><Relationship Id="rId151" Type="http://schemas.openxmlformats.org/officeDocument/2006/relationships/hyperlink" Target="http://www.weau.com/content/news/Hundreds-march-in-Eau-Claire-to-support-Womens-March-411425375.html" TargetMode="External"/><Relationship Id="rId152" Type="http://schemas.openxmlformats.org/officeDocument/2006/relationships/hyperlink" Target="https://twitter.com/kristi5Davis/status/823944076684828672" TargetMode="External"/><Relationship Id="rId153" Type="http://schemas.openxmlformats.org/officeDocument/2006/relationships/hyperlink" Target="https://twitter.com/AdriaKFOX_CBS/status/822987688689078272" TargetMode="External"/><Relationship Id="rId154" Type="http://schemas.openxmlformats.org/officeDocument/2006/relationships/hyperlink" Target="http://www.kvia.com/news/politics/thousands-of-women-march-in-borderland-for-their-rights/285015803" TargetMode="External"/><Relationship Id="rId155" Type="http://schemas.openxmlformats.org/officeDocument/2006/relationships/hyperlink" Target="https://twitter.com/georgerapidis/status/823234390255878146" TargetMode="External"/><Relationship Id="rId156" Type="http://schemas.openxmlformats.org/officeDocument/2006/relationships/hyperlink" Target="http://www.nrtoday.com/news/local/douglas-county-women-join-women-s-march-in-portland/article_7bf9642e-46e9-50eb-9bff-489ad817e37f.html" TargetMode="External"/><Relationship Id="rId157" Type="http://schemas.openxmlformats.org/officeDocument/2006/relationships/hyperlink" Target="https://twitter.com/UpFrontSoul/status/823162970633015300" TargetMode="External"/><Relationship Id="rId158" Type="http://schemas.openxmlformats.org/officeDocument/2006/relationships/hyperlink" Target="http://elyecho.com/articles/2017/01/21/ely-area-women-hold-rally-saturday-whiteside-park" TargetMode="External"/><Relationship Id="rId159" Type="http://schemas.openxmlformats.org/officeDocument/2006/relationships/hyperlink" Target="http://www.nbcsandiego.com/news/local/This-is-a-Little-One-Seniors-Walk-in-Solidarity-With-the-Womens-March-411446085.html" TargetMode="External"/><Relationship Id="rId380" Type="http://schemas.openxmlformats.org/officeDocument/2006/relationships/hyperlink" Target="http://www.recordonline.com/news/20170121/port-jervis-churchs-sister-march-draws-crowd" TargetMode="External"/><Relationship Id="rId381" Type="http://schemas.openxmlformats.org/officeDocument/2006/relationships/hyperlink" Target="http://www.peninsuladailynews.com/news/some-300-protesters-march-in-port-townsend/" TargetMode="External"/><Relationship Id="rId382" Type="http://schemas.openxmlformats.org/officeDocument/2006/relationships/hyperlink" Target="http://www.easternnewmexiconews.com/story/2017/01/22/news/we-will-be-heard/150454.html" TargetMode="External"/><Relationship Id="rId383" Type="http://schemas.openxmlformats.org/officeDocument/2006/relationships/hyperlink" Target="http://www.pressherald.com/2017/01/21/signs-sentiments-crowd-eastern-prom-for-womens-march/" TargetMode="External"/><Relationship Id="rId384" Type="http://schemas.openxmlformats.org/officeDocument/2006/relationships/hyperlink" Target="https://twitter.com/scaackler/status/822995313703075840" TargetMode="External"/><Relationship Id="rId385" Type="http://schemas.openxmlformats.org/officeDocument/2006/relationships/hyperlink" Target="http://www.oregonlive.com/portland/index.ssf/2017/01/portland_womens_march_donald_t.html" TargetMode="External"/><Relationship Id="rId386" Type="http://schemas.openxmlformats.org/officeDocument/2006/relationships/hyperlink" Target="http://www.seacoastonline.com/news/20170121/portsmouth-womens-march-draws-thousands" TargetMode="External"/><Relationship Id="rId387" Type="http://schemas.openxmlformats.org/officeDocument/2006/relationships/hyperlink" Target="https://www.facebook.com/rivera.sun.3?fref=nf&amp;pnref=story.unseen-section" TargetMode="External"/><Relationship Id="rId388" Type="http://schemas.openxmlformats.org/officeDocument/2006/relationships/hyperlink" Target="http://www.poughkeepsiejournal.com/story/news/local/2017/01/21/womens-march-walkway-poughkeepsie-trump/96877094/" TargetMode="External"/><Relationship Id="rId389" Type="http://schemas.openxmlformats.org/officeDocument/2006/relationships/hyperlink" Target="http://www.dcourier.com/photos/galleries/2017/jan/21/womens-march-in-prescott/" TargetMode="External"/><Relationship Id="rId270" Type="http://schemas.openxmlformats.org/officeDocument/2006/relationships/hyperlink" Target="http://www.arkansasonline.com/news/2017/jan/21/hundreds-march-street-state-capitol-downtown-littl/?news-arkansas" TargetMode="External"/><Relationship Id="rId271" Type="http://schemas.openxmlformats.org/officeDocument/2006/relationships/hyperlink" Target="http://lompocrecord.com/news/local/the-people-united-large-crowds-rally-against-hate-in-women/article_d5a60522-0df4-5ccb-996d-06b94a927a1b.h" TargetMode="External"/><Relationship Id="rId272" Type="http://schemas.openxmlformats.org/officeDocument/2006/relationships/hyperlink" Target="http://tdn.com/news/local/longview-women-s-march-draws-around-people/article_824ee3c7-2905-5688-a146-148ce860874e.html" TargetMode="External"/><Relationship Id="rId273" Type="http://schemas.openxmlformats.org/officeDocument/2006/relationships/hyperlink" Target="https://twitter.com/curatress/status/822996713979912192" TargetMode="External"/><Relationship Id="rId274" Type="http://schemas.openxmlformats.org/officeDocument/2006/relationships/hyperlink" Target="https://www.facebook.com/events/337150970017113/permalink/342627902802753/" TargetMode="External"/><Relationship Id="rId275" Type="http://schemas.openxmlformats.org/officeDocument/2006/relationships/hyperlink" Target="https://www.mprnews.org/story/2017/01/21/photos-around-minnesota-women-and-men-march-for-womens-rights" TargetMode="External"/><Relationship Id="rId276" Type="http://schemas.openxmlformats.org/officeDocument/2006/relationships/hyperlink" Target="http://www.latimes.com/local/lanow/la-me-womens-march-los-angeles-20170121-story.html" TargetMode="External"/><Relationship Id="rId277" Type="http://schemas.openxmlformats.org/officeDocument/2006/relationships/hyperlink" Target="http://www.nbclosangeles.com/news/local/Thousands-Womens-March-Los-Angeles-411409495.html" TargetMode="External"/><Relationship Id="rId278" Type="http://schemas.openxmlformats.org/officeDocument/2006/relationships/hyperlink" Target="http://www.courier-journal.com/story/news/politics/2017/01/21/local-activists-call-social-justice/96676446/" TargetMode="External"/><Relationship Id="rId279" Type="http://schemas.openxmlformats.org/officeDocument/2006/relationships/hyperlink" Target="http://www.nbcneb.com/content/news/March-for-equality-takes-place-in-central-Nebraska-411432745.html" TargetMode="External"/><Relationship Id="rId160" Type="http://schemas.openxmlformats.org/officeDocument/2006/relationships/hyperlink" Target="http://www.goerie.com/news/20170121/thousands-demonstrate-in-womens-march-on-erie" TargetMode="External"/><Relationship Id="rId161" Type="http://schemas.openxmlformats.org/officeDocument/2006/relationships/hyperlink" Target="http://www.goerie.com/news/20170121/thousands-demonstrate-in-womens-march-on-erie" TargetMode="External"/><Relationship Id="rId162" Type="http://schemas.openxmlformats.org/officeDocument/2006/relationships/hyperlink" Target="http://registerguard.com/rg/news/local/35195183-75/more-than-7000-participate-in-womens-march-in-eugene-joining-hundreds-of-thousands-around-the-nation.html.csp" TargetMode="External"/><Relationship Id="rId163" Type="http://schemas.openxmlformats.org/officeDocument/2006/relationships/hyperlink" Target="https://twitter.com/erinely/status/822965859194793985" TargetMode="External"/><Relationship Id="rId164" Type="http://schemas.openxmlformats.org/officeDocument/2006/relationships/hyperlink" Target="https://lostcoastoutpost.com/2017/jan/21/hundreds-flood-eurekas-streets-solidarity-womens-m/" TargetMode="External"/><Relationship Id="rId165" Type="http://schemas.openxmlformats.org/officeDocument/2006/relationships/hyperlink" Target="http://www.times-standard.com/general-news/20170121/thousands-gather-for-womens-march-on-eureka" TargetMode="External"/><Relationship Id="rId166" Type="http://schemas.openxmlformats.org/officeDocument/2006/relationships/hyperlink" Target="http://www.newsminer.com/news/local_news/gather-in-subzero-fairbanks-weather-for-women-s-march/article_239e5470-e01f-11e6-a089-7f4103a02ed3.html" TargetMode="External"/><Relationship Id="rId167" Type="http://schemas.openxmlformats.org/officeDocument/2006/relationships/hyperlink" Target="https://twitter.com/DaveMcGlinchey/status/823023657266114564" TargetMode="External"/><Relationship Id="rId168" Type="http://schemas.openxmlformats.org/officeDocument/2006/relationships/hyperlink" Target="http://www.fbnewsleader.com/news/womens-march-fernandina-beach" TargetMode="External"/><Relationship Id="rId169" Type="http://schemas.openxmlformats.org/officeDocument/2006/relationships/hyperlink" Target="https://twitter.com/RadiantAstro/status/823164932980178945" TargetMode="External"/><Relationship Id="rId390" Type="http://schemas.openxmlformats.org/officeDocument/2006/relationships/hyperlink" Target="http://www.providencejournal.com/news/20170121/from-providence-to-washington-rhode-islanders-turn-out-to-send-trump-message" TargetMode="External"/><Relationship Id="rId391" Type="http://schemas.openxmlformats.org/officeDocument/2006/relationships/hyperlink" Target="https://twitter.com/JohnMarionjr/status/822980976628404226" TargetMode="External"/><Relationship Id="rId392" Type="http://schemas.openxmlformats.org/officeDocument/2006/relationships/hyperlink" Target="http://www.wral.com/organizers-estimate-17-000-gather-in-raleigh-for-women-s-march/16456580/" TargetMode="External"/><Relationship Id="rId393" Type="http://schemas.openxmlformats.org/officeDocument/2006/relationships/hyperlink" Target="https://twitter.com/ThatBrandyn/status/822891625676275712" TargetMode="External"/><Relationship Id="rId394" Type="http://schemas.openxmlformats.org/officeDocument/2006/relationships/hyperlink" Target="http://www.readingeagle.com/news/article/crowds-gather-in-city-park-in-reading-for-sister-march" TargetMode="External"/><Relationship Id="rId395" Type="http://schemas.openxmlformats.org/officeDocument/2006/relationships/hyperlink" Target="https://twitter.com/franko353/status/824010407299969024" TargetMode="External"/><Relationship Id="rId396" Type="http://schemas.openxmlformats.org/officeDocument/2006/relationships/hyperlink" Target="http://newjersey.news12.com/multimedia/hundreds-march-in-solidarity-in-red-bank-1.12994794" TargetMode="External"/><Relationship Id="rId397" Type="http://schemas.openxmlformats.org/officeDocument/2006/relationships/hyperlink" Target="http://www.redbankgreen.com/2017/01/red-bank-women-unite-against-unnamed-president/" TargetMode="External"/><Relationship Id="rId398" Type="http://schemas.openxmlformats.org/officeDocument/2006/relationships/hyperlink" Target="http://www.redding.com/story/news/local/2017/01/21/live-tweets-womens-march-redding-city-hall/96882162/" TargetMode="External"/><Relationship Id="rId399" Type="http://schemas.openxmlformats.org/officeDocument/2006/relationships/hyperlink" Target="http://www.easyreadernews.com/144169/redondo-beach-womens-march-draws-1800-participants/" TargetMode="External"/><Relationship Id="rId280" Type="http://schemas.openxmlformats.org/officeDocument/2006/relationships/hyperlink" Target="http://lubbockonline.com/local/2017-01-21/hundreds-protest-lubbock-women-s-march" TargetMode="External"/><Relationship Id="rId281" Type="http://schemas.openxmlformats.org/officeDocument/2006/relationships/hyperlink" Target="http://www.mtshastanews.com/photogallery/CA/20170121/PHOTOGALLERY/121009998/PH/1" TargetMode="External"/><Relationship Id="rId282" Type="http://schemas.openxmlformats.org/officeDocument/2006/relationships/hyperlink" Target="https://twitter.com/KaraLogan21/status/823293332520632320" TargetMode="External"/></Relationships>
</file>

<file path=xl/worksheets/_rels/sheet3.xml.rels><?xml version="1.0" encoding="UTF-8" standalone="yes"?>
<Relationships xmlns="http://schemas.openxmlformats.org/package/2006/relationships"><Relationship Id="rId459" Type="http://schemas.openxmlformats.org/officeDocument/2006/relationships/hyperlink" Target="http://www.mcall.com/news/breaking/mc-women--march-20170121-story.html" TargetMode="External"/><Relationship Id="rId510" Type="http://schemas.openxmlformats.org/officeDocument/2006/relationships/hyperlink" Target="https://twitter.com/JillianEMcClure/status/822928537627795457" TargetMode="External"/><Relationship Id="rId511" Type="http://schemas.openxmlformats.org/officeDocument/2006/relationships/hyperlink" Target="http://www.khou.com/mb/news/20k-attend-womens-march-in-downtown-houston/389702891" TargetMode="External"/><Relationship Id="rId512" Type="http://schemas.openxmlformats.org/officeDocument/2006/relationships/hyperlink" Target="http://www.chron.com/news/houston-texas/article/Tweets-from-the-Houston-Women-s-march-10873983.php" TargetMode="External"/><Relationship Id="rId20" Type="http://schemas.openxmlformats.org/officeDocument/2006/relationships/hyperlink" Target="http://www.al.com/news/birmingham/index.ssf/2017/01/thousands_parade_through_birmi.html" TargetMode="External"/><Relationship Id="rId21" Type="http://schemas.openxmlformats.org/officeDocument/2006/relationships/hyperlink" Target="https://twitter.com/JackJacobs_/status/822938968073404416" TargetMode="External"/><Relationship Id="rId22" Type="http://schemas.openxmlformats.org/officeDocument/2006/relationships/hyperlink" Target="http://wkrg.com/2017/01/21/womens-march-mobile-draws-hundreds-of-men-and-women/" TargetMode="External"/><Relationship Id="rId23" Type="http://schemas.openxmlformats.org/officeDocument/2006/relationships/hyperlink" Target="http://www.nwahomepage.com/news/nwa-joins-the-rest-of-the-country-in-gathering-for-womens-rights/643838557" TargetMode="External"/><Relationship Id="rId24" Type="http://schemas.openxmlformats.org/officeDocument/2006/relationships/hyperlink" Target="http://www.arkansasonline.com/news/2017/jan/21/hundreds-march-street-state-capitol-downtown-littl/?news-arkansas" TargetMode="External"/><Relationship Id="rId25" Type="http://schemas.openxmlformats.org/officeDocument/2006/relationships/hyperlink" Target="https://www.facebook.com/plugins/post.php?href=https%3A%2F%2Fwww.facebook.com%2Fwomenactnow%2Fposts%2F316622398732847&amp;width=500" TargetMode="External"/><Relationship Id="rId26" Type="http://schemas.openxmlformats.org/officeDocument/2006/relationships/hyperlink" Target="http://azdailysun.com/news/local/flagstaff-march-for-love-tops/article_91318de2-8ea4-505d-ac21-bc6709e2b8ca.html" TargetMode="External"/><Relationship Id="rId27" Type="http://schemas.openxmlformats.org/officeDocument/2006/relationships/hyperlink" Target="http://www.havasunews.com/news/women-s-march-included-lake-havasu-city/article_03f76f44-e1be-11e6-a12a-63c8637e104a.html" TargetMode="External"/><Relationship Id="rId28" Type="http://schemas.openxmlformats.org/officeDocument/2006/relationships/hyperlink" Target="http://www.azcentral.com/story/news/local/phoenix/2017/01/21/phoenix-womens-march-sister-washington-capitol/96849890/" TargetMode="External"/><Relationship Id="rId29" Type="http://schemas.openxmlformats.org/officeDocument/2006/relationships/hyperlink" Target="http://kjzz.org/content/424597/many-25000-turn-out-womens-march-phoenix" TargetMode="External"/><Relationship Id="rId513" Type="http://schemas.openxmlformats.org/officeDocument/2006/relationships/hyperlink" Target="http://lubbockonline.com/local/2017-01-21/hundreds-protest-lubbock-women-s-march" TargetMode="External"/><Relationship Id="rId514" Type="http://schemas.openxmlformats.org/officeDocument/2006/relationships/hyperlink" Target="http://www.yourbasin.com/news/midland-womens-march-we-need-to-show-there-is-diversity-in-this-area/643899237" TargetMode="External"/><Relationship Id="rId515" Type="http://schemas.openxmlformats.org/officeDocument/2006/relationships/hyperlink" Target="http://www.mysanantonio.com/news/local/article/Women-in-San-Antonio-take-to-the-streets-to-10873833.php" TargetMode="External"/><Relationship Id="rId516" Type="http://schemas.openxmlformats.org/officeDocument/2006/relationships/hyperlink" Target="http://www.timesrecordnews.com/story/news/local/2017/01/21/group-peacefully-marches-voice-their-concerns/96891804/" TargetMode="External"/><Relationship Id="rId517" Type="http://schemas.openxmlformats.org/officeDocument/2006/relationships/hyperlink" Target="https://twitter.com/mmrj_tweet/status/822963369577615360" TargetMode="External"/><Relationship Id="rId518" Type="http://schemas.openxmlformats.org/officeDocument/2006/relationships/hyperlink" Target="http://www.standard.net/Community/2017/01/21/Hundreds-brave-snow-for-Northern-Utah-Unity-Rally-in-Ogden.html" TargetMode="External"/><Relationship Id="rId519" Type="http://schemas.openxmlformats.org/officeDocument/2006/relationships/hyperlink" Target="http://www.sltrib.com/news/4847223-155/ogden-women-join-those-across-the" TargetMode="External"/><Relationship Id="rId170" Type="http://schemas.openxmlformats.org/officeDocument/2006/relationships/hyperlink" Target="http://lubbockonline.com/local/2017-01-21/hundreds-protest-lubbock-women-s-march" TargetMode="External"/><Relationship Id="rId171" Type="http://schemas.openxmlformats.org/officeDocument/2006/relationships/hyperlink" Target="http://onlineathens.com/slideshow/2017-01-21/photos-athens-womens-march" TargetMode="External"/><Relationship Id="rId172" Type="http://schemas.openxmlformats.org/officeDocument/2006/relationships/hyperlink" Target="http://www.ajc.com/news/state--regional-govt--politics/new-police-estimate-000-atlanta-the-march-continues-the-capitol/PlaULPX2mykkjcHk799zLP/" TargetMode="External"/><Relationship Id="rId173" Type="http://schemas.openxmlformats.org/officeDocument/2006/relationships/hyperlink" Target="http://www.nbcnews.com/storyline/inauguration-2017/women-s-marches-held-around-world-solidarity-d-c-protest-n710331" TargetMode="External"/><Relationship Id="rId174" Type="http://schemas.openxmlformats.org/officeDocument/2006/relationships/hyperlink" Target="http://chronicle.augusta.com/news/2017-01-21/hundreds-participate-augusta-solidarity-march" TargetMode="External"/><Relationship Id="rId175" Type="http://schemas.openxmlformats.org/officeDocument/2006/relationships/hyperlink" Target="http://www.wrdw.com/content/news/Hundreds-turn-out-for-Augustas-Women-Solidarity-March-411427215.html" TargetMode="External"/><Relationship Id="rId176" Type="http://schemas.openxmlformats.org/officeDocument/2006/relationships/hyperlink" Target="http://savannahnow.com/news/2017-01-21/hundreds-march-downtown-savannah-promote-women-s-rights-oppose-trump" TargetMode="External"/><Relationship Id="rId177" Type="http://schemas.openxmlformats.org/officeDocument/2006/relationships/hyperlink" Target="https://twitter.com/jonathanhtweets/status/823054896165486593" TargetMode="External"/><Relationship Id="rId178" Type="http://schemas.openxmlformats.org/officeDocument/2006/relationships/hyperlink" Target="http://www.statesboroherald.com/section/1/article/78251/" TargetMode="External"/><Relationship Id="rId179" Type="http://schemas.openxmlformats.org/officeDocument/2006/relationships/hyperlink" Target="http://www.guampdn.com/picture-gallery/news/2017/01/20/fanohge-famalaoan-guahan-march/96822624/" TargetMode="External"/><Relationship Id="rId230" Type="http://schemas.openxmlformats.org/officeDocument/2006/relationships/hyperlink" Target="https://twitter.com/lexkypolice/status/822907799084683264" TargetMode="External"/><Relationship Id="rId231" Type="http://schemas.openxmlformats.org/officeDocument/2006/relationships/hyperlink" Target="http://www.courier-journal.com/story/news/politics/2017/01/21/local-activists-call-social-justice/96676446/" TargetMode="External"/><Relationship Id="rId232" Type="http://schemas.openxmlformats.org/officeDocument/2006/relationships/hyperlink" Target="http://wkms.org/post/hundreds-join-march-equality-and-social-justice-murray" TargetMode="External"/><Relationship Id="rId233" Type="http://schemas.openxmlformats.org/officeDocument/2006/relationships/hyperlink" Target="https://twitter.com/sheila_isaac/status/823375791601963008" TargetMode="External"/><Relationship Id="rId234" Type="http://schemas.openxmlformats.org/officeDocument/2006/relationships/hyperlink" Target="http://www.theadvocate.com/new_orleans/news/article_b6a63598-e002-11e6-9066-575bd82cb3da.html" TargetMode="External"/><Relationship Id="rId235" Type="http://schemas.openxmlformats.org/officeDocument/2006/relationships/hyperlink" Target="http://www.nola.com/elections/index.ssf/2017/01/womens_march_trump_protest_new.html" TargetMode="External"/><Relationship Id="rId236" Type="http://schemas.openxmlformats.org/officeDocument/2006/relationships/hyperlink" Target="http://www.ksla.com/story/34314150/large-crowd-marches-in-downtown-shreveport-in-solidarity-with-womens-march-in-dc" TargetMode="External"/><Relationship Id="rId237" Type="http://schemas.openxmlformats.org/officeDocument/2006/relationships/hyperlink" Target="https://www.facebook.com/events/195167907553867/permalink/204120623325262/" TargetMode="External"/><Relationship Id="rId238" Type="http://schemas.openxmlformats.org/officeDocument/2006/relationships/hyperlink" Target="http://www.shreveporttimes.com/story/news/2017/01/21/womens-march-shreveport-bossier-held-saturday-were-not-going-away/96774386/" TargetMode="External"/><Relationship Id="rId239" Type="http://schemas.openxmlformats.org/officeDocument/2006/relationships/hyperlink" Target="http://whdh.com/news/175000-rally-on-boston-common-for-womens-march/" TargetMode="External"/><Relationship Id="rId460" Type="http://schemas.openxmlformats.org/officeDocument/2006/relationships/hyperlink" Target="http://www.lehighvalleylive.com/bethlehem/index.ssf/2017/01/bethlehem_joins_nation_in_rall.html" TargetMode="External"/><Relationship Id="rId461" Type="http://schemas.openxmlformats.org/officeDocument/2006/relationships/hyperlink" Target="https://twitter.com/MzHokie/status/823054470728810496" TargetMode="External"/><Relationship Id="rId462" Type="http://schemas.openxmlformats.org/officeDocument/2006/relationships/hyperlink" Target="https://twitter.com/t_l_d_a/status/823253795345993728" TargetMode="External"/><Relationship Id="rId463" Type="http://schemas.openxmlformats.org/officeDocument/2006/relationships/hyperlink" Target="http://wnep.com/2017/01/21/womens-march-in-bloomsburg-displays-countrys-divide/" TargetMode="External"/><Relationship Id="rId464" Type="http://schemas.openxmlformats.org/officeDocument/2006/relationships/hyperlink" Target="http://www.theclarionnews.com/news/local/article_1731f243-d54b-5d9c-89e5-4b8fc3196cc5.html" TargetMode="External"/><Relationship Id="rId465" Type="http://schemas.openxmlformats.org/officeDocument/2006/relationships/hyperlink" Target="https://twitter.com/JimAleski/status/823025384748974080" TargetMode="External"/><Relationship Id="rId466" Type="http://schemas.openxmlformats.org/officeDocument/2006/relationships/hyperlink" Target="http://patch.com/pennsylvania/newtown-pa/2-000-turn-out-womens-march-bucks-county-photos-video" TargetMode="External"/><Relationship Id="rId467" Type="http://schemas.openxmlformats.org/officeDocument/2006/relationships/hyperlink" Target="https://www.facebook.com/PghPoliceZone5/posts/1731101453873096?pnref=story" TargetMode="External"/><Relationship Id="rId468" Type="http://schemas.openxmlformats.org/officeDocument/2006/relationships/hyperlink" Target="http://www.goerie.com/news/20170121/thousands-demonstrate-in-womens-march-on-erie" TargetMode="External"/><Relationship Id="rId469" Type="http://schemas.openxmlformats.org/officeDocument/2006/relationships/hyperlink" Target="http://www.pennlive.com/news/2017/01/harrisburg_version_of_womens_m.html" TargetMode="External"/><Relationship Id="rId520" Type="http://schemas.openxmlformats.org/officeDocument/2006/relationships/hyperlink" Target="http://www.parkrecord.com/news/giant-sundance-crowd-marches-in-broad-rebuke-of-president-trump/?platform=hootsuite" TargetMode="External"/><Relationship Id="rId521" Type="http://schemas.openxmlformats.org/officeDocument/2006/relationships/hyperlink" Target="http://deadline.com/2017/01/sundance-womens-march-attendance-high-chelsea-handler-donald-trump-1201891609/" TargetMode="External"/><Relationship Id="rId522" Type="http://schemas.openxmlformats.org/officeDocument/2006/relationships/hyperlink" Target="http://www.sltrib.com/home/4843395-155/about-1000-utahns-rally-against-president" TargetMode="External"/><Relationship Id="rId30" Type="http://schemas.openxmlformats.org/officeDocument/2006/relationships/hyperlink" Target="http://www.dcourier.com/photos/galleries/2017/jan/21/womens-march-in-prescott/" TargetMode="External"/><Relationship Id="rId31" Type="http://schemas.openxmlformats.org/officeDocument/2006/relationships/hyperlink" Target="https://twitter.com/LynnMRichards/status/823171903464407040" TargetMode="External"/><Relationship Id="rId32" Type="http://schemas.openxmlformats.org/officeDocument/2006/relationships/hyperlink" Target="http://tucson.com/news/local/join-women-s-march-in-tucson/article_a3326d7b-dc9c-5b3f-a443-e6667b3f4a6b.html" TargetMode="External"/><Relationship Id="rId33" Type="http://schemas.openxmlformats.org/officeDocument/2006/relationships/hyperlink" Target="http://www.kvoa.com/story/34313959/womens-march-in-tucson-draws-10000" TargetMode="External"/><Relationship Id="rId34" Type="http://schemas.openxmlformats.org/officeDocument/2006/relationships/hyperlink" Target="https://twitter.com/ben_silverman/status/823032391841132545" TargetMode="External"/><Relationship Id="rId35" Type="http://schemas.openxmlformats.org/officeDocument/2006/relationships/hyperlink" Target="https://twitter.com/lisakate111/status/823018370094071808" TargetMode="External"/><Relationship Id="rId36" Type="http://schemas.openxmlformats.org/officeDocument/2006/relationships/hyperlink" Target="http://bakersfieldnow.com/news/local/local-women-join-millions-more-across-the-nation-for-womens-equality" TargetMode="External"/><Relationship Id="rId37" Type="http://schemas.openxmlformats.org/officeDocument/2006/relationships/hyperlink" Target="http://www.dailycal.org/2017/01/21/berkeley-community-joins-millions-around-world-participating-womens-marches/" TargetMode="External"/><Relationship Id="rId38" Type="http://schemas.openxmlformats.org/officeDocument/2006/relationships/hyperlink" Target="http://www.berkeleyside.com/2017/01/22/russian-prankster-organizes-fake-protest-uc-berkeley-hundreds-march-anyway/" TargetMode="External"/><Relationship Id="rId39" Type="http://schemas.openxmlformats.org/officeDocument/2006/relationships/hyperlink" Target="http://myburbank.com/01/news/womens-march-burbank-brings-families-kids-mothers/" TargetMode="External"/><Relationship Id="rId523" Type="http://schemas.openxmlformats.org/officeDocument/2006/relationships/hyperlink" Target="http://kutv.com/news/local/thousands-gather-for-utah-women-unite-march-at-utah-capitol-rotunda" TargetMode="External"/><Relationship Id="rId524" Type="http://schemas.openxmlformats.org/officeDocument/2006/relationships/hyperlink" Target="http://kutv.com/news/local/womens-march-draws-unprecedented-numbers-to-state-capitol" TargetMode="External"/><Relationship Id="rId525" Type="http://schemas.openxmlformats.org/officeDocument/2006/relationships/hyperlink" Target="https://twitter.com/TinaPStacy/status/823226044643680257" TargetMode="External"/><Relationship Id="rId526" Type="http://schemas.openxmlformats.org/officeDocument/2006/relationships/hyperlink" Target="http://www.dailyprogress.com/gallery/charlottesville-women-s-march/collection_1a2a4a98-e006-11e6-9753-7fa6fdc922ca.html" TargetMode="External"/><Relationship Id="rId527" Type="http://schemas.openxmlformats.org/officeDocument/2006/relationships/hyperlink" Target="http://pilotonline.com/news/local/sister-marches-draw-thousands-to-downtown-norfolk-to-support-women/article_491f897c-2be6-5968-9f8a-2df7250a0184.html" TargetMode="External"/><Relationship Id="rId528" Type="http://schemas.openxmlformats.org/officeDocument/2006/relationships/hyperlink" Target="http://www.ask4direct.com/InfoRead.asp?id=WESR&amp;InfoID=1028534" TargetMode="External"/><Relationship Id="rId529" Type="http://schemas.openxmlformats.org/officeDocument/2006/relationships/hyperlink" Target="http://richmondfreepress.com/news/2017/jan/20/thousands-join-march-monument-message-equality-uni/" TargetMode="External"/><Relationship Id="rId180" Type="http://schemas.openxmlformats.org/officeDocument/2006/relationships/hyperlink" Target="http://www.hawaiitribune-herald.com/news/local-news/heeding-rallying-call-more-1000-attend-hilo-women-s-march" TargetMode="External"/><Relationship Id="rId181" Type="http://schemas.openxmlformats.org/officeDocument/2006/relationships/hyperlink" Target="http://www.staradvertiser.com/2017/01/21/breaking-news/thousands-march-around-state-capitol-in-show-of-solidarity/" TargetMode="External"/><Relationship Id="rId182" Type="http://schemas.openxmlformats.org/officeDocument/2006/relationships/hyperlink" Target="http://www.kitv.com/story/34314442/close-to-8000-come-out-to-womens-march-in-honolulu" TargetMode="External"/><Relationship Id="rId183" Type="http://schemas.openxmlformats.org/officeDocument/2006/relationships/hyperlink" Target="http://mauitime.com/news/politics/photos-of-todays-womens-march-on-maui/" TargetMode="External"/><Relationship Id="rId184" Type="http://schemas.openxmlformats.org/officeDocument/2006/relationships/hyperlink" Target="http://www.mauinews.com/news/local-news/2017/01/marching-into-history-peaceful-protest-maui-style/" TargetMode="External"/><Relationship Id="rId185" Type="http://schemas.openxmlformats.org/officeDocument/2006/relationships/hyperlink" Target="http://bigislandnow.com/2017/01/21/na-wahine-for-womens-rights-march-on-the-water/" TargetMode="External"/><Relationship Id="rId186" Type="http://schemas.openxmlformats.org/officeDocument/2006/relationships/hyperlink" Target="https://twitter.com/OccupyDisabled/status/823046051867131905" TargetMode="External"/><Relationship Id="rId187" Type="http://schemas.openxmlformats.org/officeDocument/2006/relationships/hyperlink" Target="http://www.westhawaiitoday.com/news/local-news/women-s-march-draws-massive-crowd-kona" TargetMode="External"/><Relationship Id="rId188" Type="http://schemas.openxmlformats.org/officeDocument/2006/relationships/hyperlink" Target="http://thegardenisland.com/news/local/attend-sign-waving-event-support-women-s-march-on-washington/article_d7188a0b-7d09-5afe-9c33-0f2e80244eda.html" TargetMode="External"/><Relationship Id="rId189" Type="http://schemas.openxmlformats.org/officeDocument/2006/relationships/hyperlink" Target="http://qctimes.com/news/local/hall-overflows-with-women-s-rally-participants/article_03dc35fb-bb39-54b5-bce3-b2c275cafaff.html" TargetMode="External"/><Relationship Id="rId240" Type="http://schemas.openxmlformats.org/officeDocument/2006/relationships/hyperlink" Target="http://www.bostonglobe.com/metro/2017/01/21/thousands-protesters-expected-join-boston-women-march-saturday/uAWNwH9R5FHltkqyQNzeFL/story.html" TargetMode="External"/><Relationship Id="rId241" Type="http://schemas.openxmlformats.org/officeDocument/2006/relationships/hyperlink" Target="http://www.enterprisenews.com/news/20170121/bridgewater-residents-protest-trump---with-peace" TargetMode="External"/><Relationship Id="rId242" Type="http://schemas.openxmlformats.org/officeDocument/2006/relationships/hyperlink" Target="https://twitter.com/DaveMcGlinchey/status/823023657266114564" TargetMode="External"/><Relationship Id="rId243" Type="http://schemas.openxmlformats.org/officeDocument/2006/relationships/hyperlink" Target="http://www.capenews.net/falmouth/news/upper-cape-men-women-gather-in-solidarity/article_135e68e6-68fc-5e78-8332-a5fd43321a89.html" TargetMode="External"/><Relationship Id="rId244" Type="http://schemas.openxmlformats.org/officeDocument/2006/relationships/hyperlink" Target="http://www.recorder.com/Thousands-fill-Town-Common-for-women-s-rally-7616382" TargetMode="External"/><Relationship Id="rId245" Type="http://schemas.openxmlformats.org/officeDocument/2006/relationships/hyperlink" Target="http://www.capecod.com/cape-wide-news/solidarity-stand-out-in-harwich-saturday/" TargetMode="External"/><Relationship Id="rId246" Type="http://schemas.openxmlformats.org/officeDocument/2006/relationships/hyperlink" Target="http://www.mvtimes.com/2017/01/21/photos-womens-march-five-corners/" TargetMode="External"/><Relationship Id="rId247" Type="http://schemas.openxmlformats.org/officeDocument/2006/relationships/hyperlink" Target="http://www.ack.net/news/20170121/your-nantucket-womens-march-photos-wanted" TargetMode="External"/><Relationship Id="rId248" Type="http://schemas.openxmlformats.org/officeDocument/2006/relationships/hyperlink" Target="https://www.facebook.com/NorthamptonMAPD/posts/774633669358519:0" TargetMode="External"/><Relationship Id="rId249" Type="http://schemas.openxmlformats.org/officeDocument/2006/relationships/hyperlink" Target="http://www.gazettenet.com/Northampton-Women-s-March-7616557" TargetMode="External"/><Relationship Id="rId300" Type="http://schemas.openxmlformats.org/officeDocument/2006/relationships/hyperlink" Target="http://www.mprnews.org/story/2017/01/21/photos-around-minnesota-women-and-men-march-for-womens-rights" TargetMode="External"/><Relationship Id="rId301" Type="http://schemas.openxmlformats.org/officeDocument/2006/relationships/hyperlink" Target="http://elyecho.com/articles/2017/01/21/ely-area-women-hold-rally-saturday-whiteside-park" TargetMode="External"/><Relationship Id="rId302" Type="http://schemas.openxmlformats.org/officeDocument/2006/relationships/hyperlink" Target="https://twitter.com/bryanhansel/status/823244421185630208" TargetMode="External"/><Relationship Id="rId303" Type="http://schemas.openxmlformats.org/officeDocument/2006/relationships/hyperlink" Target="https://twitter.com/curatress/status/822996713979912192" TargetMode="External"/><Relationship Id="rId304" Type="http://schemas.openxmlformats.org/officeDocument/2006/relationships/hyperlink" Target="https://www.facebook.com/events/337150970017113/permalink/342627902802753/" TargetMode="External"/><Relationship Id="rId305" Type="http://schemas.openxmlformats.org/officeDocument/2006/relationships/hyperlink" Target="https://www.mprnews.org/story/2017/01/21/photos-around-minnesota-women-and-men-march-for-womens-rights" TargetMode="External"/><Relationship Id="rId306" Type="http://schemas.openxmlformats.org/officeDocument/2006/relationships/hyperlink" Target="http://www.mprnews.org/story/2017/01/21/photos-around-minnesota-women-and-men-march-for-womens-rights" TargetMode="External"/><Relationship Id="rId307" Type="http://schemas.openxmlformats.org/officeDocument/2006/relationships/hyperlink" Target="https://twitter.com/water_violin/status/822997922757349376" TargetMode="External"/><Relationship Id="rId308" Type="http://schemas.openxmlformats.org/officeDocument/2006/relationships/hyperlink" Target="https://twitter.com/water_violin/status/822997922757349376" TargetMode="External"/><Relationship Id="rId309" Type="http://schemas.openxmlformats.org/officeDocument/2006/relationships/hyperlink" Target="http://www.sctimes.com/story/news/local/2017/01/20/st-cloud-mixed-reaction-president-trump/96837370/" TargetMode="External"/><Relationship Id="rId470" Type="http://schemas.openxmlformats.org/officeDocument/2006/relationships/hyperlink" Target="http://wdadradio.com/downtown-indiana-site-of-march-connected-to-dc-march-for-women/" TargetMode="External"/><Relationship Id="rId471" Type="http://schemas.openxmlformats.org/officeDocument/2006/relationships/hyperlink" Target="https://twitter.com/PghQuilter/status/823171066864476160" TargetMode="External"/><Relationship Id="rId472" Type="http://schemas.openxmlformats.org/officeDocument/2006/relationships/hyperlink" Target="http://lancasteronline.com/news/local/hundreds-rally-in-penn-square-for-women-s-rights/article_5dcec858-dfe5-11e6-b8fe-4368bfd596b1.html" TargetMode="External"/><Relationship Id="rId473" Type="http://schemas.openxmlformats.org/officeDocument/2006/relationships/hyperlink" Target="http://www.philly.com/philly/blogs/real-time/Womens-Marches-in-Washington-DC-and-Philadelphia-Live-updates-Jan-21-2017.html" TargetMode="External"/><Relationship Id="rId474" Type="http://schemas.openxmlformats.org/officeDocument/2006/relationships/hyperlink" Target="http://www.post-gazette.com/local/city/2017/01/21/Pittsburgh-groups-protest-against-Trump/stories/201701210111" TargetMode="External"/><Relationship Id="rId475" Type="http://schemas.openxmlformats.org/officeDocument/2006/relationships/hyperlink" Target="http://www.readingeagle.com/news/article/crowds-gather-in-city-park-in-reading-for-sister-march" TargetMode="External"/><Relationship Id="rId476" Type="http://schemas.openxmlformats.org/officeDocument/2006/relationships/hyperlink" Target="https://twitter.com/franko353/status/824010407299969024" TargetMode="External"/><Relationship Id="rId477" Type="http://schemas.openxmlformats.org/officeDocument/2006/relationships/hyperlink" Target="http://www.sharonherald.com/news/local_news/many-feet-one-voice/article_bba9716e-cc03-597c-8be8-ade51955213d.html" TargetMode="External"/><Relationship Id="rId478" Type="http://schemas.openxmlformats.org/officeDocument/2006/relationships/hyperlink" Target="http://www.centredaily.com/news/local/community/state-college/article127994959.html" TargetMode="External"/><Relationship Id="rId479" Type="http://schemas.openxmlformats.org/officeDocument/2006/relationships/hyperlink" Target="https://wcborodems.org/2017/01/21/in-solidarity-with-the-womens-march/" TargetMode="External"/><Relationship Id="rId530" Type="http://schemas.openxmlformats.org/officeDocument/2006/relationships/hyperlink" Target="http://www.wdbj7.com/content/news/Thousands-marched-for-women-in-Roanoke-411421475.html" TargetMode="External"/><Relationship Id="rId531" Type="http://schemas.openxmlformats.org/officeDocument/2006/relationships/hyperlink" Target="http://fromtheeditr.blogspot.com/2017/01/big-festive-crowd-for-roanoke-womens.html?m=1" TargetMode="External"/><Relationship Id="rId532" Type="http://schemas.openxmlformats.org/officeDocument/2006/relationships/hyperlink" Target="http://www.newsleader.com/story/news/local/2017/01/21/96880364/" TargetMode="External"/><Relationship Id="rId40" Type="http://schemas.openxmlformats.org/officeDocument/2006/relationships/hyperlink" Target="https://twitter.com/pamboy712/status/823196047497248769" TargetMode="External"/><Relationship Id="rId41" Type="http://schemas.openxmlformats.org/officeDocument/2006/relationships/hyperlink" Target="http://www.ivpressonline.com/news/local/women-and-men-link-arms-in-valley-march-opposed-to/article_11668cd4-e068-11e6-9a19-275249e83b96.html" TargetMode="External"/><Relationship Id="rId42" Type="http://schemas.openxmlformats.org/officeDocument/2006/relationships/hyperlink" Target="http://www.nbcsandiego.com/news/local/This-is-a-Little-One-Seniors-Walk-in-Solidarity-With-the-Womens-March-411446085.html" TargetMode="External"/><Relationship Id="rId43" Type="http://schemas.openxmlformats.org/officeDocument/2006/relationships/hyperlink" Target="https://lostcoastoutpost.com/2017/jan/21/hundreds-flood-eurekas-streets-solidarity-womens-m/" TargetMode="External"/><Relationship Id="rId44" Type="http://schemas.openxmlformats.org/officeDocument/2006/relationships/hyperlink" Target="http://www.times-standard.com/general-news/20170121/thousands-gather-for-womens-march-on-eureka" TargetMode="External"/><Relationship Id="rId45" Type="http://schemas.openxmlformats.org/officeDocument/2006/relationships/hyperlink" Target="https://twitter.com/contraryAshley/status/823271784694747136" TargetMode="External"/><Relationship Id="rId46" Type="http://schemas.openxmlformats.org/officeDocument/2006/relationships/hyperlink" Target="https://vimeo.com/200537363" TargetMode="External"/><Relationship Id="rId47" Type="http://schemas.openxmlformats.org/officeDocument/2006/relationships/hyperlink" Target="https://www.facebook.com/FortBraggAdvocateNews/posts/1422203641137859" TargetMode="External"/><Relationship Id="rId48" Type="http://schemas.openxmlformats.org/officeDocument/2006/relationships/hyperlink" Target="http://www.fresnobee.com/news/local/article128014199.html" TargetMode="External"/><Relationship Id="rId49" Type="http://schemas.openxmlformats.org/officeDocument/2006/relationships/hyperlink" Target="http://www.elle.com/culture/career-politics/news/a42373/the-cancer-patients-who-held-a-womens-march-in-a-hospital/" TargetMode="External"/><Relationship Id="rId533" Type="http://schemas.openxmlformats.org/officeDocument/2006/relationships/hyperlink" Target="http://wydaily.com/2017/01/21/womens-march-in-williamsburg-a-family-affair/" TargetMode="External"/><Relationship Id="rId534" Type="http://schemas.openxmlformats.org/officeDocument/2006/relationships/hyperlink" Target="http://wydaily.com/2017/01/21/womens-march-in-williamsburg-a-family-affair/" TargetMode="External"/><Relationship Id="rId1" Type="http://schemas.openxmlformats.org/officeDocument/2006/relationships/hyperlink" Target="http://adn.com" TargetMode="External"/><Relationship Id="rId2" Type="http://schemas.openxmlformats.org/officeDocument/2006/relationships/hyperlink" Target="https://www.adn.com/alaska-news/2017/01/21/large-crowd-attends-womens-march-on-anchorage-in-solidarity-with-national-events/" TargetMode="External"/><Relationship Id="rId3" Type="http://schemas.openxmlformats.org/officeDocument/2006/relationships/hyperlink" Target="https://twitter.com/julia_omalley/status/822905531316649984" TargetMode="External"/><Relationship Id="rId4" Type="http://schemas.openxmlformats.org/officeDocument/2006/relationships/hyperlink" Target="http://www.ktuu.com/content/news/Thousands-of-Alaskans-show-up-for-Womens-March-in-Anchorage-411431025.html" TargetMode="External"/><Relationship Id="rId5" Type="http://schemas.openxmlformats.org/officeDocument/2006/relationships/hyperlink" Target="https://www.adn.com/slideshow/visual/2017/01/21/thousands-hit-the-streets-for-womens-march-events-in-alaska/" TargetMode="External"/><Relationship Id="rId6" Type="http://schemas.openxmlformats.org/officeDocument/2006/relationships/hyperlink" Target="http://kyuk.org/post/slideshow-bethel-protesters-march-solidarity-women-worldwide" TargetMode="External"/><Relationship Id="rId7" Type="http://schemas.openxmlformats.org/officeDocument/2006/relationships/hyperlink" Target="https://jackpineradicals.com/boards/topic/womens-march-in-gustavus-alaska/" TargetMode="External"/><Relationship Id="rId8" Type="http://schemas.openxmlformats.org/officeDocument/2006/relationships/hyperlink" Target="http://www.newsminer.com/news/local_news/gather-in-subzero-fairbanks-weather-for-women-s-march/article_239e5470-e01f-11e6-a089-7f4103a02ed3.html" TargetMode="External"/><Relationship Id="rId9" Type="http://schemas.openxmlformats.org/officeDocument/2006/relationships/hyperlink" Target="http://juneauempire.com/slideshow/news/2017-01-21/slideshow-juneau-marches-force" TargetMode="External"/><Relationship Id="rId190" Type="http://schemas.openxmlformats.org/officeDocument/2006/relationships/hyperlink" Target="http://www.ourquadcities.com/news/qc-equality-rally-packs-local-union-hall/643846922" TargetMode="External"/><Relationship Id="rId191" Type="http://schemas.openxmlformats.org/officeDocument/2006/relationships/hyperlink" Target="http://www.decorahnews.com/news-stories/2017/01/15551.html" TargetMode="External"/><Relationship Id="rId192" Type="http://schemas.openxmlformats.org/officeDocument/2006/relationships/hyperlink" Target="http://whotv.com/2017/01/21/thousands-rally-at-iowa-state-capitol-for-womens-march-against-trump/" TargetMode="External"/><Relationship Id="rId193" Type="http://schemas.openxmlformats.org/officeDocument/2006/relationships/hyperlink" Target="http://www.desmoinesregister.com/story/news/2017/01/21/womens-march-des-moines-25000/96552334/" TargetMode="External"/><Relationship Id="rId194" Type="http://schemas.openxmlformats.org/officeDocument/2006/relationships/hyperlink" Target="http://whotv.com/2017/01/21/smaller-march-in-dubuque-brings-strong-voices/" TargetMode="External"/><Relationship Id="rId195" Type="http://schemas.openxmlformats.org/officeDocument/2006/relationships/hyperlink" Target="http://www.desmoinesregister.com/story/news/2017/01/21/nearly-1000-people-join-womens-march-iowa-city/96889784/" TargetMode="External"/><Relationship Id="rId196" Type="http://schemas.openxmlformats.org/officeDocument/2006/relationships/hyperlink" Target="http://www.idahostatesman.com/news/local/article127913309.html" TargetMode="External"/><Relationship Id="rId197" Type="http://schemas.openxmlformats.org/officeDocument/2006/relationships/hyperlink" Target="http://planetjh.com/2017/01/21/in-pictures-the-womens-march-on-jackson/" TargetMode="External"/><Relationship Id="rId198" Type="http://schemas.openxmlformats.org/officeDocument/2006/relationships/hyperlink" Target="http://www.eastidahonews.com/2017/01/500-people-attend-womens-march-idaho-falls/" TargetMode="External"/><Relationship Id="rId199" Type="http://schemas.openxmlformats.org/officeDocument/2006/relationships/hyperlink" Target="http://magicvalley.com/news/local/attend-ketchum-women-s-march/article_ebe2d387-516e-5426-9e6f-93a45933ee16.html" TargetMode="External"/><Relationship Id="rId535" Type="http://schemas.openxmlformats.org/officeDocument/2006/relationships/hyperlink" Target="http://www.winchesterstar.com/news/winchester/women-s-march-engulfs-political-weekend/article_3f921251-f30f-5772-8f54-aa325e13e89b.html" TargetMode="External"/><Relationship Id="rId250" Type="http://schemas.openxmlformats.org/officeDocument/2006/relationships/hyperlink" Target="http://wwlp.com/2017/01/21/western-massachusetts-residents-march-in-solidarity-with-d-c-protesters/" TargetMode="External"/><Relationship Id="rId251" Type="http://schemas.openxmlformats.org/officeDocument/2006/relationships/hyperlink" Target="http://theberkshireedge.com/sister-march-at-colonial-theatre-draws-throngs-from-across-the-berkshires/" TargetMode="External"/><Relationship Id="rId252" Type="http://schemas.openxmlformats.org/officeDocument/2006/relationships/hyperlink" Target="http://www.metrowestdailynews.com/photogallery/WL/20170121/NEWS/121009991/PH/1?start=2" TargetMode="External"/><Relationship Id="rId253" Type="http://schemas.openxmlformats.org/officeDocument/2006/relationships/hyperlink" Target="http://www.masslive.com/news/index.ssf/2017/01/springfield_protesters_reject.html" TargetMode="External"/><Relationship Id="rId254" Type="http://schemas.openxmlformats.org/officeDocument/2006/relationships/hyperlink" Target="http://www.mvtimes.com/2017/01/21/photos-womens-march-five-corners/" TargetMode="External"/><Relationship Id="rId255" Type="http://schemas.openxmlformats.org/officeDocument/2006/relationships/hyperlink" Target="https://vineyardgazette.com/news/2017/01/21/islanders-join-national-day-protest" TargetMode="External"/><Relationship Id="rId256" Type="http://schemas.openxmlformats.org/officeDocument/2006/relationships/hyperlink" Target="https://vineyardgazette.com/news/2017/01/21/islanders-join-national-day-protest" TargetMode="External"/><Relationship Id="rId257" Type="http://schemas.openxmlformats.org/officeDocument/2006/relationships/hyperlink" Target="http://www.telegram.com/news/20170121/central-mass-residents-turn-out-in-numbers-to-send-trump-message" TargetMode="External"/><Relationship Id="rId258" Type="http://schemas.openxmlformats.org/officeDocument/2006/relationships/hyperlink" Target="http://www.riverfronttimes.com/newsblog/2017/01/23/stranded-far-from-washington-dc-these-st-louis-women-marched-in-rural-maryland" TargetMode="External"/><Relationship Id="rId259" Type="http://schemas.openxmlformats.org/officeDocument/2006/relationships/hyperlink" Target="http://www.capitalgazette.com/news/annapolis/ph-ac-cn-annapolis-womens-march-0122-20170121-story.html" TargetMode="External"/><Relationship Id="rId536" Type="http://schemas.openxmlformats.org/officeDocument/2006/relationships/hyperlink" Target="http://www.nvdaily.com/uncategorized/2017/01/women-hold-sister-march-in-woodstock/" TargetMode="External"/><Relationship Id="rId537" Type="http://schemas.openxmlformats.org/officeDocument/2006/relationships/hyperlink" Target="http://stjohnsource.com/content/news/local-news/2017/01/22/st-john-women-s-march-draws-200" TargetMode="External"/><Relationship Id="rId538" Type="http://schemas.openxmlformats.org/officeDocument/2006/relationships/hyperlink" Target="http://viconsortium.com/virgin-islands-2/watch-usvi-joins-u-s-world-womens-march-protesting-trump-inauguration/" TargetMode="External"/><Relationship Id="rId539" Type="http://schemas.openxmlformats.org/officeDocument/2006/relationships/hyperlink" Target="http://viconsortium.com/virgin-islands-2/watch-usvi-joins-u-s-world-womens-march-protesting-trump-inauguration/" TargetMode="External"/><Relationship Id="rId310" Type="http://schemas.openxmlformats.org/officeDocument/2006/relationships/hyperlink" Target="https://twitter.com/sppdPIO/status/822974502434930688" TargetMode="External"/><Relationship Id="rId311" Type="http://schemas.openxmlformats.org/officeDocument/2006/relationships/hyperlink" Target="http://www.columbiatribune.com/news/local/local-solidarity-march-brings-out-hundreds-in-opposition-to-trump/article_600dbb1a-2273-58c3-9799-ac4a96578a24.html" TargetMode="External"/><Relationship Id="rId312" Type="http://schemas.openxmlformats.org/officeDocument/2006/relationships/hyperlink" Target="https://twitter.com/aliemalie/status/823031663592669184" TargetMode="External"/><Relationship Id="rId313" Type="http://schemas.openxmlformats.org/officeDocument/2006/relationships/hyperlink" Target="http://www.columbiamissourian.com/news/local/columbia-residents-come-out-for-the-mid-missouri-solidarity-march/article_d1b415e0-e02e-11e6-bd0c-ab2a39b0f844.html" TargetMode="External"/><Relationship Id="rId314" Type="http://schemas.openxmlformats.org/officeDocument/2006/relationships/hyperlink" Target="http://www.kansascity.com/news/local/article127922349.html" TargetMode="External"/><Relationship Id="rId315" Type="http://schemas.openxmlformats.org/officeDocument/2006/relationships/hyperlink" Target="http://www.kmbc.com/article/thousands-attend-womens-march-in-kansas-city/8625641" TargetMode="External"/><Relationship Id="rId316" Type="http://schemas.openxmlformats.org/officeDocument/2006/relationships/hyperlink" Target="http://www.stltoday.com/news/local/govt-and-politics/thousands-take-part-in-st-louis-women-s-march-protesting/article_0866b5f9-d4ce-507d-9be1-792e599713d7.html" TargetMode="External"/><Relationship Id="rId317" Type="http://schemas.openxmlformats.org/officeDocument/2006/relationships/hyperlink" Target="http://www.ky3.com/content/news/411423915.html" TargetMode="External"/><Relationship Id="rId318" Type="http://schemas.openxmlformats.org/officeDocument/2006/relationships/hyperlink" Target="http://www.sunherald.com/news/local/counties/harrison-county/article127994339.html" TargetMode="External"/><Relationship Id="rId319" Type="http://schemas.openxmlformats.org/officeDocument/2006/relationships/hyperlink" Target="https://twitter.com/FBrownWilliams/status/823037789113565184" TargetMode="External"/><Relationship Id="rId480" Type="http://schemas.openxmlformats.org/officeDocument/2006/relationships/hyperlink" Target="http://chescodems.org/tag/womens-march/" TargetMode="External"/><Relationship Id="rId481" Type="http://schemas.openxmlformats.org/officeDocument/2006/relationships/hyperlink" Target="http://www.providencejournal.com/news/20170121/from-providence-to-washington-rhode-islanders-turn-out-to-send-trump-message" TargetMode="External"/><Relationship Id="rId482" Type="http://schemas.openxmlformats.org/officeDocument/2006/relationships/hyperlink" Target="https://twitter.com/JohnMarionjr/status/822980976628404226" TargetMode="External"/><Relationship Id="rId483" Type="http://schemas.openxmlformats.org/officeDocument/2006/relationships/hyperlink" Target="http://www.postandcourier.com/news/unity-activism-and-empowerment-at-charleston-women-s-march-where/article_34b81c38-dffb-11e6-9c2e-f30b0dc420c4.html" TargetMode="External"/><Relationship Id="rId484" Type="http://schemas.openxmlformats.org/officeDocument/2006/relationships/hyperlink" Target="http://www.independentmail.com/story/news/local/south-carolina/2017/01/21/clemson-march-draws-500-support-womens-rights/96886286/" TargetMode="External"/><Relationship Id="rId485" Type="http://schemas.openxmlformats.org/officeDocument/2006/relationships/hyperlink" Target="http://www.heraldonline.com/latest-news/article127939199.html" TargetMode="External"/><Relationship Id="rId486" Type="http://schemas.openxmlformats.org/officeDocument/2006/relationships/hyperlink" Target="http://www.greenvilleonline.com/story/news/2017/01/21/womens-rally-fills-falls-park-amid-worldwide-protests/96889616/" TargetMode="External"/><Relationship Id="rId487" Type="http://schemas.openxmlformats.org/officeDocument/2006/relationships/hyperlink" Target="https://twitter.com/ThatBrandyn/status/822891625676275712" TargetMode="External"/><Relationship Id="rId488" Type="http://schemas.openxmlformats.org/officeDocument/2006/relationships/hyperlink" Target="http://www.argusleader.com/story/news/2017/01/21/thousands-join-womens-march-downtown-sioux-falls/96883868/" TargetMode="External"/><Relationship Id="rId489" Type="http://schemas.openxmlformats.org/officeDocument/2006/relationships/hyperlink" Target="http://siouxcityjournal.com/news/photos-vermillion-women-s-march/collection_383f9a7a-0427-5ff3-bfb6-03d3a83ea4ad.html" TargetMode="External"/><Relationship Id="rId540" Type="http://schemas.openxmlformats.org/officeDocument/2006/relationships/hyperlink" Target="http://viconsortium.com/virgin-islands-2/watch-usvi-joins-u-s-world-womens-march-protesting-trump-inauguration/" TargetMode="External"/><Relationship Id="rId541" Type="http://schemas.openxmlformats.org/officeDocument/2006/relationships/hyperlink" Target="http://www.benningtonbanner.com/stories/rally-embraces-tolerance-as-trump-takes-office,495830?" TargetMode="External"/><Relationship Id="rId542" Type="http://schemas.openxmlformats.org/officeDocument/2006/relationships/hyperlink" Target="http://www.burlingtonfreepress.com/story/news/2017/01/21/montpelier-womens-march-draws-7000/96888920/" TargetMode="External"/><Relationship Id="rId50" Type="http://schemas.openxmlformats.org/officeDocument/2006/relationships/hyperlink" Target="https://www.edhat.com/site/tidbit.cfm?nid=180466" TargetMode="External"/><Relationship Id="rId51" Type="http://schemas.openxmlformats.org/officeDocument/2006/relationships/hyperlink" Target="https://www.facebook.com/events/162590090881293/permalink/197233190750316/" TargetMode="External"/><Relationship Id="rId52" Type="http://schemas.openxmlformats.org/officeDocument/2006/relationships/hyperlink" Target="http://lompocrecord.com/news/local/the-people-united-large-crowds-rally-against-hate-in-women/article_d5a60522-0df4-5ccb-996d-06b94a927a1b.h" TargetMode="External"/><Relationship Id="rId53" Type="http://schemas.openxmlformats.org/officeDocument/2006/relationships/hyperlink" Target="http://www.latimes.com/local/lanow/la-me-womens-march-los-angeles-20170121-story.html" TargetMode="External"/><Relationship Id="rId54" Type="http://schemas.openxmlformats.org/officeDocument/2006/relationships/hyperlink" Target="http://www.nbclosangeles.com/news/local/Thousands-Womens-March-Los-Angeles-411409495.html" TargetMode="External"/><Relationship Id="rId55" Type="http://schemas.openxmlformats.org/officeDocument/2006/relationships/hyperlink" Target="http://www.mtshastanews.com/photogallery/CA/20170121/PHOTOGALLERY/121009998/PH/1" TargetMode="External"/><Relationship Id="rId56" Type="http://schemas.openxmlformats.org/officeDocument/2006/relationships/hyperlink" Target="http://www.modbee.com/news/article128034159.html" TargetMode="External"/><Relationship Id="rId57" Type="http://schemas.openxmlformats.org/officeDocument/2006/relationships/hyperlink" Target="http://www.modbee.com/news/article128034159.html" TargetMode="External"/><Relationship Id="rId58" Type="http://schemas.openxmlformats.org/officeDocument/2006/relationships/hyperlink" Target="http://napavalleyregister.com/news/local/napa-women-s-march-spreads-message-of-love-hope-solidarity/article_53aae273-59e4-5b49-ab51-3e4a13a6e729.html" TargetMode="External"/><Relationship Id="rId59" Type="http://schemas.openxmlformats.org/officeDocument/2006/relationships/hyperlink" Target="http://www.theunion.com/news/local-news/group-gathering-in-nevada-city-in-support-of-marchers-worldwide/" TargetMode="External"/><Relationship Id="rId543" Type="http://schemas.openxmlformats.org/officeDocument/2006/relationships/hyperlink" Target="http://www.burlingtonfreepress.com/story/news/2017/01/21/montpelier-womens-march-draws-7000/96888920/" TargetMode="External"/><Relationship Id="rId544" Type="http://schemas.openxmlformats.org/officeDocument/2006/relationships/hyperlink" Target="http://www.goskagit.com/skagit/hundreds-participate-in-anacortes-women-s-march/article_4117590e-285b-565e-acd0-1ea4e7826160.html" TargetMode="External"/><Relationship Id="rId545" Type="http://schemas.openxmlformats.org/officeDocument/2006/relationships/hyperlink" Target="https://t.co/iyjFHSXHEq" TargetMode="External"/><Relationship Id="rId546" Type="http://schemas.openxmlformats.org/officeDocument/2006/relationships/hyperlink" Target="https://t.co/iyjFHSXHEq" TargetMode="External"/><Relationship Id="rId547" Type="http://schemas.openxmlformats.org/officeDocument/2006/relationships/hyperlink" Target="http://edhayes89.wixsite.com/aerial-photography/page?lightbox=image_jdf" TargetMode="External"/><Relationship Id="rId548" Type="http://schemas.openxmlformats.org/officeDocument/2006/relationships/hyperlink" Target="https://twitter.com/emily_kintigh/status/823942819832172544" TargetMode="External"/><Relationship Id="rId549" Type="http://schemas.openxmlformats.org/officeDocument/2006/relationships/hyperlink" Target="http://orcasissues.com/orcas-step-worldwide-marches/" TargetMode="External"/><Relationship Id="rId260" Type="http://schemas.openxmlformats.org/officeDocument/2006/relationships/hyperlink" Target="http://www.baltimoresun.com/news/maryland/bs-md-baltimore-sister-march-20170121-story.html" TargetMode="External"/><Relationship Id="rId261" Type="http://schemas.openxmlformats.org/officeDocument/2006/relationships/hyperlink" Target="http://www.fredericknewspost.com/news/politics_and_government/hundreds-descend-on-downtown-frederick-for-sister-march/article_2445f10a-8356-5787-ade1-95e208c97c9b.html" TargetMode="External"/><Relationship Id="rId262" Type="http://schemas.openxmlformats.org/officeDocument/2006/relationships/hyperlink" Target="http://www.wmdt.com/news/maryland/hundreds-show-their-support-in-ocs-womens-march/284828523" TargetMode="External"/><Relationship Id="rId263" Type="http://schemas.openxmlformats.org/officeDocument/2006/relationships/hyperlink" Target="http://www.pressherald.com/2017/01/21/thousands-converge-on-augusta-for-womens-march-on-maine-rally/" TargetMode="External"/><Relationship Id="rId264" Type="http://schemas.openxmlformats.org/officeDocument/2006/relationships/hyperlink" Target="http://bangordailynews.com/2017/01/21/news/state/marchers-flock-to-maine-cities-to-stand-up-to-trump/" TargetMode="External"/><Relationship Id="rId265" Type="http://schemas.openxmlformats.org/officeDocument/2006/relationships/hyperlink" Target="https://twitter.com/UpFrontSoul/status/823162970633015300" TargetMode="External"/><Relationship Id="rId266" Type="http://schemas.openxmlformats.org/officeDocument/2006/relationships/hyperlink" Target="https://twitter.com/UpFrontSoul/status/823162970633015300" TargetMode="External"/><Relationship Id="rId267" Type="http://schemas.openxmlformats.org/officeDocument/2006/relationships/hyperlink" Target="https://www.facebook.com/dorcaslibrary" TargetMode="External"/><Relationship Id="rId268" Type="http://schemas.openxmlformats.org/officeDocument/2006/relationships/hyperlink" Target="https://twitter.com/Kennebunkpolice/status/823692338535034882" TargetMode="External"/><Relationship Id="rId269" Type="http://schemas.openxmlformats.org/officeDocument/2006/relationships/hyperlink" Target="http://www.pressherald.com/2017/01/21/signs-sentiments-crowd-eastern-prom-for-womens-march/" TargetMode="External"/><Relationship Id="rId320" Type="http://schemas.openxmlformats.org/officeDocument/2006/relationships/hyperlink" Target="https://twitter.com/nlanderson/status/822929767318093824" TargetMode="External"/><Relationship Id="rId321" Type="http://schemas.openxmlformats.org/officeDocument/2006/relationships/hyperlink" Target="http://www.clarionledger.com/videos/news/2017/01/21/women's-march-jackson/96900084/" TargetMode="External"/><Relationship Id="rId322" Type="http://schemas.openxmlformats.org/officeDocument/2006/relationships/hyperlink" Target="http://thedmonline.com/hundreds-gather-oxfords-womens-march/" TargetMode="External"/><Relationship Id="rId323" Type="http://schemas.openxmlformats.org/officeDocument/2006/relationships/hyperlink" Target="https://twitter.com/MadamHerpadurp/status/823031787211235328" TargetMode="External"/><Relationship Id="rId324" Type="http://schemas.openxmlformats.org/officeDocument/2006/relationships/hyperlink" Target="http://helenair.com/news/local/montana-women-s-march-draws-an-estimated/article_d04ff8b8-4f77-5e8f-b683-2941b39d4276.html" TargetMode="External"/><Relationship Id="rId325" Type="http://schemas.openxmlformats.org/officeDocument/2006/relationships/hyperlink" Target="http://www.bozemandailychronicle.com/news/politics/thousands-rally-in-helena-for-human-rights-equality/article_11b79d6b-d5a9-519f-a51b-1dec07278c95.html" TargetMode="External"/><Relationship Id="rId326" Type="http://schemas.openxmlformats.org/officeDocument/2006/relationships/hyperlink" Target="http://www.kpax.com/story/34315123/womens-march-takes-to-montanas-capitol-with-huge-crowd" TargetMode="External"/><Relationship Id="rId327" Type="http://schemas.openxmlformats.org/officeDocument/2006/relationships/hyperlink" Target="http://wlos.com/news/local/photo-gallery-the-womens-march-on-asheville" TargetMode="External"/><Relationship Id="rId328" Type="http://schemas.openxmlformats.org/officeDocument/2006/relationships/hyperlink" Target="http://wlos.com/news/local/photo-gallery-the-womens-march-on-asheville" TargetMode="External"/><Relationship Id="rId329" Type="http://schemas.openxmlformats.org/officeDocument/2006/relationships/hyperlink" Target="https://t.co/lzdkCqRgmD" TargetMode="External"/><Relationship Id="rId490" Type="http://schemas.openxmlformats.org/officeDocument/2006/relationships/hyperlink" Target="http://www.timesfreepress.com/news/local/story/2017/jan/21/women-march-chattanooga-protest-trump-election/408743/" TargetMode="External"/><Relationship Id="rId491" Type="http://schemas.openxmlformats.org/officeDocument/2006/relationships/hyperlink" Target="http://www.johnsoncitypress.com/gallery/Women-s-March-in-Jonesborough-GALLERY" TargetMode="External"/><Relationship Id="rId492" Type="http://schemas.openxmlformats.org/officeDocument/2006/relationships/hyperlink" Target="http://www.knoxnews.com/picture-gallery/news/local/tennessee/2017/01/21/photos-thousands-attend-knoxvilles-womens-march/96893668/" TargetMode="External"/><Relationship Id="rId493" Type="http://schemas.openxmlformats.org/officeDocument/2006/relationships/hyperlink" Target="https://t.co/unaoHXpGUT" TargetMode="External"/><Relationship Id="rId494" Type="http://schemas.openxmlformats.org/officeDocument/2006/relationships/hyperlink" Target="http://wreg.com/2017/01/21/thousands-protest-downtown-for-memphis-womens-march/" TargetMode="External"/><Relationship Id="rId495" Type="http://schemas.openxmlformats.org/officeDocument/2006/relationships/hyperlink" Target="https://twitter.com/Killingcrawdads/status/822924062213210112" TargetMode="External"/><Relationship Id="rId496" Type="http://schemas.openxmlformats.org/officeDocument/2006/relationships/hyperlink" Target="https://twitter.com/Killingcrawdads/status/822924062213210112" TargetMode="External"/><Relationship Id="rId497" Type="http://schemas.openxmlformats.org/officeDocument/2006/relationships/hyperlink" Target="http://www.reporternews.com/story/news/local/2017/01/21/hundreds-march-abilene-city-hall-womens-rights/96858224/" TargetMode="External"/><Relationship Id="rId498" Type="http://schemas.openxmlformats.org/officeDocument/2006/relationships/hyperlink" Target="https://twitter.com/sarahmvasquez/status/823189717659176960" TargetMode="External"/><Relationship Id="rId499" Type="http://schemas.openxmlformats.org/officeDocument/2006/relationships/hyperlink" Target="https://www.texastribune.org/2017/01/21/thousands-expected-participate-texas-womens-marche/" TargetMode="External"/><Relationship Id="rId100" Type="http://schemas.openxmlformats.org/officeDocument/2006/relationships/hyperlink" Target="https://www.facebook.com/permalink.php?story_fbid=1336484796431394&amp;id=142887042457848&amp;comment_id=1336491106430763&amp;reply_comment_id=1336839866395887&amp;notif_t=share_reply&amp;notif_id=1485100852235564" TargetMode="External"/><Relationship Id="rId101" Type="http://schemas.openxmlformats.org/officeDocument/2006/relationships/hyperlink" Target="https://www.facebook.com/events/664366620399146/" TargetMode="External"/><Relationship Id="rId102" Type="http://schemas.openxmlformats.org/officeDocument/2006/relationships/hyperlink" Target="http://www.visaliatimesdelta.com/picture-gallery/news/2017/01/21/gallery-visalia-womens-march/96891282/" TargetMode="External"/><Relationship Id="rId103" Type="http://schemas.openxmlformats.org/officeDocument/2006/relationships/hyperlink" Target="http://www.fresnobee.com/news/local/article128014199.html" TargetMode="External"/><Relationship Id="rId104" Type="http://schemas.openxmlformats.org/officeDocument/2006/relationships/hyperlink" Target="http://www.sfchronicle.com/bayarea/article/Crowds-gather-to-demonstrate-against-Trump-10873932.php" TargetMode="External"/><Relationship Id="rId105" Type="http://schemas.openxmlformats.org/officeDocument/2006/relationships/hyperlink" Target="http://eastcountytoday.net/thousands-gather-in-walnut-creek-for-contra-costa-womens-march/" TargetMode="External"/><Relationship Id="rId106" Type="http://schemas.openxmlformats.org/officeDocument/2006/relationships/hyperlink" Target="http://southtahoenow.com/story/01/21/2017/snow-doesnt-stop-supporters-south-lake-tahoe-march-draws-500" TargetMode="External"/><Relationship Id="rId107" Type="http://schemas.openxmlformats.org/officeDocument/2006/relationships/hyperlink" Target="http://www.tahoedailytribune.com/news/local/lake-tahoe-womens-march-bi-state-peaceful-walk-to-be-held-in-support-of-womens-rights/" TargetMode="External"/><Relationship Id="rId108" Type="http://schemas.openxmlformats.org/officeDocument/2006/relationships/hyperlink" Target="https://twitter.com/zepol/status/823234973935239172" TargetMode="External"/><Relationship Id="rId109" Type="http://schemas.openxmlformats.org/officeDocument/2006/relationships/hyperlink" Target="http://www.aspendailynews.com/section/home/174009" TargetMode="External"/><Relationship Id="rId60" Type="http://schemas.openxmlformats.org/officeDocument/2006/relationships/hyperlink" Target="http://www.fresnobee.com/news/local/article128014199.html" TargetMode="External"/><Relationship Id="rId61" Type="http://schemas.openxmlformats.org/officeDocument/2006/relationships/hyperlink" Target="http://patch.com/california/alameda/100-000-peaceful-demonstrators-join-oakland-womens-march" TargetMode="External"/><Relationship Id="rId62" Type="http://schemas.openxmlformats.org/officeDocument/2006/relationships/hyperlink" Target="http://www.eastbaytimes.com/2017/01/21/womens-march-huge-bay-area-turnout-as-california-resistance-takes-hold/" TargetMode="External"/><Relationship Id="rId63" Type="http://schemas.openxmlformats.org/officeDocument/2006/relationships/hyperlink" Target="http://www.pe.com/articles/san-823719-bernardino-participated.html" TargetMode="External"/><Relationship Id="rId64" Type="http://schemas.openxmlformats.org/officeDocument/2006/relationships/hyperlink" Target="http://www.desertsun.com/story/news/politics/2017/01/21/anti-trump-protesters-gather-palm-springs-area/96745158/" TargetMode="External"/><Relationship Id="rId65" Type="http://schemas.openxmlformats.org/officeDocument/2006/relationships/hyperlink" Target="http://www.desertdemocrats.org/single-post/2017/01/20/January-21st-Womens-Marches-Update" TargetMode="External"/><Relationship Id="rId66" Type="http://schemas.openxmlformats.org/officeDocument/2006/relationships/hyperlink" Target="http://www.twcnews.com/ca/antelope-valley/news/2017/01/21/protesters-gather-in-antelope-valley-in-support-of-women-s-march-on-washington.html" TargetMode="External"/><Relationship Id="rId67" Type="http://schemas.openxmlformats.org/officeDocument/2006/relationships/hyperlink" Target="http://www.pasadenastarnews.com/general-news/20170121/womens-march-demonstrators-raise-their-voices-in-pasadena" TargetMode="External"/><Relationship Id="rId68" Type="http://schemas.openxmlformats.org/officeDocument/2006/relationships/hyperlink" Target="http://www.redding.com/story/news/local/2017/01/21/live-tweets-womens-march-redding-city-hall/96882162/" TargetMode="External"/><Relationship Id="rId69" Type="http://schemas.openxmlformats.org/officeDocument/2006/relationships/hyperlink" Target="http://www.easyreadernews.com/144169/redondo-beach-womens-march-draws-1800-participants/" TargetMode="External"/><Relationship Id="rId550" Type="http://schemas.openxmlformats.org/officeDocument/2006/relationships/hyperlink" Target="http://www.ifiberone.com/news/about-people-join-women-s-march-saturday-in-ephrata/youtube_ff1af7b6-e1ae-11e6-b6ed-5b1e5511006e.html" TargetMode="External"/><Relationship Id="rId551" Type="http://schemas.openxmlformats.org/officeDocument/2006/relationships/hyperlink" Target="http://sanjuanislander.com/photos/event-photos/slideshow-jan-21-women-s-march-in-friday-harbor" TargetMode="External"/><Relationship Id="rId552" Type="http://schemas.openxmlformats.org/officeDocument/2006/relationships/hyperlink" Target="http://www.kitsapdailynews.com/news/group-engages-in-civil-informationing-in-support-of-womens-march/" TargetMode="External"/><Relationship Id="rId553" Type="http://schemas.openxmlformats.org/officeDocument/2006/relationships/hyperlink" Target="http://www.southwhidbeyrecord.com/news/over-1000-march-in-langley-protest-participation-exceeded-citys-population/" TargetMode="External"/><Relationship Id="rId554" Type="http://schemas.openxmlformats.org/officeDocument/2006/relationships/hyperlink" Target="http://tdn.com/news/local/longview-women-s-march-draws-around-people/article_824ee3c7-2905-5688-a146-148ce860874e.html" TargetMode="External"/><Relationship Id="rId555" Type="http://schemas.openxmlformats.org/officeDocument/2006/relationships/hyperlink" Target="http://www.northcoastnews.com/news/womens-march-draws-diverse-crowd-in-ocean-shores/" TargetMode="External"/><Relationship Id="rId556" Type="http://schemas.openxmlformats.org/officeDocument/2006/relationships/hyperlink" Target="http://www.theolympian.com/news/local/article127924384.html" TargetMode="External"/><Relationship Id="rId557" Type="http://schemas.openxmlformats.org/officeDocument/2006/relationships/hyperlink" Target="http://www.peninsuladailynews.com/news/over-200-march-in-port-angeles-gathering-for-hope/" TargetMode="External"/><Relationship Id="rId558" Type="http://schemas.openxmlformats.org/officeDocument/2006/relationships/hyperlink" Target="http://www.peninsuladailynews.com/news/some-300-protesters-march-in-port-townsend/" TargetMode="External"/><Relationship Id="rId559" Type="http://schemas.openxmlformats.org/officeDocument/2006/relationships/hyperlink" Target="http://www.tri-cityherald.com/news/local/article128022844.html" TargetMode="External"/><Relationship Id="rId270" Type="http://schemas.openxmlformats.org/officeDocument/2006/relationships/hyperlink" Target="http://www.journaltribune.com/news/2017-01-23/Front_Page/Were_all_one.html" TargetMode="External"/><Relationship Id="rId271" Type="http://schemas.openxmlformats.org/officeDocument/2006/relationships/hyperlink" Target="http://knox.villagesoup.com/p/midcoast-lens-strength-in-numbers-at-womens-marches/1616859" TargetMode="External"/><Relationship Id="rId272" Type="http://schemas.openxmlformats.org/officeDocument/2006/relationships/hyperlink" Target="http://www.penbaypilot.com/article/vinalhaven-musters-sister-march-jan-21/81253" TargetMode="External"/><Relationship Id="rId273" Type="http://schemas.openxmlformats.org/officeDocument/2006/relationships/hyperlink" Target="http://www.lenconnect.com/news/20170122/marches-in-adrian-across-country-express-distaste-for-new-leader" TargetMode="External"/><Relationship Id="rId274" Type="http://schemas.openxmlformats.org/officeDocument/2006/relationships/hyperlink" Target="http://www.mlive.com/news/ann-arbor/index.ssf/2017/01/more_than_6000_flood_streets_o.html" TargetMode="External"/><Relationship Id="rId275" Type="http://schemas.openxmlformats.org/officeDocument/2006/relationships/hyperlink" Target="http://www.livingstondaily.com/story/news/local/2017/01/21/hundreds-rally-brighton-mill-pond/96884294/" TargetMode="External"/><Relationship Id="rId276" Type="http://schemas.openxmlformats.org/officeDocument/2006/relationships/hyperlink" Target="http://www.themorningsun.com/general-news/20170121/hope-strength-unity-topics-at-the-clare-peoples-rally" TargetMode="External"/><Relationship Id="rId277" Type="http://schemas.openxmlformats.org/officeDocument/2006/relationships/hyperlink" Target="https://twitter.com/LlrCandy/status/823050874305921024" TargetMode="External"/><Relationship Id="rId278" Type="http://schemas.openxmlformats.org/officeDocument/2006/relationships/hyperlink" Target="http://www.detroitnews.com/story/news/local/detroit-city/2017/01/21/thousands-march-detroit-opposing-trump-presidency/96880054/" TargetMode="External"/><Relationship Id="rId279" Type="http://schemas.openxmlformats.org/officeDocument/2006/relationships/hyperlink" Target="http://www.freep.com/picture-gallery/news/2017/01/21/photos-womens-march-in-detroit/96912790/" TargetMode="External"/><Relationship Id="rId330" Type="http://schemas.openxmlformats.org/officeDocument/2006/relationships/hyperlink" Target="http://myfox8.com/2017/01/21/2800-people-attend-womens-march-in-greensboro/" TargetMode="External"/><Relationship Id="rId331" Type="http://schemas.openxmlformats.org/officeDocument/2006/relationships/hyperlink" Target="http://www.wcti12.com/news/womens-marches-held-in-eastern-north-carolina/284801734" TargetMode="External"/><Relationship Id="rId332" Type="http://schemas.openxmlformats.org/officeDocument/2006/relationships/hyperlink" Target="http://www.heraldsun.com/news/sister-solidarity-hundreds-in-hillsborough-join-national-women-s-protest/article_441458b2-e02e-11e6-a09b-b303523aa1e6.html" TargetMode="External"/><Relationship Id="rId333" Type="http://schemas.openxmlformats.org/officeDocument/2006/relationships/hyperlink" Target="http://www.morganton.com/townnews/politics/a-call-for-equality-demonstrators-converge-on-downtown-in-support/article_250317d0-e018-11e6-97d8-5fd6a7377b4b.html" TargetMode="External"/><Relationship Id="rId334" Type="http://schemas.openxmlformats.org/officeDocument/2006/relationships/hyperlink" Target="https://twitter.com/UncleIllya/status/823023824253964288" TargetMode="External"/><Relationship Id="rId335" Type="http://schemas.openxmlformats.org/officeDocument/2006/relationships/hyperlink" Target="http://www.newbernsj.com/news/20170121/estimated-600-gather-for-womens-march-in-new-bern" TargetMode="External"/><Relationship Id="rId336" Type="http://schemas.openxmlformats.org/officeDocument/2006/relationships/hyperlink" Target="https://twitter.com/jcgreenfield/status/823321395904004096" TargetMode="External"/><Relationship Id="rId337" Type="http://schemas.openxmlformats.org/officeDocument/2006/relationships/hyperlink" Target="https://ocracokeobserver.com/2017/01/22/womens-marchers-promote-messages-of-peace-encouragement-and-unity/" TargetMode="External"/><Relationship Id="rId338" Type="http://schemas.openxmlformats.org/officeDocument/2006/relationships/hyperlink" Target="http://www.wral.com/organizers-estimate-17-000-gather-in-raleigh-for-women-s-march/16456580/" TargetMode="External"/><Relationship Id="rId339" Type="http://schemas.openxmlformats.org/officeDocument/2006/relationships/hyperlink" Target="https://twitter.com/HandyVillage/status/823178636790468609" TargetMode="External"/><Relationship Id="rId110" Type="http://schemas.openxmlformats.org/officeDocument/2006/relationships/hyperlink" Target="https://twitter.com/SarahGoTrillIum/status/823018327316566016" TargetMode="External"/><Relationship Id="rId111" Type="http://schemas.openxmlformats.org/officeDocument/2006/relationships/hyperlink" Target="http://www.postindependent.com/priority/main-carousel/women-march-in-colorado-dc-around-world-to-resist-trump/" TargetMode="External"/><Relationship Id="rId112" Type="http://schemas.openxmlformats.org/officeDocument/2006/relationships/hyperlink" Target="http://kdnk.org/post/cdale-march-pevec-perspective" TargetMode="External"/><Relationship Id="rId113" Type="http://schemas.openxmlformats.org/officeDocument/2006/relationships/hyperlink" Target="http://gazette.com/thousands-march-in-colorado-springs-in-protest-a-day-after-president-trumps-inauguration/article/1594846" TargetMode="External"/><Relationship Id="rId114" Type="http://schemas.openxmlformats.org/officeDocument/2006/relationships/hyperlink" Target="http://www.cortezjournal.com/article/20170121/NEWS01/170129975/400-march-through-snow-in-Cortez-unity-demonstration" TargetMode="External"/><Relationship Id="rId115" Type="http://schemas.openxmlformats.org/officeDocument/2006/relationships/hyperlink" Target="https://twitter.com/jcgreenfield/status/823228054864596993" TargetMode="External"/><Relationship Id="rId70" Type="http://schemas.openxmlformats.org/officeDocument/2006/relationships/hyperlink" Target="https://twitter.com/AlexHorovitz/status/822997333151387649" TargetMode="External"/><Relationship Id="rId71" Type="http://schemas.openxmlformats.org/officeDocument/2006/relationships/hyperlink" Target="https://www.facebook.com/events/1205981132842221/?ti=as" TargetMode="External"/><Relationship Id="rId72" Type="http://schemas.openxmlformats.org/officeDocument/2006/relationships/hyperlink" Target="http://www.pasadenastarnews.com/general-news/20170121/thousands-of-women-others-rally-in-riverside-to-protest-trumps-policies" TargetMode="External"/><Relationship Id="rId73" Type="http://schemas.openxmlformats.org/officeDocument/2006/relationships/hyperlink" Target="http://www.sacbee.com/news/local/article127914504.html" TargetMode="External"/><Relationship Id="rId74" Type="http://schemas.openxmlformats.org/officeDocument/2006/relationships/hyperlink" Target="http://fox40.com/2017/01/21/thousands-join-womens-march-on-sacramento-to-protest-president-trump/" TargetMode="External"/><Relationship Id="rId75" Type="http://schemas.openxmlformats.org/officeDocument/2006/relationships/hyperlink" Target="http://www.montereyherald.com/government-and-politics/20170120/trump-inauguration-unites-participants-in-protests-on-monterey-peninsula-salinas" TargetMode="External"/><Relationship Id="rId76" Type="http://schemas.openxmlformats.org/officeDocument/2006/relationships/hyperlink" Target="http://www.pe.com/articles/san-823719-bernardino-participated.html" TargetMode="External"/><Relationship Id="rId77" Type="http://schemas.openxmlformats.org/officeDocument/2006/relationships/hyperlink" Target="http://www.kpbs.org/news/2017/jan/20/thousands-san-diegans-march-womens-rights/" TargetMode="External"/><Relationship Id="rId78" Type="http://schemas.openxmlformats.org/officeDocument/2006/relationships/hyperlink" Target="http://www.kpbs.org/news/2017/jan/20/thousands-san-diegans-march-womens-rights/" TargetMode="External"/><Relationship Id="rId79" Type="http://schemas.openxmlformats.org/officeDocument/2006/relationships/hyperlink" Target="http://sanfrancisco.cbslocal.com/2017/01/21/huge-crowd-san-francisco-rally-womens-march/" TargetMode="External"/><Relationship Id="rId116" Type="http://schemas.openxmlformats.org/officeDocument/2006/relationships/hyperlink" Target="http://www.thedenverchannel.com/news/front-range/denver/thousands-gather-for-womens-march-on-denver" TargetMode="External"/><Relationship Id="rId117" Type="http://schemas.openxmlformats.org/officeDocument/2006/relationships/hyperlink" Target="https://twitter.com/DenverChannel/status/822879895487475712" TargetMode="External"/><Relationship Id="rId118" Type="http://schemas.openxmlformats.org/officeDocument/2006/relationships/hyperlink" Target="https://durangoherald.com/articles/129940-hundreds-march-through-foot-of-snow-in-durango" TargetMode="External"/><Relationship Id="rId119" Type="http://schemas.openxmlformats.org/officeDocument/2006/relationships/hyperlink" Target="http://www.coloradoan.com/story/news/local/2017/01/22/hundreds-attend-rally-our-rights/96924538/" TargetMode="External"/><Relationship Id="rId560" Type="http://schemas.openxmlformats.org/officeDocument/2006/relationships/hyperlink" Target="http://www.seattletimes.com/seattle-news/politics/live-updates-womens-marches-seattle-dc-day-after-trump-inauguration/" TargetMode="External"/><Relationship Id="rId561" Type="http://schemas.openxmlformats.org/officeDocument/2006/relationships/hyperlink" Target="http://komonews.com/news/local/organizers-175000-people-turned-out-for-seattle-womens-march" TargetMode="External"/><Relationship Id="rId562" Type="http://schemas.openxmlformats.org/officeDocument/2006/relationships/hyperlink" Target="https://twitter.com/davidacody/status/823226017674248196" TargetMode="External"/><Relationship Id="rId563" Type="http://schemas.openxmlformats.org/officeDocument/2006/relationships/hyperlink" Target="http://www.khq.com/story/34314162/womens-march-on-spokane-draws-thousands" TargetMode="External"/><Relationship Id="rId564" Type="http://schemas.openxmlformats.org/officeDocument/2006/relationships/hyperlink" Target="http://www.spokesman.com/stories/2017/jan/21/thousands-more-than-expected-turn-out-for-womens-m/" TargetMode="External"/><Relationship Id="rId565" Type="http://schemas.openxmlformats.org/officeDocument/2006/relationships/hyperlink" Target="http://methowtv.com/womens-march-january-21-2017/" TargetMode="External"/><Relationship Id="rId566" Type="http://schemas.openxmlformats.org/officeDocument/2006/relationships/hyperlink" Target="http://union-bulletin.com" TargetMode="External"/><Relationship Id="rId567" Type="http://schemas.openxmlformats.org/officeDocument/2006/relationships/hyperlink" Target="http://www.wenatcheeworld.com/news/2017/jan/21/huge-turnout-for-womens-march/" TargetMode="External"/><Relationship Id="rId568" Type="http://schemas.openxmlformats.org/officeDocument/2006/relationships/hyperlink" Target="http://www.yakimaherald.com/news/local/hundreds-are-marching-through-yakima/article_1a192d50-e009-11e6-87ed-17b155bb6c9c.html" TargetMode="External"/><Relationship Id="rId569" Type="http://schemas.openxmlformats.org/officeDocument/2006/relationships/hyperlink" Target="http://www.sheboyganpress.com/story/news/local/2017/01/21/appleton-woman-stands-womens-march/96894178/" TargetMode="External"/><Relationship Id="rId280" Type="http://schemas.openxmlformats.org/officeDocument/2006/relationships/hyperlink" Target="https://bicyclebasefennville.wordpress.com/2017/01/21/douglas-saugatuck-join-worldwide-womens-march" TargetMode="External"/><Relationship Id="rId281" Type="http://schemas.openxmlformats.org/officeDocument/2006/relationships/hyperlink" Target="http://www.fountainstreetchurch.com/single-post/2017/01/23/Loss-For-Words" TargetMode="External"/><Relationship Id="rId282" Type="http://schemas.openxmlformats.org/officeDocument/2006/relationships/hyperlink" Target="https://twitter.com/nowosadwoman/status/823223865086267392" TargetMode="External"/><Relationship Id="rId283" Type="http://schemas.openxmlformats.org/officeDocument/2006/relationships/hyperlink" Target="http://www.uppermichiganssource.com/content/news/Houghton-marchers-for-womens-rights-411431685.html" TargetMode="External"/><Relationship Id="rId284" Type="http://schemas.openxmlformats.org/officeDocument/2006/relationships/hyperlink" Target="http://www.freep.com/story/news/local/michigan/2017/01/21/women-march-washington-lansing-michigan/96898240/" TargetMode="External"/><Relationship Id="rId285" Type="http://schemas.openxmlformats.org/officeDocument/2006/relationships/hyperlink" Target="http://iliveinahologramwithyou.blogspot.com/2017/01/a-mathmetical-estimate-of-womens-march.html" TargetMode="External"/><Relationship Id="rId286" Type="http://schemas.openxmlformats.org/officeDocument/2006/relationships/hyperlink" Target="https://twitter.com/MIRSnews/status/822876306685693952" TargetMode="External"/><Relationship Id="rId287" Type="http://schemas.openxmlformats.org/officeDocument/2006/relationships/hyperlink" Target="http://www.miningjournal.net/uncategorized/2017/01/hundreds-rally-for-womens-march-in-marquette/" TargetMode="External"/><Relationship Id="rId288" Type="http://schemas.openxmlformats.org/officeDocument/2006/relationships/hyperlink" Target="http://www.uppermichiganssource.com/content/news/Marquette-Womens-March-draws-hundreds-of-supporters-411440915.html" TargetMode="External"/><Relationship Id="rId289" Type="http://schemas.openxmlformats.org/officeDocument/2006/relationships/hyperlink" Target="http://www.mlive.com/news/saginaw/index.ssf/2017/01/midland_march.html" TargetMode="External"/><Relationship Id="rId340" Type="http://schemas.openxmlformats.org/officeDocument/2006/relationships/hyperlink" Target="https://twitter.com/wineymomof2/status/822928844558663681" TargetMode="External"/><Relationship Id="rId341" Type="http://schemas.openxmlformats.org/officeDocument/2006/relationships/hyperlink" Target="https://www.facebook.com/vicki.h.randolph/media_set?set=a.10154979805683979.1073742350.696273978&amp;type=3&amp;pnref=story" TargetMode="External"/><Relationship Id="rId342" Type="http://schemas.openxmlformats.org/officeDocument/2006/relationships/hyperlink" Target="http://www.starnewsonline.com/news/20170121/wilmington-womens-march-exceeds-crowd-goal-inspires-hope" TargetMode="External"/><Relationship Id="rId343" Type="http://schemas.openxmlformats.org/officeDocument/2006/relationships/hyperlink" Target="http://www.twcnews.com/nc/coastal/news/2017/01/21/womens-marches-planned-across-north-carolina.html" TargetMode="External"/><Relationship Id="rId344" Type="http://schemas.openxmlformats.org/officeDocument/2006/relationships/hyperlink" Target="http://www.grandforksherald.com/news/4203619-larger-expected-nd-capitol-womens-march-calls-solidarity" TargetMode="External"/><Relationship Id="rId345" Type="http://schemas.openxmlformats.org/officeDocument/2006/relationships/hyperlink" Target="http://www.inforum.com/news/4203619-larger-expected-nd-capitol-womens-march-calls-solidarity" TargetMode="External"/><Relationship Id="rId346" Type="http://schemas.openxmlformats.org/officeDocument/2006/relationships/hyperlink" Target="http://www.valleynewslive.com/content/news/Womens-March-in-Fargo-brings--411419195.html" TargetMode="External"/><Relationship Id="rId347" Type="http://schemas.openxmlformats.org/officeDocument/2006/relationships/hyperlink" Target="http://www.inforum.com/news/4203502-watch-and-listen-estimated-crowd-1000-gather-fargo-part-worldwide-womens-march" TargetMode="External"/><Relationship Id="rId348" Type="http://schemas.openxmlformats.org/officeDocument/2006/relationships/hyperlink" Target="http://www.grandforksherald.com/news/4203526-hundreds-attend-grand-forks-event-inspired-national-womens-march" TargetMode="External"/><Relationship Id="rId349" Type="http://schemas.openxmlformats.org/officeDocument/2006/relationships/hyperlink" Target="http://www.omaha.com/news/politics/at-least-people-fill-the-streets-in-women-s-march/article_5de6469e-58ff-5e39-b4de-290a99e01a26.html" TargetMode="External"/><Relationship Id="rId400" Type="http://schemas.openxmlformats.org/officeDocument/2006/relationships/hyperlink" Target="https://twitter.com/amNewYork/status/822978182315999233" TargetMode="External"/><Relationship Id="rId401" Type="http://schemas.openxmlformats.org/officeDocument/2006/relationships/hyperlink" Target="http://www.allotsego.com/women-allies-march-across-otsego-county/" TargetMode="External"/><Relationship Id="rId402" Type="http://schemas.openxmlformats.org/officeDocument/2006/relationships/hyperlink" Target="https://twitter.com/elodiemet/status/823227264645132288" TargetMode="External"/><Relationship Id="rId403" Type="http://schemas.openxmlformats.org/officeDocument/2006/relationships/hyperlink" Target="http://www.pressrepublican.com/news/downtown-march-celebrates-inclusion-diversity/article_c17631da-93b2-51c6-989c-af1d14963c90.html" TargetMode="External"/><Relationship Id="rId404" Type="http://schemas.openxmlformats.org/officeDocument/2006/relationships/hyperlink" Target="http://www.newsday.com/long-island/women-s-values-rallies-in-huntington-port-jefferson-station-1.12993518" TargetMode="External"/><Relationship Id="rId405" Type="http://schemas.openxmlformats.org/officeDocument/2006/relationships/hyperlink" Target="http://www.recordonline.com/news/20170121/port-jervis-churchs-sister-march-draws-crowd" TargetMode="External"/><Relationship Id="rId406" Type="http://schemas.openxmlformats.org/officeDocument/2006/relationships/hyperlink" Target="https://www.facebook.com/rivera.sun.3?fref=nf&amp;pnref=story.unseen-section" TargetMode="External"/><Relationship Id="rId407" Type="http://schemas.openxmlformats.org/officeDocument/2006/relationships/hyperlink" Target="http://www.poughkeepsiejournal.com/story/news/local/2017/01/21/womens-march-walkway-poughkeepsie-trump/96877094/" TargetMode="External"/><Relationship Id="rId408" Type="http://schemas.openxmlformats.org/officeDocument/2006/relationships/hyperlink" Target="http://www.democratandchronicle.com/story/news/2017/01/21/women-upset-trumps-presidency-hold-rallies-locally/96715496/" TargetMode="External"/><Relationship Id="rId409" Type="http://schemas.openxmlformats.org/officeDocument/2006/relationships/hyperlink" Target="https://t.co/iyjFHSXHEq" TargetMode="External"/><Relationship Id="rId120" Type="http://schemas.openxmlformats.org/officeDocument/2006/relationships/hyperlink" Target="https://twitter.com/SarahGoTrillIum/status/823018327316566016" TargetMode="External"/><Relationship Id="rId121" Type="http://schemas.openxmlformats.org/officeDocument/2006/relationships/hyperlink" Target="https://m.facebook.com/CalmUnityRidgway/" TargetMode="External"/><Relationship Id="rId122" Type="http://schemas.openxmlformats.org/officeDocument/2006/relationships/hyperlink" Target="http://www.themountainmail.com/free_content/article_16fc9b52-e185-11e6-a2aa-2b737598eb38.html" TargetMode="External"/><Relationship Id="rId123" Type="http://schemas.openxmlformats.org/officeDocument/2006/relationships/hyperlink" Target="http://www.steamboattoday.com/news/2017/jan/21/womens-march-steamboat-springs-surpasses-expectati/" TargetMode="External"/><Relationship Id="rId124" Type="http://schemas.openxmlformats.org/officeDocument/2006/relationships/hyperlink" Target="https://twitter.com/Fontaine6Mary/status/823915255327838211" TargetMode="External"/><Relationship Id="rId125" Type="http://schemas.openxmlformats.org/officeDocument/2006/relationships/hyperlink" Target="https://twitter.com/ColleenFree/status/823159668541366273" TargetMode="External"/><Relationship Id="rId80" Type="http://schemas.openxmlformats.org/officeDocument/2006/relationships/hyperlink" Target="http://www.sfexaminer.com/sf-womens-march-draws-thousands-despite-stormy-weather/" TargetMode="External"/><Relationship Id="rId81" Type="http://schemas.openxmlformats.org/officeDocument/2006/relationships/hyperlink" Target="http://www.sfchronicle.com/bayarea/article/Crowds-gather-to-demonstrate-against-Trump-10873932.php" TargetMode="External"/><Relationship Id="rId82" Type="http://schemas.openxmlformats.org/officeDocument/2006/relationships/hyperlink" Target="https://twitter.com/metronewspaper/status/822932902891524097" TargetMode="External"/><Relationship Id="rId83" Type="http://schemas.openxmlformats.org/officeDocument/2006/relationships/hyperlink" Target="http://www.mercurynews.com/2017/01/21/womens-march-huge-bay-area-turnout-as-california-resistance-takes-hold/" TargetMode="External"/><Relationship Id="rId84" Type="http://schemas.openxmlformats.org/officeDocument/2006/relationships/hyperlink" Target="http://www.sanluisobispo.com/news/local/article128024209.html" TargetMode="External"/><Relationship Id="rId85" Type="http://schemas.openxmlformats.org/officeDocument/2006/relationships/hyperlink" Target="http://snewsi.com/id/17147530942/Thousands-march-despite-rain-Saturday-in-San-Luis-Obispo" TargetMode="External"/><Relationship Id="rId86" Type="http://schemas.openxmlformats.org/officeDocument/2006/relationships/hyperlink" Target="http://www.sandiegouniontribune.com/communities/north-county/sd-no-san-marcos-march-20170119-story.html" TargetMode="External"/><Relationship Id="rId87" Type="http://schemas.openxmlformats.org/officeDocument/2006/relationships/hyperlink" Target="http://escondidograpevine.com/2017/01/22/10000-join-san-marcos-womens-march/" TargetMode="External"/><Relationship Id="rId88" Type="http://schemas.openxmlformats.org/officeDocument/2006/relationships/hyperlink" Target="http://www.ocregister.com/articles/march-741832-women-people.html" TargetMode="External"/><Relationship Id="rId89" Type="http://schemas.openxmlformats.org/officeDocument/2006/relationships/hyperlink" Target="http://www.ocregister.com/articles/march-741832-women-people.html" TargetMode="External"/><Relationship Id="rId126" Type="http://schemas.openxmlformats.org/officeDocument/2006/relationships/hyperlink" Target="http://www.courant.com/news/connecticut/hc-hartford-inauguration-rally-20170121-story.html" TargetMode="External"/><Relationship Id="rId127" Type="http://schemas.openxmlformats.org/officeDocument/2006/relationships/hyperlink" Target="http://ctmirror.org/2017/01/21/hartford-rally-draws-10000-complacency-is-over/" TargetMode="External"/><Relationship Id="rId128" Type="http://schemas.openxmlformats.org/officeDocument/2006/relationships/hyperlink" Target="https://twitter.com/jahansell/status/823009339174780928" TargetMode="External"/><Relationship Id="rId129" Type="http://schemas.openxmlformats.org/officeDocument/2006/relationships/hyperlink" Target="http://www.nhregister.com/20170120/milford-protest-as-trump-inaugurated-draws-attention-to-environment-education-and-more" TargetMode="External"/><Relationship Id="rId570" Type="http://schemas.openxmlformats.org/officeDocument/2006/relationships/hyperlink" Target="http://www.postcrescent.com/story/news/local/2017/01/21/appleton-woman-stands-womens-march/96894178/" TargetMode="External"/><Relationship Id="rId571" Type="http://schemas.openxmlformats.org/officeDocument/2006/relationships/hyperlink" Target="http://www.weau.com/content/news/Hundreds-march-in-Eau-Claire-to-support-Womens-March-411425375.html" TargetMode="External"/><Relationship Id="rId572" Type="http://schemas.openxmlformats.org/officeDocument/2006/relationships/hyperlink" Target="http://www.dailyunion.com/multimedia/collection_ef47d9e2-e016-11e6-acfe-3fc05da771cb.html" TargetMode="External"/><Relationship Id="rId573" Type="http://schemas.openxmlformats.org/officeDocument/2006/relationships/hyperlink" Target="http://www.greenbaypressgazette.com/story/news/2017/01/21/green-bay-womens-march/96782676/?hootPostID=6979db0a7bd407815831ee0e0e039277" TargetMode="External"/><Relationship Id="rId574" Type="http://schemas.openxmlformats.org/officeDocument/2006/relationships/hyperlink" Target="http://www.channel3000.com/news/mpd/284567959" TargetMode="External"/><Relationship Id="rId575" Type="http://schemas.openxmlformats.org/officeDocument/2006/relationships/hyperlink" Target="https://twitter.com/trayf/status/823044387668193280" TargetMode="External"/><Relationship Id="rId576" Type="http://schemas.openxmlformats.org/officeDocument/2006/relationships/hyperlink" Target="http://www.cbs58.com/story/34314179/hundreds-hit-the-streets-of-milwaukee-for-womens-march-on-washington" TargetMode="External"/><Relationship Id="rId577" Type="http://schemas.openxmlformats.org/officeDocument/2006/relationships/hyperlink" Target="http://www.sheboyganpress.com/videos/news/local/2017/01/21/hundreds-attend-million-person-unity-marches-sheboygan-county/96905712/" TargetMode="External"/><Relationship Id="rId578" Type="http://schemas.openxmlformats.org/officeDocument/2006/relationships/hyperlink" Target="http://www.wausaudailyherald.com/story/news/2017/01/20/group-gathers-support-womens-march-wausau/96778196/" TargetMode="External"/><Relationship Id="rId579" Type="http://schemas.openxmlformats.org/officeDocument/2006/relationships/hyperlink" Target="http://counton2.com/2017/01/20/womens-march-on-washington-plans-sister-march-in-charleston/" TargetMode="External"/><Relationship Id="rId290" Type="http://schemas.openxmlformats.org/officeDocument/2006/relationships/hyperlink" Target="http://www.wirx.com/2017/01/23/womens-march-held-in-st-joseph/" TargetMode="External"/><Relationship Id="rId291" Type="http://schemas.openxmlformats.org/officeDocument/2006/relationships/hyperlink" Target="http://wincountry.com/news/articles/2017/jan/22/women-march-in-washington-and-in-michigan/" TargetMode="External"/><Relationship Id="rId292" Type="http://schemas.openxmlformats.org/officeDocument/2006/relationships/hyperlink" Target="https://www.facebook.com/newsandguts/photos/pb.199870617084581.-2207520000.1485020488./204978426573800/?type=3&amp;theater" TargetMode="External"/><Relationship Id="rId293" Type="http://schemas.openxmlformats.org/officeDocument/2006/relationships/hyperlink" Target="https://www.sootoday.com/local-news/women-resist-on-queen-street-516643" TargetMode="External"/><Relationship Id="rId294" Type="http://schemas.openxmlformats.org/officeDocument/2006/relationships/hyperlink" Target="https://twitter.com/Anthony_Alaniz/status/823176969202319360" TargetMode="External"/><Relationship Id="rId295" Type="http://schemas.openxmlformats.org/officeDocument/2006/relationships/hyperlink" Target="http://www.record-eagle.com/news/thousands-gather-for-traverse-city-women-s-march/article_547cdcb0-e029-11e6-be94-83e0491aa877.html" TargetMode="External"/><Relationship Id="rId296" Type="http://schemas.openxmlformats.org/officeDocument/2006/relationships/hyperlink" Target="https://www.facebook.com/events/1520855921262573/" TargetMode="External"/><Relationship Id="rId297" Type="http://schemas.openxmlformats.org/officeDocument/2006/relationships/hyperlink" Target="https://twitter.com/theplaidjunct/status/822984190467645440" TargetMode="External"/><Relationship Id="rId298" Type="http://schemas.openxmlformats.org/officeDocument/2006/relationships/hyperlink" Target="http://www.mlive.com/news/kalamazoo/index.ssf/2017/01/more_than_1000_people_march_in.html" TargetMode="External"/><Relationship Id="rId299" Type="http://schemas.openxmlformats.org/officeDocument/2006/relationships/hyperlink" Target="http://wwmt.com/news/local/women-march-in-washington-solidarity-march-held-in-kalamazoo" TargetMode="External"/><Relationship Id="rId350" Type="http://schemas.openxmlformats.org/officeDocument/2006/relationships/hyperlink" Target="http://journalstar.com/news/local/thousands-show-up-to-support-women-s-march-on-lincoln/article_2e87f297-d977-504f-b240-0f9946a37c68.html" TargetMode="External"/><Relationship Id="rId351" Type="http://schemas.openxmlformats.org/officeDocument/2006/relationships/hyperlink" Target="http://www.nbcneb.com/content/news/March-for-equality-takes-place-in-central-Nebraska-411432745.html" TargetMode="External"/><Relationship Id="rId352" Type="http://schemas.openxmlformats.org/officeDocument/2006/relationships/hyperlink" Target="http://www.omaha.com/news/politics/women-s-march-fills-omaha-streets-to-send-a-message/article_5de6469e-58ff-5e39-b4de-290a99e01a26.html" TargetMode="External"/><Relationship Id="rId353" Type="http://schemas.openxmlformats.org/officeDocument/2006/relationships/hyperlink" Target="http://www.ketv.com/article/thousands-fill-streets-for-womens-march-on-omaha/8626727" TargetMode="External"/><Relationship Id="rId354" Type="http://schemas.openxmlformats.org/officeDocument/2006/relationships/hyperlink" Target="https://twitter.com/LenStuart/status/822934229671673861" TargetMode="External"/><Relationship Id="rId355" Type="http://schemas.openxmlformats.org/officeDocument/2006/relationships/hyperlink" Target="http://www.wmur.com/article/thousands-gather-at-womens-marches-across-granite-state/8626037" TargetMode="External"/><Relationship Id="rId356" Type="http://schemas.openxmlformats.org/officeDocument/2006/relationships/hyperlink" Target="http://www.unionleader.com/Francestown-holds-peaceful-womens-march" TargetMode="External"/><Relationship Id="rId357" Type="http://schemas.openxmlformats.org/officeDocument/2006/relationships/hyperlink" Target="https://twitter.com/ConwayDailySun/status/822886300013490180" TargetMode="External"/><Relationship Id="rId358" Type="http://schemas.openxmlformats.org/officeDocument/2006/relationships/hyperlink" Target="https://www.facebook.com/events/1640383116258279/" TargetMode="External"/><Relationship Id="rId359" Type="http://schemas.openxmlformats.org/officeDocument/2006/relationships/hyperlink" Target="http://www.sentinelsource.com/news/local/area-march-draws-crowd-of-more-than/article_7de8951d-180d-5791-b3ba-c1e623115227.html" TargetMode="External"/><Relationship Id="rId410" Type="http://schemas.openxmlformats.org/officeDocument/2006/relationships/hyperlink" Target="http://fingerlakes1.com/2017/01/21/full-coverage-women-march-in-seneca-falls-2017/" TargetMode="External"/><Relationship Id="rId411" Type="http://schemas.openxmlformats.org/officeDocument/2006/relationships/hyperlink" Target="http://www.democratandchronicle.com/story/news/2017/01/21/women-upset-trumps-presidency-hold-rallies-locally/96715496/" TargetMode="External"/><Relationship Id="rId412" Type="http://schemas.openxmlformats.org/officeDocument/2006/relationships/hyperlink" Target="http://www.syracuse.com/politics/index.ssf/2017/01/over_2000_gathered_in_downtown_syracuse_for_womens_march_organizers_say.html" TargetMode="External"/><Relationship Id="rId413" Type="http://schemas.openxmlformats.org/officeDocument/2006/relationships/hyperlink" Target="http://www.wktv.com/story/34315510/peaceful-human-rights-march-at-mvcc" TargetMode="External"/><Relationship Id="rId414" Type="http://schemas.openxmlformats.org/officeDocument/2006/relationships/hyperlink" Target="http://www.wktv.com/story/34315659/counter-inaugural-rally-held-in-utica" TargetMode="External"/><Relationship Id="rId415" Type="http://schemas.openxmlformats.org/officeDocument/2006/relationships/hyperlink" Target="http://www.watertowndailytimes.com/news03/watertown-sister-rally-invokes-hope-battles-injustice-20170121" TargetMode="External"/><Relationship Id="rId416" Type="http://schemas.openxmlformats.org/officeDocument/2006/relationships/hyperlink" Target="http://www.athensnews.com/news/local/hundreds-take-to-athens-streets-to-protest-trump-two-party/article_a05f8d96-a9cc-11e6-adc2-afe09ec722c0.html" TargetMode="External"/><Relationship Id="rId417" Type="http://schemas.openxmlformats.org/officeDocument/2006/relationships/hyperlink" Target="https://twitter.com/JeffTClinton/status/822999960765530113" TargetMode="External"/><Relationship Id="rId418" Type="http://schemas.openxmlformats.org/officeDocument/2006/relationships/hyperlink" Target="http://www.wlwt.com/article/thousands-fill-washington-park-as-part-of-nationwide-equal-rights-movement/8625720" TargetMode="External"/><Relationship Id="rId419" Type="http://schemas.openxmlformats.org/officeDocument/2006/relationships/hyperlink" Target="https://www.youtube.com/watch?v=eNz6AZVa4hw" TargetMode="External"/><Relationship Id="rId130" Type="http://schemas.openxmlformats.org/officeDocument/2006/relationships/hyperlink" Target="http://www.newhavenindependent.org/index.php/archives/entry/local_march/" TargetMode="External"/><Relationship Id="rId131" Type="http://schemas.openxmlformats.org/officeDocument/2006/relationships/hyperlink" Target="http://oldsaybrookdemocrats.com/?p=2304" TargetMode="External"/><Relationship Id="rId132" Type="http://schemas.openxmlformats.org/officeDocument/2006/relationships/hyperlink" Target="https://www.facebook.com/barbara.mathews/posts/10154936948567766" TargetMode="External"/><Relationship Id="rId133" Type="http://schemas.openxmlformats.org/officeDocument/2006/relationships/hyperlink" Target="https://twitter.com/jahansell/status/823009339174780928" TargetMode="External"/><Relationship Id="rId134" Type="http://schemas.openxmlformats.org/officeDocument/2006/relationships/hyperlink" Target="http://www.stamfordadvocate.com/local/article/Thousands-attend-Women-s-March-in-Stamford-10873898.php" TargetMode="External"/><Relationship Id="rId135" Type="http://schemas.openxmlformats.org/officeDocument/2006/relationships/hyperlink" Target="https://www.nytimes.com/interactive/2017/01/22/us/politics/womens-march-trump-crowd-estimates.html?hp&amp;action=click&amp;pgtype=Homepage&amp;clickSource=story-heading&amp;module=photo-spot-region&amp;region=top-news&amp;WT.nav=top-news&amp;_r=0" TargetMode="External"/><Relationship Id="rId90" Type="http://schemas.openxmlformats.org/officeDocument/2006/relationships/hyperlink" Target="http://www.edhat.com/site/tidbit.cfm?nid=180540" TargetMode="External"/><Relationship Id="rId91" Type="http://schemas.openxmlformats.org/officeDocument/2006/relationships/hyperlink" Target="http://www.edhat.com/site/tidbit.cfm?nid=180540" TargetMode="External"/><Relationship Id="rId92" Type="http://schemas.openxmlformats.org/officeDocument/2006/relationships/hyperlink" Target="http://www.santacruzsentinel.com/government-and-politics/20170121/thousands-of-protesters-swarm-downtown-santa-cruz" TargetMode="External"/><Relationship Id="rId93" Type="http://schemas.openxmlformats.org/officeDocument/2006/relationships/hyperlink" Target="https://twitter.com/FamDoc_Forest/status/823087533194027008" TargetMode="External"/><Relationship Id="rId94" Type="http://schemas.openxmlformats.org/officeDocument/2006/relationships/hyperlink" Target="https://www.facebook.com/SantaRosaPoliceDepartment/" TargetMode="External"/><Relationship Id="rId95" Type="http://schemas.openxmlformats.org/officeDocument/2006/relationships/hyperlink" Target="http://www.pressdemocrat.com/news/6546166-181/womens-marchers-to-descend-on?artslide=0" TargetMode="External"/><Relationship Id="rId96" Type="http://schemas.openxmlformats.org/officeDocument/2006/relationships/hyperlink" Target="http://www.ksbw.com/article/women-s-march-brings-hundreds-to-csumb-campus/8626551" TargetMode="External"/><Relationship Id="rId97" Type="http://schemas.openxmlformats.org/officeDocument/2006/relationships/hyperlink" Target="http://www.sonomanews.com/news/6572152-181/thousands-turn-up-for-sonoma?artslide=0" TargetMode="External"/><Relationship Id="rId98" Type="http://schemas.openxmlformats.org/officeDocument/2006/relationships/hyperlink" Target="http://www.ukiahdailyjournal.com/general-news/20170121/womens-march-in-ukiah-draws-record-crowds" TargetMode="External"/><Relationship Id="rId99" Type="http://schemas.openxmlformats.org/officeDocument/2006/relationships/hyperlink" Target="http://www.dailyrepublic.com/news/mare-island-walk-takes-stand-with-womens-march/" TargetMode="External"/><Relationship Id="rId136" Type="http://schemas.openxmlformats.org/officeDocument/2006/relationships/hyperlink" Target="https://www.theguardian.com/lifeandstyle/live/2017/jan/21/womens-march-on-washington-and-other-anti-trump-protests-around-the-world-live-coverage?CMP=Share_AndroidApp_Facebook" TargetMode="External"/><Relationship Id="rId137" Type="http://schemas.openxmlformats.org/officeDocument/2006/relationships/hyperlink" Target="http://www.capegazette.com/article/peaceful-march-along-lewes-beach-takes-stand-women%E2%80%99s-rights/124227" TargetMode="External"/><Relationship Id="rId138" Type="http://schemas.openxmlformats.org/officeDocument/2006/relationships/hyperlink" Target="http://www.capegazette.com/article/peaceful-march-along-lewes-beach-takes-stand-women%E2%80%99s-rights/124227" TargetMode="External"/><Relationship Id="rId139" Type="http://schemas.openxmlformats.org/officeDocument/2006/relationships/hyperlink" Target="http://www.delawareonline.com/story/news/local/2017/01/21/trumps-first-day-people-march-newark/96836242/" TargetMode="External"/><Relationship Id="rId580" Type="http://schemas.openxmlformats.org/officeDocument/2006/relationships/hyperlink" Target="http://www.wvgazettemail.com/news-politics/20170121/nearly-3000-march-for-women-at-wv-capitol" TargetMode="External"/><Relationship Id="rId581" Type="http://schemas.openxmlformats.org/officeDocument/2006/relationships/hyperlink" Target="https://pitchengine.com/oilcity/2017/01/21/caspers-womens-march--from-above/002519172678172300726" TargetMode="External"/><Relationship Id="rId582" Type="http://schemas.openxmlformats.org/officeDocument/2006/relationships/hyperlink" Target="http://www.wyomingnews.com/news/new-large-spirited-crowd-fills-women-s-march-in-cheyenne/article_193210e4-e029-11e6-b4f7-131f0601002f.html" TargetMode="External"/><Relationship Id="rId583" Type="http://schemas.openxmlformats.org/officeDocument/2006/relationships/hyperlink" Target="http://kgab.com/1500-2000-turn-out-for-cheyenne-womens-march/" TargetMode="External"/><Relationship Id="rId584" Type="http://schemas.openxmlformats.org/officeDocument/2006/relationships/hyperlink" Target="http://www.kcwy13.com/content/news/Four-Hundred-Joined-the-Cody-Womens-March-Over-the-Weekend--411538625.html" TargetMode="External"/><Relationship Id="rId585" Type="http://schemas.openxmlformats.org/officeDocument/2006/relationships/hyperlink" Target="http://planetjh.com/2017/01/21/in-pictures-the-womens-march-on-jackson/" TargetMode="External"/><Relationship Id="rId586" Type="http://schemas.openxmlformats.org/officeDocument/2006/relationships/hyperlink" Target="https://twitter.com/thecarie/status/823042373030547456" TargetMode="External"/><Relationship Id="rId587" Type="http://schemas.openxmlformats.org/officeDocument/2006/relationships/hyperlink" Target="https://disabilitymarch.com/" TargetMode="External"/><Relationship Id="rId360" Type="http://schemas.openxmlformats.org/officeDocument/2006/relationships/hyperlink" Target="http://www.seacoastonline.com/news/20170121/portsmouth-womens-march-draws-thousands" TargetMode="External"/><Relationship Id="rId361" Type="http://schemas.openxmlformats.org/officeDocument/2006/relationships/hyperlink" Target="https://twitter.com/JuliaJHobbs/status/822955160116793344" TargetMode="External"/><Relationship Id="rId362" Type="http://schemas.openxmlformats.org/officeDocument/2006/relationships/hyperlink" Target="http://www.northjersey.com/story/news/local/2017/01/21/local-womens-marches-draw-far-larger-crowds-than-expected/96778300/" TargetMode="External"/><Relationship Id="rId363" Type="http://schemas.openxmlformats.org/officeDocument/2006/relationships/hyperlink" Target="https://twitter.com/KaraLogan21/status/823293332520632320" TargetMode="External"/><Relationship Id="rId364" Type="http://schemas.openxmlformats.org/officeDocument/2006/relationships/hyperlink" Target="http://www.northjersey.com/story/news/2017/01/21/crowds-gathering-womens-march-protests/96778388/" TargetMode="External"/><Relationship Id="rId365" Type="http://schemas.openxmlformats.org/officeDocument/2006/relationships/hyperlink" Target="http://www.dailyrecord.com/story/money/2017/01/21/womens-march-stops-traffic-pequannock/96770784/" TargetMode="External"/><Relationship Id="rId366" Type="http://schemas.openxmlformats.org/officeDocument/2006/relationships/hyperlink" Target="http://newjersey.news12.com/multimedia/hundreds-march-in-solidarity-in-red-bank-1.12994794" TargetMode="External"/><Relationship Id="rId367" Type="http://schemas.openxmlformats.org/officeDocument/2006/relationships/hyperlink" Target="http://www.redbankgreen.com/2017/01/red-bank-women-unite-against-unnamed-president/" TargetMode="External"/><Relationship Id="rId368" Type="http://schemas.openxmlformats.org/officeDocument/2006/relationships/hyperlink" Target="http://www.burlingtoncountytimes.com/news/local/video-nj-residents-gather-in-gloucester-township-to-protest-president/html_a1be7ea8-3eee-5d9f-8a37-6ad1afa50a57.html" TargetMode="External"/><Relationship Id="rId369" Type="http://schemas.openxmlformats.org/officeDocument/2006/relationships/hyperlink" Target="https://twitter.com/barbaradreyfuss/status/823227200304508932" TargetMode="External"/><Relationship Id="rId420" Type="http://schemas.openxmlformats.org/officeDocument/2006/relationships/hyperlink" Target="http://www.cleveland.com/metro/index.ssf/2017/01/womens_march_on_cleveland_a_vo.html" TargetMode="External"/><Relationship Id="rId421" Type="http://schemas.openxmlformats.org/officeDocument/2006/relationships/hyperlink" Target="http://wksu.org/post/womens-march-columbus-draws-thousands-people" TargetMode="External"/><Relationship Id="rId422" Type="http://schemas.openxmlformats.org/officeDocument/2006/relationships/hyperlink" Target="http://www.cleveland.com/politics/index.ssf/2017/01/ohio_womens_march_draws_thousa.html" TargetMode="External"/><Relationship Id="rId423" Type="http://schemas.openxmlformats.org/officeDocument/2006/relationships/hyperlink" Target="http://thelantern.com/2017/01/students-stage-walkout-in-protest-against-president-trump/" TargetMode="External"/><Relationship Id="rId424" Type="http://schemas.openxmlformats.org/officeDocument/2006/relationships/hyperlink" Target="http://www.mydaytondailynews.com/news/local/thousands-rally-dayton-part-women-march-events/ZlU3xaMQAph01LyLEZPs4H/" TargetMode="External"/><Relationship Id="rId425" Type="http://schemas.openxmlformats.org/officeDocument/2006/relationships/hyperlink" Target="http://wyso.org/post/thousands-attend-dayton-womens-march-courthouse-square" TargetMode="External"/><Relationship Id="rId426" Type="http://schemas.openxmlformats.org/officeDocument/2006/relationships/hyperlink" Target="https://twitter.com/KabirBhatiaTime/status/822899486171234305" TargetMode="External"/><Relationship Id="rId427" Type="http://schemas.openxmlformats.org/officeDocument/2006/relationships/hyperlink" Target="http://www.sanduskyregister.com/story/201701210015" TargetMode="External"/><Relationship Id="rId428" Type="http://schemas.openxmlformats.org/officeDocument/2006/relationships/hyperlink" Target="https://www.insurancenewsnet.com/oarticle/springfield-residents-react-protest-trumps-inauguration" TargetMode="External"/><Relationship Id="rId429" Type="http://schemas.openxmlformats.org/officeDocument/2006/relationships/hyperlink" Target="http://wnewsj.com/news/34216/locals-join-womens-march" TargetMode="External"/><Relationship Id="rId140" Type="http://schemas.openxmlformats.org/officeDocument/2006/relationships/hyperlink" Target="https://twitter.com/Happy_Dem/status/822998092941291521" TargetMode="External"/><Relationship Id="rId141" Type="http://schemas.openxmlformats.org/officeDocument/2006/relationships/hyperlink" Target="http://www.firstcoastnews.com/news/womens-march-makes-its-way-to-the-first-coast/389706372" TargetMode="External"/><Relationship Id="rId142" Type="http://schemas.openxmlformats.org/officeDocument/2006/relationships/hyperlink" Target="https://twitter.com/wideofthepost/status/823077871795261440" TargetMode="External"/><Relationship Id="rId143" Type="http://schemas.openxmlformats.org/officeDocument/2006/relationships/hyperlink" Target="http://www.ncflindependent.com/2017/01/21/standing-in-solidarity-with-the-womens-march-on-washington/" TargetMode="External"/><Relationship Id="rId144" Type="http://schemas.openxmlformats.org/officeDocument/2006/relationships/hyperlink" Target="http://www.news-journalonline.com/news/20170121/signs-of-solidarity-women-take-part-locally-in-two-sister-marches" TargetMode="External"/><Relationship Id="rId145" Type="http://schemas.openxmlformats.org/officeDocument/2006/relationships/hyperlink" Target="http://www.fbnewsleader.com/news/womens-march-fernandina-beach" TargetMode="External"/><Relationship Id="rId146" Type="http://schemas.openxmlformats.org/officeDocument/2006/relationships/hyperlink" Target="https://twitter.com/RadiantAstro/status/823164932980178945" TargetMode="External"/><Relationship Id="rId147" Type="http://schemas.openxmlformats.org/officeDocument/2006/relationships/hyperlink" Target="http://www.gainesville.com/news/20170121/about-1500-join-womens-march-in-gainesville" TargetMode="External"/><Relationship Id="rId148" Type="http://schemas.openxmlformats.org/officeDocument/2006/relationships/hyperlink" Target="http://www.gainesville.com/news/20170121/about-1500-join-womens-march-in-gainesville" TargetMode="External"/><Relationship Id="rId149" Type="http://schemas.openxmlformats.org/officeDocument/2006/relationships/hyperlink" Target="http://jacksonville.com/metro/2017-01-09/local-marchers-show-solidarity-national-women-s-protest" TargetMode="External"/><Relationship Id="rId200" Type="http://schemas.openxmlformats.org/officeDocument/2006/relationships/hyperlink" Target="http://www.kmvt.com/content/news/More-than-1000-people-march-for-womens-rights-in-Ketchum-411436945.html" TargetMode="External"/><Relationship Id="rId201" Type="http://schemas.openxmlformats.org/officeDocument/2006/relationships/hyperlink" Target="http://dnews.com/local/women-on-the-march/article_61739ce0-0c64-57cc-baa7-4e0492c47b98.html" TargetMode="External"/><Relationship Id="rId202" Type="http://schemas.openxmlformats.org/officeDocument/2006/relationships/hyperlink" Target="https://www.facebook.com/events/667336173434890/" TargetMode="External"/><Relationship Id="rId203" Type="http://schemas.openxmlformats.org/officeDocument/2006/relationships/hyperlink" Target="http://idahostatejournal.com/members/marchers-show-up-in-droves-for-women-s-march-on/article_fe93fb5e-f29b-5784-bda9-6f66cc342649.html" TargetMode="External"/><Relationship Id="rId204" Type="http://schemas.openxmlformats.org/officeDocument/2006/relationships/hyperlink" Target="http://www.bonnercountydailybee.com/local_news/20170121/marching_together_north_idaho_style" TargetMode="External"/><Relationship Id="rId205" Type="http://schemas.openxmlformats.org/officeDocument/2006/relationships/hyperlink" Target="https://twitter.com/Margot_Garnick/status/823006371444588544" TargetMode="External"/><Relationship Id="rId206" Type="http://schemas.openxmlformats.org/officeDocument/2006/relationships/hyperlink" Target="https://twitter.com/Carole_King/status/822992329711579137" TargetMode="External"/><Relationship Id="rId207" Type="http://schemas.openxmlformats.org/officeDocument/2006/relationships/hyperlink" Target="http://thesouthern.com/news/local/communities/carbondale/hundreds-gather-in-carbondale-to-march-for-human-rights/article_616ca5a9-dd07-57da-9a8e-ee3a9317bd05.html" TargetMode="External"/><Relationship Id="rId208" Type="http://schemas.openxmlformats.org/officeDocument/2006/relationships/hyperlink" Target="http://thesouthern.com/news/local/communities/carbondale/article_a058815f-6717-5a5a-a4a4-7d8b9fa6c6b5.html" TargetMode="External"/><Relationship Id="rId209" Type="http://schemas.openxmlformats.org/officeDocument/2006/relationships/hyperlink" Target="http://www.news-gazette.com/news/local/2017-01-21/womens-march-champaign.html" TargetMode="External"/><Relationship Id="rId370" Type="http://schemas.openxmlformats.org/officeDocument/2006/relationships/hyperlink" Target="http://www.nj.com/politics/index.ssf/2017/01/crowd_of_6k_converges_on_womens_march_in_trenton.html" TargetMode="External"/><Relationship Id="rId371" Type="http://schemas.openxmlformats.org/officeDocument/2006/relationships/hyperlink" Target="https://t.co/PlbfhQeCXd" TargetMode="External"/><Relationship Id="rId372" Type="http://schemas.openxmlformats.org/officeDocument/2006/relationships/hyperlink" Target="https://www.tapinto.net/towns/westfield/articles/womens-march-in-westfield-attracts-thousands" TargetMode="External"/><Relationship Id="rId373" Type="http://schemas.openxmlformats.org/officeDocument/2006/relationships/hyperlink" Target="https://www.tapinto.net/towns/westfield/articles/womens-march-in-westfield-attracts-thousands" TargetMode="External"/><Relationship Id="rId374" Type="http://schemas.openxmlformats.org/officeDocument/2006/relationships/hyperlink" Target="http://www.northjersey.com/story/news/local/2017/01/21/local-womens-marches-draw-far-larger-crowds-than-expected/96778300/" TargetMode="External"/><Relationship Id="rId375" Type="http://schemas.openxmlformats.org/officeDocument/2006/relationships/hyperlink" Target="http://www.koat.com/article/thousands-fill-civic-plaza-for-womens-rally/8626736" TargetMode="External"/><Relationship Id="rId376" Type="http://schemas.openxmlformats.org/officeDocument/2006/relationships/hyperlink" Target="https://twitter.com/PatDavisNM/status/822931494662389760" TargetMode="External"/><Relationship Id="rId377" Type="http://schemas.openxmlformats.org/officeDocument/2006/relationships/hyperlink" Target="https://twitter.com/AthertonKD/status/823215168423235584" TargetMode="External"/><Relationship Id="rId378" Type="http://schemas.openxmlformats.org/officeDocument/2006/relationships/hyperlink" Target="http://www.demingradio.com/news/local-group-marches-in-solidarity-with-womens-march-on-washington" TargetMode="External"/><Relationship Id="rId379" Type="http://schemas.openxmlformats.org/officeDocument/2006/relationships/hyperlink" Target="https://twitter.com/kristi5Davis/status/823944076684828672" TargetMode="External"/><Relationship Id="rId430" Type="http://schemas.openxmlformats.org/officeDocument/2006/relationships/hyperlink" Target="http://www.the-daily-record.com/local%20news/2017/01/22/rally-at-wooster-gazebo-draws-500" TargetMode="External"/><Relationship Id="rId431" Type="http://schemas.openxmlformats.org/officeDocument/2006/relationships/hyperlink" Target="https://twitter.com/matthewkrain/status/822988145696407552" TargetMode="External"/><Relationship Id="rId432" Type="http://schemas.openxmlformats.org/officeDocument/2006/relationships/hyperlink" Target="http://ysnews.com/news/2017/01/yellow-springs-sister-march-draws-at-least-250" TargetMode="External"/><Relationship Id="rId433" Type="http://schemas.openxmlformats.org/officeDocument/2006/relationships/hyperlink" Target="https://newsok.com/thousands-gather-saturday-at-oklahoma-capitol-for-womens-march/article/5535205" TargetMode="External"/><Relationship Id="rId434" Type="http://schemas.openxmlformats.org/officeDocument/2006/relationships/hyperlink" Target="http://www.oudaily.com/news/women-s-march-on-oklahoma-draws-more-than-participants-to/article_80574326-e03c-11e6-b82e-fbc64b811c6c.html" TargetMode="External"/><Relationship Id="rId435" Type="http://schemas.openxmlformats.org/officeDocument/2006/relationships/hyperlink" Target="http://www.tulsaworld.com/homepagelatest/tulsa-rally-promotes-cause-of-women-s-rights-indigenous-group/article_688e80bc-a873-5087-bf2f-057e22435172.html" TargetMode="External"/><Relationship Id="rId436" Type="http://schemas.openxmlformats.org/officeDocument/2006/relationships/hyperlink" Target="http://www.oregonlive.com/trending/2017/01/womens_march_oregon_ashland_ph.html" TargetMode="External"/><Relationship Id="rId437" Type="http://schemas.openxmlformats.org/officeDocument/2006/relationships/hyperlink" Target="http://www.dailyastorian.com/Local_News/20170121/hundreds-march-in-astoria-to-counter-trump" TargetMode="External"/><Relationship Id="rId438" Type="http://schemas.openxmlformats.org/officeDocument/2006/relationships/hyperlink" Target="http://www.kast1370.com/index.php?option=com_content&amp;view=article&amp;id=4381:millions-march-against-trump-policies&amp;catid=17&amp;Itemid=101" TargetMode="External"/><Relationship Id="rId439" Type="http://schemas.openxmlformats.org/officeDocument/2006/relationships/hyperlink" Target="http://www.bendbulletin.com/home/5002977-151/thousands-in-bend-join-international-womens-march" TargetMode="External"/><Relationship Id="rId150" Type="http://schemas.openxmlformats.org/officeDocument/2006/relationships/hyperlink" Target="http://www.flkeysnews.com/news/local/article128061044.html" TargetMode="External"/><Relationship Id="rId151" Type="http://schemas.openxmlformats.org/officeDocument/2006/relationships/hyperlink" Target="http://www.flkeysnews.com/news/local/article128061044.html" TargetMode="External"/><Relationship Id="rId152" Type="http://schemas.openxmlformats.org/officeDocument/2006/relationships/hyperlink" Target="http://www.miamiherald.com/news/local/community/miami-dade/article127925999.html" TargetMode="External"/><Relationship Id="rId153" Type="http://schemas.openxmlformats.org/officeDocument/2006/relationships/hyperlink" Target="http://www.nbc-2.com/story/34313013/womens-march-on-dc-echoed-in-naples" TargetMode="External"/><Relationship Id="rId154" Type="http://schemas.openxmlformats.org/officeDocument/2006/relationships/hyperlink" Target="https://twitter.com/naplesmarcher/status/823160182079426560" TargetMode="External"/><Relationship Id="rId155" Type="http://schemas.openxmlformats.org/officeDocument/2006/relationships/hyperlink" Target="http://www.naplesnews.com/story/news/2017/01/21/marching-more-naples-women-take-streets/96740110/" TargetMode="External"/><Relationship Id="rId156" Type="http://schemas.openxmlformats.org/officeDocument/2006/relationships/hyperlink" Target="http://www.news-journalonline.com/news/20170121/signs-of-solidarity-women-take-part-locally-in-two-sister-marches" TargetMode="External"/><Relationship Id="rId157" Type="http://schemas.openxmlformats.org/officeDocument/2006/relationships/hyperlink" Target="https://www.youtube.com/watch?v=Yu7OYoX1Xqs" TargetMode="External"/><Relationship Id="rId158" Type="http://schemas.openxmlformats.org/officeDocument/2006/relationships/hyperlink" Target="http://www.ocala.com/news/20170122/ocala-womens-march-draws-300" TargetMode="External"/><Relationship Id="rId159" Type="http://schemas.openxmlformats.org/officeDocument/2006/relationships/hyperlink" Target="http://www.orlandosentinel.com/news/os-lake-eola-womens-march-20170121-story.html" TargetMode="External"/><Relationship Id="rId210" Type="http://schemas.openxmlformats.org/officeDocument/2006/relationships/hyperlink" Target="https://twitter.com/DucoLaw/status/823245457472290816" TargetMode="External"/><Relationship Id="rId211" Type="http://schemas.openxmlformats.org/officeDocument/2006/relationships/hyperlink" Target="http://www.chicagotribune.com/news/ct-womens-march-chicago-0122-20170121-story.html" TargetMode="External"/><Relationship Id="rId212" Type="http://schemas.openxmlformats.org/officeDocument/2006/relationships/hyperlink" Target="https://twitter.com/georgerapidis/status/823234390255878146" TargetMode="External"/><Relationship Id="rId213" Type="http://schemas.openxmlformats.org/officeDocument/2006/relationships/hyperlink" Target="http://tspr.org/post/western-illinois-march-women" TargetMode="External"/><Relationship Id="rId214" Type="http://schemas.openxmlformats.org/officeDocument/2006/relationships/hyperlink" Target="http://www.galesburg.com/news/20170121/nearly-500-march-in-solidarity-around-downtown-galesburg" TargetMode="External"/><Relationship Id="rId215" Type="http://schemas.openxmlformats.org/officeDocument/2006/relationships/hyperlink" Target="https://twitter.com/Pretty_pittie/status/823328254014668800" TargetMode="External"/><Relationship Id="rId216" Type="http://schemas.openxmlformats.org/officeDocument/2006/relationships/hyperlink" Target="http://www.centralillinoisproud.com/news/local-news/peoria-rally-in-support-of-womens-march-on-washington/643865167" TargetMode="External"/><Relationship Id="rId217" Type="http://schemas.openxmlformats.org/officeDocument/2006/relationships/hyperlink" Target="http://www.rrstar.com/news/20170121/crowds-pack-downtown-rockford-for-womens-march-protest" TargetMode="External"/><Relationship Id="rId218" Type="http://schemas.openxmlformats.org/officeDocument/2006/relationships/hyperlink" Target="http://wane.com/2017/01/21/womens-marches-in-allen-and-steuben-county-protest-trump/" TargetMode="External"/><Relationship Id="rId219" Type="http://schemas.openxmlformats.org/officeDocument/2006/relationships/hyperlink" Target="http://kpcnews.com/news/latest/heraldrepublican/" TargetMode="External"/><Relationship Id="rId380" Type="http://schemas.openxmlformats.org/officeDocument/2006/relationships/hyperlink" Target="http://www.kvia.com/news/top-stories/hundreds-gather-in-downtown-el-paso-for-womens-march/284730114" TargetMode="External"/><Relationship Id="rId381" Type="http://schemas.openxmlformats.org/officeDocument/2006/relationships/hyperlink" Target="http://www.lcsun-news.com/story/news/local/2017/01/21/unified-community-action-march-draws-larger-than-expected-crowd/96900756/" TargetMode="External"/><Relationship Id="rId382" Type="http://schemas.openxmlformats.org/officeDocument/2006/relationships/hyperlink" Target="http://www.easternnewmexiconews.com/story/2017/01/22/news/we-will-be-heard/150454.html" TargetMode="External"/><Relationship Id="rId383" Type="http://schemas.openxmlformats.org/officeDocument/2006/relationships/hyperlink" Target="http://www.santafenewmexican.com/news/local_news/santa-feans-flood-downtown-streets-in-display-of-anger-hope/article_8bf2bb24-b83f-51e3-8434-8a18223dac5d.html" TargetMode="External"/><Relationship Id="rId384" Type="http://schemas.openxmlformats.org/officeDocument/2006/relationships/hyperlink" Target="http://www.lasvegasnow.com/news/photos-huge-turnout-at-local-womens-march-on-washington/643795345" TargetMode="External"/><Relationship Id="rId385" Type="http://schemas.openxmlformats.org/officeDocument/2006/relationships/hyperlink" Target="https://thenevadaindependent.com/article/thousands-expected-protest-trump-reno-las-vegas" TargetMode="External"/><Relationship Id="rId386" Type="http://schemas.openxmlformats.org/officeDocument/2006/relationships/hyperlink" Target="http://www.rgj.com/story/news/2017/01/21/s-change-reno-womens-march-washington/96888834/" TargetMode="External"/><Relationship Id="rId387" Type="http://schemas.openxmlformats.org/officeDocument/2006/relationships/hyperlink" Target="http://www.timesunion.com/local/article/Albany-activists-Inaugurate-Resistance-on-10873758.php" TargetMode="External"/><Relationship Id="rId388" Type="http://schemas.openxmlformats.org/officeDocument/2006/relationships/hyperlink" Target="http://www.pressconnects.com/story/news/local/new-york/2017/01/21/thousands-protest-trump-agenda-binghamton-womens-march/96887770/" TargetMode="External"/><Relationship Id="rId389" Type="http://schemas.openxmlformats.org/officeDocument/2006/relationships/hyperlink" Target="http://www.wgrz.com/mb/news/local/hundreds-gather-in-buffalo-for-womens-march/389611887" TargetMode="External"/><Relationship Id="rId440" Type="http://schemas.openxmlformats.org/officeDocument/2006/relationships/hyperlink" Target="http://www.ktvz.com/news/thousands-march-in-bend-to-protest-trump-policies/284779764" TargetMode="External"/><Relationship Id="rId441" Type="http://schemas.openxmlformats.org/officeDocument/2006/relationships/hyperlink" Target="http://theworldlink.com/news/local/hundreds-rally-at-women-s-march-in-downtown-coos-bay/article_997db7f0-b921-5aef-8e37-5945831c8400.html" TargetMode="External"/><Relationship Id="rId442" Type="http://schemas.openxmlformats.org/officeDocument/2006/relationships/hyperlink" Target="http://www.nrtoday.com/news/local/douglas-county-women-join-women-s-march-in-portland/article_7bf9642e-46e9-50eb-9bff-489ad817e37f.html" TargetMode="External"/><Relationship Id="rId443" Type="http://schemas.openxmlformats.org/officeDocument/2006/relationships/hyperlink" Target="http://registerguard.com/rg/news/local/35195183-75/more-than-7000-participate-in-womens-march-in-eugene-joining-hundreds-of-thousands-around-the-nation.html.csp" TargetMode="External"/><Relationship Id="rId444" Type="http://schemas.openxmlformats.org/officeDocument/2006/relationships/hyperlink" Target="https://twitter.com/erinely/status/822965859194793985" TargetMode="External"/><Relationship Id="rId445" Type="http://schemas.openxmlformats.org/officeDocument/2006/relationships/hyperlink" Target="https://twitter.com/texdakota/status/823256159989604353" TargetMode="External"/><Relationship Id="rId446" Type="http://schemas.openxmlformats.org/officeDocument/2006/relationships/hyperlink" Target="http://m.hoodrivernews.com/news/2017/jan/25/womens-stand-brings-national-march-hr/" TargetMode="External"/><Relationship Id="rId447" Type="http://schemas.openxmlformats.org/officeDocument/2006/relationships/hyperlink" Target="http://www.heraldandnews.com/news/local_news/local-march-mirrors-national-event/article_4a28f34e-5f50-5ff8-88cf-1767025b992e.html" TargetMode="External"/><Relationship Id="rId448" Type="http://schemas.openxmlformats.org/officeDocument/2006/relationships/hyperlink" Target="https://twitter.com/dawnalbright/status/823006341987827713" TargetMode="External"/><Relationship Id="rId449" Type="http://schemas.openxmlformats.org/officeDocument/2006/relationships/hyperlink" Target="https://www.facebook.com/events/232307553886613/233443847106317/?notif_t=like&amp;notif_id=1484980361131828" TargetMode="External"/><Relationship Id="rId500" Type="http://schemas.openxmlformats.org/officeDocument/2006/relationships/hyperlink" Target="http://www.myhighplains.com/news/hundreds-gather-for-womens-march-in-amarillo/643851067" TargetMode="External"/><Relationship Id="rId501" Type="http://schemas.openxmlformats.org/officeDocument/2006/relationships/hyperlink" Target="http://www.statesman.com/news/local/police-000-attended-women-march-austin/QB7NhwYSb5gPb1bgooFcFI/" TargetMode="External"/><Relationship Id="rId502" Type="http://schemas.openxmlformats.org/officeDocument/2006/relationships/hyperlink" Target="http://www.brownsvilleherald.com/news/local/article_f670f8cc-e037-11e6-b9b5-9398a778b088.html" TargetMode="External"/><Relationship Id="rId10" Type="http://schemas.openxmlformats.org/officeDocument/2006/relationships/hyperlink" Target="https://twitter.com/polarscribe/status/822999640291184640" TargetMode="External"/><Relationship Id="rId11" Type="http://schemas.openxmlformats.org/officeDocument/2006/relationships/hyperlink" Target="https://www.facebook.com/events/1327893173936976/?active_tab=discussion" TargetMode="External"/><Relationship Id="rId12" Type="http://schemas.openxmlformats.org/officeDocument/2006/relationships/hyperlink" Target="https://twitter.com/frostlaur/status/822937152526827521" TargetMode="External"/><Relationship Id="rId13" Type="http://schemas.openxmlformats.org/officeDocument/2006/relationships/hyperlink" Target="https://www.facebook.com/events/819642308177150/" TargetMode="External"/><Relationship Id="rId14" Type="http://schemas.openxmlformats.org/officeDocument/2006/relationships/hyperlink" Target="https://twitter.com/sewardsooz/status/823238733054914560" TargetMode="External"/><Relationship Id="rId15" Type="http://schemas.openxmlformats.org/officeDocument/2006/relationships/hyperlink" Target="https://twitter.com/sarahebourne/status/823019012426780672" TargetMode="External"/><Relationship Id="rId16" Type="http://schemas.openxmlformats.org/officeDocument/2006/relationships/hyperlink" Target="http://adn.com" TargetMode="External"/><Relationship Id="rId17" Type="http://schemas.openxmlformats.org/officeDocument/2006/relationships/hyperlink" Target="http://kucb.org/post/womens-march-draws-80-unalaskans" TargetMode="External"/><Relationship Id="rId18" Type="http://schemas.openxmlformats.org/officeDocument/2006/relationships/hyperlink" Target="https://www.facebook.com/KUCB.Unalaska/posts/1560989533928859:0" TargetMode="External"/><Relationship Id="rId19" Type="http://schemas.openxmlformats.org/officeDocument/2006/relationships/hyperlink" Target="https://twitter.com/trulyfrancesca/status/823000866718420993" TargetMode="External"/><Relationship Id="rId503" Type="http://schemas.openxmlformats.org/officeDocument/2006/relationships/hyperlink" Target="http://www.kbtx.com/content/news/College-Station-group-holds-womens-march--411430985.html" TargetMode="External"/><Relationship Id="rId504" Type="http://schemas.openxmlformats.org/officeDocument/2006/relationships/hyperlink" Target="http://www.theeagle.com/news/local/dozens-turn-out-for-women-s-march-at-texas-a/article_c3720eee-563f-5b4f-abfc-bf066330073b.html" TargetMode="External"/><Relationship Id="rId505" Type="http://schemas.openxmlformats.org/officeDocument/2006/relationships/hyperlink" Target="http://www.kristv.com/story/34315427/corpus-christi-womens-march" TargetMode="External"/><Relationship Id="rId506" Type="http://schemas.openxmlformats.org/officeDocument/2006/relationships/hyperlink" Target="http://www.dallasnews.com/news/dallas/2017/01/21/watch-dallas-womens-march-kicks-downtown" TargetMode="External"/><Relationship Id="rId507" Type="http://schemas.openxmlformats.org/officeDocument/2006/relationships/hyperlink" Target="http://www.dentonrc.com/local-news/local-news-headlines/20170121-divided-nation-united-denton.ece" TargetMode="External"/><Relationship Id="rId508" Type="http://schemas.openxmlformats.org/officeDocument/2006/relationships/hyperlink" Target="https://twitter.com/AdriaKFOX_CBS/status/822987688689078272" TargetMode="External"/><Relationship Id="rId509" Type="http://schemas.openxmlformats.org/officeDocument/2006/relationships/hyperlink" Target="http://www.kvia.com/news/politics/thousands-of-women-march-in-borderland-for-their-rights/285015803" TargetMode="External"/><Relationship Id="rId160" Type="http://schemas.openxmlformats.org/officeDocument/2006/relationships/hyperlink" Target="http://www.wftv.com/news/local/thousands-gather-at-womens-rally-in-downtown-orlando/486611536" TargetMode="External"/><Relationship Id="rId161" Type="http://schemas.openxmlformats.org/officeDocument/2006/relationships/hyperlink" Target="http://www.newsherald.com/news/20170121/hundreds-gather-protest-at-panama-city-womens-march" TargetMode="External"/><Relationship Id="rId162" Type="http://schemas.openxmlformats.org/officeDocument/2006/relationships/hyperlink" Target="http://www.pnj.com/story/news/local/pensacola/downtown/2017/01/21/hundreds-brave-rain-join-pensacola-march-women/96795864/" TargetMode="External"/><Relationship Id="rId163" Type="http://schemas.openxmlformats.org/officeDocument/2006/relationships/hyperlink" Target="http://www.firstcoastnews.com/news/womens-march-makes-its-way-to-the-first-coast/389706372" TargetMode="External"/><Relationship Id="rId164" Type="http://schemas.openxmlformats.org/officeDocument/2006/relationships/hyperlink" Target="http://www.tampabay.com/news/politics/elections/womens-march-surpassed-20000-protesters-making-it-largest-in-st-petersburg/2310416" TargetMode="External"/><Relationship Id="rId165" Type="http://schemas.openxmlformats.org/officeDocument/2006/relationships/hyperlink" Target="https://twitter.com/sarasotapd/status/822888985689292800" TargetMode="External"/><Relationship Id="rId166" Type="http://schemas.openxmlformats.org/officeDocument/2006/relationships/hyperlink" Target="http://www.heraldtribune.com/news/20170121/thousands-turn-out-for-sarasota-womens-solidarity-march?start=2" TargetMode="External"/><Relationship Id="rId167" Type="http://schemas.openxmlformats.org/officeDocument/2006/relationships/hyperlink" Target="http://www.tallahassee.com/story/news/2017/01/21/more-than-14000-join-womens-march-on-tallahassee/96880778/" TargetMode="External"/><Relationship Id="rId168" Type="http://schemas.openxmlformats.org/officeDocument/2006/relationships/hyperlink" Target="https://twitter.com/wideofthepost/status/823081608601341952" TargetMode="External"/><Relationship Id="rId169" Type="http://schemas.openxmlformats.org/officeDocument/2006/relationships/hyperlink" Target="http://www.palmbeachpost.com/news/local/thousands-turn-out-west-palm-for-women-rally-against-trump/GURHjHOiaBFtDfODkqg0fM/" TargetMode="External"/><Relationship Id="rId220" Type="http://schemas.openxmlformats.org/officeDocument/2006/relationships/hyperlink" Target="http://usishield.com/24714/opinion/marching-out-hate/" TargetMode="External"/><Relationship Id="rId221" Type="http://schemas.openxmlformats.org/officeDocument/2006/relationships/hyperlink" Target="http://www.journalgazette.net/news/local/Thousand-drawn-to-local-protest-17399065" TargetMode="External"/><Relationship Id="rId222" Type="http://schemas.openxmlformats.org/officeDocument/2006/relationships/hyperlink" Target="https://twitter.com/rafkhach/status/822930702643720193" TargetMode="External"/><Relationship Id="rId223" Type="http://schemas.openxmlformats.org/officeDocument/2006/relationships/hyperlink" Target="https://twitter.com/rafkhach/status/822930702643720193" TargetMode="External"/><Relationship Id="rId224" Type="http://schemas.openxmlformats.org/officeDocument/2006/relationships/hyperlink" Target="http://www.southbendtribune.com/news/local/more-than-march-for-women-in-south-bend/article_d51bf83d-b32a-50ca-9db2-e11b34f5a855.html" TargetMode="External"/><Relationship Id="rId225" Type="http://schemas.openxmlformats.org/officeDocument/2006/relationships/hyperlink" Target="https://t.co/fWEc8zTpWX" TargetMode="External"/><Relationship Id="rId226" Type="http://schemas.openxmlformats.org/officeDocument/2006/relationships/hyperlink" Target="http://www.tribstar.com/news/local_news/wabash-valley-residents-gather-in-solidarity-with-marchers-in-washington/article_49969ab3-c25d-52a1-b185-aa99dd701846.html" TargetMode="External"/><Relationship Id="rId227" Type="http://schemas.openxmlformats.org/officeDocument/2006/relationships/hyperlink" Target="http://www.nwitimes.com/news/local/women-march-for-rights-in-valparaiso/article_a8aeff74-665f-52ec-a5ee-19cdbe93cf4e.html" TargetMode="External"/><Relationship Id="rId228" Type="http://schemas.openxmlformats.org/officeDocument/2006/relationships/hyperlink" Target="http://cjonline.com/news/local/2017-01-21/women-s-march-topeka-draws-thousands-thumps-trump" TargetMode="External"/><Relationship Id="rId229" Type="http://schemas.openxmlformats.org/officeDocument/2006/relationships/hyperlink" Target="http://www.kansas.com/news/local/article127951994.html" TargetMode="External"/><Relationship Id="rId390" Type="http://schemas.openxmlformats.org/officeDocument/2006/relationships/hyperlink" Target="http://www.wgrz.com/mb/news/local/hundreds-gather-in-buffalo-for-womens-march/389611887" TargetMode="External"/><Relationship Id="rId391" Type="http://schemas.openxmlformats.org/officeDocument/2006/relationships/hyperlink" Target="https://twitter.com/matt_carotenuto/status/823121233659174912" TargetMode="External"/><Relationship Id="rId392" Type="http://schemas.openxmlformats.org/officeDocument/2006/relationships/hyperlink" Target="http://www.timesjournalonline.com/article.asp?id=101580" TargetMode="External"/><Relationship Id="rId393" Type="http://schemas.openxmlformats.org/officeDocument/2006/relationships/hyperlink" Target="http://www.allotsego.com/women-allies-march-across-otsego-county/" TargetMode="External"/><Relationship Id="rId394" Type="http://schemas.openxmlformats.org/officeDocument/2006/relationships/hyperlink" Target="http://chautauquatoday.com/news/details.cfm?clientid=25&amp;id=234985" TargetMode="External"/><Relationship Id="rId395" Type="http://schemas.openxmlformats.org/officeDocument/2006/relationships/hyperlink" Target="http://poststar.com/news/local/protesters-come-out-in-record-numbers-for-local-women-s/article_4d7858fe-75ce-5516-88f8-296e0ff29859.html" TargetMode="External"/><Relationship Id="rId396" Type="http://schemas.openxmlformats.org/officeDocument/2006/relationships/hyperlink" Target="http://m.registerstar.com/news/article_d498a278-e054-11e6-a01b-dfe6701814de.html?mode=jqm" TargetMode="External"/><Relationship Id="rId397" Type="http://schemas.openxmlformats.org/officeDocument/2006/relationships/hyperlink" Target="https://twitter.com/imbycentral/status/823216590472744961" TargetMode="External"/><Relationship Id="rId398" Type="http://schemas.openxmlformats.org/officeDocument/2006/relationships/hyperlink" Target="http://cornellsun.com/2017/01/21/womens-march-on-ithaca-draws-more-than-8000-shattering-expectations/" TargetMode="External"/><Relationship Id="rId399" Type="http://schemas.openxmlformats.org/officeDocument/2006/relationships/hyperlink" Target="https://twitter.com/cornellsun/status/822868186672537602" TargetMode="External"/><Relationship Id="rId450" Type="http://schemas.openxmlformats.org/officeDocument/2006/relationships/hyperlink" Target="http://www.newportnewstimes.com/v2_news_articles.php?heading=0&amp;story_id=54234&amp;page=86" TargetMode="External"/><Relationship Id="rId451" Type="http://schemas.openxmlformats.org/officeDocument/2006/relationships/hyperlink" Target="http://www.eastoregonian.com/eo/local-news/20170121/protestors-pack-pendleton-for-womens-march" TargetMode="External"/><Relationship Id="rId452" Type="http://schemas.openxmlformats.org/officeDocument/2006/relationships/hyperlink" Target="https://twitter.com/scaackler/status/822995313703075840" TargetMode="External"/><Relationship Id="rId453" Type="http://schemas.openxmlformats.org/officeDocument/2006/relationships/hyperlink" Target="http://www.oregonlive.com/portland/index.ssf/2017/01/portland_womens_march_donald_t.html" TargetMode="External"/><Relationship Id="rId454" Type="http://schemas.openxmlformats.org/officeDocument/2006/relationships/hyperlink" Target="http://www.statesmanjournal.com/story/news/2017/01/21/womens-march-salem-unites-thousands-people/96850428/" TargetMode="External"/><Relationship Id="rId455" Type="http://schemas.openxmlformats.org/officeDocument/2006/relationships/hyperlink" Target="http://www.tillamookheadlightherald.com/news/womens-march-rally-draws-hundreds-in-tillamook/article_9ae75ab2-e02f-11e6-89fc-3f59da891fab.html" TargetMode="External"/><Relationship Id="rId456" Type="http://schemas.openxmlformats.org/officeDocument/2006/relationships/hyperlink" Target="http://www.wearecentralpa.com/news/folks-join-together-for-local-womens-march/643821533" TargetMode="External"/><Relationship Id="rId457" Type="http://schemas.openxmlformats.org/officeDocument/2006/relationships/hyperlink" Target="http://www.ldnews.com/videos/news/2017/01/21/watch-voices-women's-march-annville/96901782/" TargetMode="External"/><Relationship Id="rId458" Type="http://schemas.openxmlformats.org/officeDocument/2006/relationships/hyperlink" Target="http://www.timesonline.com/news/local_news/hundreds-gather-outside-the-beaver-county-courthouse-to-stand-up/collection_3d1207ac-e03e-11e6-a121-c7403563e763.html" TargetMode="External"/></Relationships>
</file>

<file path=xl/worksheets/_rels/sheet4.xml.rels><?xml version="1.0" encoding="UTF-8" standalone="yes"?>
<Relationships xmlns="http://schemas.openxmlformats.org/package/2006/relationships"><Relationship Id="rId142" Type="http://schemas.openxmlformats.org/officeDocument/2006/relationships/hyperlink" Target="https://www.letemps.ch/suisse/2017/01/21/2500-personnes-defilent-geneve-femmes-contre-trump" TargetMode="External"/><Relationship Id="rId143" Type="http://schemas.openxmlformats.org/officeDocument/2006/relationships/hyperlink" Target="https://twitter.com/LeishLin/status/823058150861455360" TargetMode="External"/><Relationship Id="rId144" Type="http://schemas.openxmlformats.org/officeDocument/2006/relationships/hyperlink" Target="http://www.bbc.com/news/uk-northern-ireland-38706509" TargetMode="External"/><Relationship Id="rId145" Type="http://schemas.openxmlformats.org/officeDocument/2006/relationships/hyperlink" Target="https://twitter.com/ferguskelly/status/823158091227234304" TargetMode="External"/><Relationship Id="rId146" Type="http://schemas.openxmlformats.org/officeDocument/2006/relationships/hyperlink" Target="http://www.bristol247.com/channel/news-comment/daily/politics/womens-march-on-bristol" TargetMode="External"/><Relationship Id="rId147" Type="http://schemas.openxmlformats.org/officeDocument/2006/relationships/hyperlink" Target="https://twitter.com/incredimella/status/822939921136701441" TargetMode="External"/><Relationship Id="rId148" Type="http://schemas.openxmlformats.org/officeDocument/2006/relationships/hyperlink" Target="https://twitter.com/isleofeigg/status/823116854285795328" TargetMode="External"/><Relationship Id="rId149" Type="http://schemas.openxmlformats.org/officeDocument/2006/relationships/hyperlink" Target="http://www.shetlandtimes.co.uk/2017/01/21/anger-trump-voiced-sister-march-takes-place-lerwick?utm_source=dlvr.it&amp;utm_medium=facebook" TargetMode="External"/><Relationship Id="rId40" Type="http://schemas.openxmlformats.org/officeDocument/2006/relationships/hyperlink" Target="http://www.cbc.ca/news/canada/nova-scotia/women-s-march-on-washington-sandy-cove-digby-neck-donald-trump-1.2899568" TargetMode="External"/><Relationship Id="rId41" Type="http://schemas.openxmlformats.org/officeDocument/2006/relationships/hyperlink" Target="http://thestarphoenix.com/storyline/hundreds-marched-in-downtown-saskatoon-in-support-of-womens-rights-and-against-donald-trump" TargetMode="External"/><Relationship Id="rId42" Type="http://schemas.openxmlformats.org/officeDocument/2006/relationships/hyperlink" Target="https://twitter.com/m_cvb/status/823075431196700673" TargetMode="External"/><Relationship Id="rId43" Type="http://schemas.openxmlformats.org/officeDocument/2006/relationships/hyperlink" Target="http://www.journalleguide.com/communaute/2017/1/21/une-centaine-de-participants-a-la-marche-des-femmes-a-sutton-.html" TargetMode="External"/><Relationship Id="rId44" Type="http://schemas.openxmlformats.org/officeDocument/2006/relationships/hyperlink" Target="http://www.cbc.ca/news/canada/british-columbia/thousands-gather-in-vancouver-to-support-u-s-women-s-march-1.3946647" TargetMode="External"/><Relationship Id="rId45" Type="http://schemas.openxmlformats.org/officeDocument/2006/relationships/hyperlink" Target="http://www.timescolonist.com/news/local/women-s-marches-at-home-and-abroad-draw-thousands-of-islanders-1.8329034" TargetMode="External"/><Relationship Id="rId46" Type="http://schemas.openxmlformats.org/officeDocument/2006/relationships/hyperlink" Target="https://www.facebook.com/isitt/posts/10158006552035548" TargetMode="External"/><Relationship Id="rId47" Type="http://schemas.openxmlformats.org/officeDocument/2006/relationships/hyperlink" Target="http://www.cbc.ca/beta/news/canada/british-columbia/thousands-turn-out-for-women-s-marches-across-b-c-1.3946785" TargetMode="External"/><Relationship Id="rId48" Type="http://schemas.openxmlformats.org/officeDocument/2006/relationships/hyperlink" Target="http://www.cbc.ca/news/canada/north/yellowknife-whitehorse-womens-march-washington-trump-1.3946185" TargetMode="External"/><Relationship Id="rId49" Type="http://schemas.openxmlformats.org/officeDocument/2006/relationships/hyperlink" Target="https://twitter.com/dougrutherford/status/822966484112699392" TargetMode="External"/><Relationship Id="rId80" Type="http://schemas.openxmlformats.org/officeDocument/2006/relationships/hyperlink" Target="http://www.rp-online.de/politik/ausland/women-s-march-frauen-marschieren-gegen-praesident-donald-trump-aid-1.6550376" TargetMode="External"/><Relationship Id="rId81" Type="http://schemas.openxmlformats.org/officeDocument/2006/relationships/hyperlink" Target="http://www.stuttgarter-nachrichten.de/inhalt.heidelberg-fast-1000-teilnehmer-beim-women-s-march.9b500cda-fb9d-4837-9e50-192d61089dd9.html" TargetMode="External"/><Relationship Id="rId82" Type="http://schemas.openxmlformats.org/officeDocument/2006/relationships/hyperlink" Target="http://www.rnz.de/nachrichten/heidelberg_artikel,-Rund-800-Teilnehmer-bei-Womens-March-in-Heidelberg-Plus-Fotogalerie-_arid,249938.html" TargetMode="External"/><Relationship Id="rId83" Type="http://schemas.openxmlformats.org/officeDocument/2006/relationships/hyperlink" Target="https://www.facebook.com/savkassel/photos/pcb.1415782411787364/1415782091787396/?type=3&amp;theater" TargetMode="External"/><Relationship Id="rId84" Type="http://schemas.openxmlformats.org/officeDocument/2006/relationships/hyperlink" Target="https://www.facebook.com/leipglo/?fref=ts" TargetMode="External"/><Relationship Id="rId85" Type="http://schemas.openxmlformats.org/officeDocument/2006/relationships/hyperlink" Target="https://www.facebook.com/113387388277/photos/?tab=album&amp;album_id=10155016345223278" TargetMode="External"/><Relationship Id="rId86" Type="http://schemas.openxmlformats.org/officeDocument/2006/relationships/hyperlink" Target="http://www.thejournal.ie/trump-womens-march-3198425-Jan2017/" TargetMode="External"/><Relationship Id="rId87" Type="http://schemas.openxmlformats.org/officeDocument/2006/relationships/hyperlink" Target="https://twitter.com/MattysCrazyMind/status/823036079641137152" TargetMode="External"/><Relationship Id="rId88" Type="http://schemas.openxmlformats.org/officeDocument/2006/relationships/hyperlink" Target="https://twitter.com/saraklind/status/823179455560634370" TargetMode="External"/><Relationship Id="rId89" Type="http://schemas.openxmlformats.org/officeDocument/2006/relationships/hyperlink" Target="https://twitter.com/ClearyConnolly/status/823211366471372800" TargetMode="External"/><Relationship Id="rId110" Type="http://schemas.openxmlformats.org/officeDocument/2006/relationships/hyperlink" Target="http://www.dutchnews.nl/news/archives/2017/01/thousands-join-womens-marches-in-the-netherlands/" TargetMode="External"/><Relationship Id="rId111" Type="http://schemas.openxmlformats.org/officeDocument/2006/relationships/hyperlink" Target="https://www.nrc.nl/nieuws/2017/01/21/gemoedelijk-protest-tegen-trump-op-museumplein-en-malieveld-" TargetMode="External"/><Relationship Id="rId112" Type="http://schemas.openxmlformats.org/officeDocument/2006/relationships/hyperlink" Target="http://www.dutchnews.nl/news/archives/2017/01/thousands-join-womens-marches-in-the-netherlands/" TargetMode="External"/><Relationship Id="rId113" Type="http://schemas.openxmlformats.org/officeDocument/2006/relationships/hyperlink" Target="http://www.parool.nl/amsterdam/duizenden-bij-protestactie-women-s-march-in-amsterdam~a4451698/" TargetMode="External"/><Relationship Id="rId114" Type="http://schemas.openxmlformats.org/officeDocument/2006/relationships/hyperlink" Target="https://www.newshub.co.nz/home/new-zealand/2017/01/women-s-march-protesters-flood-auckland-s-queen-st-for-women-s-rights.html" TargetMode="External"/><Relationship Id="rId115" Type="http://schemas.openxmlformats.org/officeDocument/2006/relationships/hyperlink" Target="http://www.radionz.co.nz/news/national/322798/nz-leads-marches-for-women's-rights" TargetMode="External"/><Relationship Id="rId116" Type="http://schemas.openxmlformats.org/officeDocument/2006/relationships/hyperlink" Target="http://www.stuff.co.nz/national/88642615/new-zealand-leads-global-marches-in-defence-of-womens-rights" TargetMode="External"/><Relationship Id="rId117" Type="http://schemas.openxmlformats.org/officeDocument/2006/relationships/hyperlink" Target="https://www.facebook.com/events/215971992188360/" TargetMode="External"/><Relationship Id="rId118" Type="http://schemas.openxmlformats.org/officeDocument/2006/relationships/hyperlink" Target="http://www.stuff.co.nz/national/88642615/new-zealand-leads-global-marches-in-defence-of-womens-rights" TargetMode="External"/><Relationship Id="rId119" Type="http://schemas.openxmlformats.org/officeDocument/2006/relationships/hyperlink" Target="https://klf2017.blogspot.com/2017/01/womens-march.html?spref=fbs" TargetMode="External"/><Relationship Id="rId150" Type="http://schemas.openxmlformats.org/officeDocument/2006/relationships/hyperlink" Target="http://www.liverpoolecho.co.uk/news/liverpool-news/liverpool-womens-march-sees-hundreds-12487584" TargetMode="External"/><Relationship Id="rId151" Type="http://schemas.openxmlformats.org/officeDocument/2006/relationships/hyperlink" Target="https://twitter.com/chickpeajones/status/822794953252282368" TargetMode="External"/><Relationship Id="rId152" Type="http://schemas.openxmlformats.org/officeDocument/2006/relationships/hyperlink" Target="http://www.thetelegraphandargus.co.uk/news/15039406.VIDEO__Crowd_of_1_500_people_take_part_in_women_s_march_in_Shipley/" TargetMode="External"/><Relationship Id="rId10" Type="http://schemas.openxmlformats.org/officeDocument/2006/relationships/hyperlink" Target="http://www.cbc.ca/news/canada/british-columbia/british-columbians-to-march-in-solidarity-with-u-s-women-s-march-1.3945677" TargetMode="External"/><Relationship Id="rId11" Type="http://schemas.openxmlformats.org/officeDocument/2006/relationships/hyperlink" Target="http://www.bowenislandundercurrent.com/news/more-than-200-march-on-bowen-island-1.8897651" TargetMode="External"/><Relationship Id="rId12" Type="http://schemas.openxmlformats.org/officeDocument/2006/relationships/hyperlink" Target="http://m.metronews.ca/" TargetMode="External"/><Relationship Id="rId13" Type="http://schemas.openxmlformats.org/officeDocument/2006/relationships/hyperlink" Target="http://www.cbc.ca/news/canada/calgary/calgary-women-s-march-on-washington-trump-1.3946953" TargetMode="External"/><Relationship Id="rId14" Type="http://schemas.openxmlformats.org/officeDocument/2006/relationships/hyperlink" Target="http://www.theguardian.pe.ca/news/local/2017/1/21/islanders-protest-trump-at-charlottetown-march.html" TargetMode="External"/><Relationship Id="rId15" Type="http://schemas.openxmlformats.org/officeDocument/2006/relationships/hyperlink" Target="https://twitter.com/GlobalEdmonton/status/822921336288735232" TargetMode="External"/><Relationship Id="rId16" Type="http://schemas.openxmlformats.org/officeDocument/2006/relationships/hyperlink" Target="http://www.cbc.ca/news/canada/edmonton/women-march-edmonton-1.3946859" TargetMode="External"/><Relationship Id="rId17" Type="http://schemas.openxmlformats.org/officeDocument/2006/relationships/hyperlink" Target="https://twitter.com/l2m2d2/status/823146333095792640" TargetMode="External"/><Relationship Id="rId18" Type="http://schemas.openxmlformats.org/officeDocument/2006/relationships/hyperlink" Target="http://thechronicleherald.ca/novascotia/1434339-video-storify-halifax-women-join-in-worldwide-march-on-washington" TargetMode="External"/><Relationship Id="rId19" Type="http://schemas.openxmlformats.org/officeDocument/2006/relationships/hyperlink" Target="http://thespec.com" TargetMode="External"/><Relationship Id="rId153" Type="http://schemas.openxmlformats.org/officeDocument/2006/relationships/hyperlink" Target="http://www.northdevongazette.co.uk/news/pictures_hundreds_march_through_barnstaple_as_part_of_donald_trump_protest_1_4858093" TargetMode="External"/><Relationship Id="rId154" Type="http://schemas.openxmlformats.org/officeDocument/2006/relationships/hyperlink" Target="http://www.dailymail.co.uk/tvshowbiz/article-4143854/Charlotte-Church-joins-anti-Trump-activists-UK.html" TargetMode="External"/><Relationship Id="rId155" Type="http://schemas.openxmlformats.org/officeDocument/2006/relationships/hyperlink" Target="http://www.yorkshireeveningpost.co.uk/news/women-march-against-donald-trump-in-leeds-city-centre-1-8346395" TargetMode="External"/><Relationship Id="rId156" Type="http://schemas.openxmlformats.org/officeDocument/2006/relationships/hyperlink" Target="http://www.manchestereveningnews.co.uk/news/greater-manchester-news/women-prepare-gathering-manchester-following-12486747" TargetMode="External"/><Relationship Id="rId157" Type="http://schemas.openxmlformats.org/officeDocument/2006/relationships/hyperlink" Target="https://sonarmagazine.wordpress.com/2017/01/24/in-the-wake-of-donald-trumps-inauguration-southampton-held-its-own-womens-march-in-protest/" TargetMode="External"/><Relationship Id="rId158" Type="http://schemas.openxmlformats.org/officeDocument/2006/relationships/hyperlink" Target="http://www.cornwalllive.com/women-in-cornwall-join-trump-protest-march/story-30076330-detail/story.html" TargetMode="External"/><Relationship Id="rId159" Type="http://schemas.openxmlformats.org/officeDocument/2006/relationships/hyperlink" Target="https://www.yorkmix.com/news/53-empowering-pics-posts-videos-york-womens-march/" TargetMode="External"/><Relationship Id="rId50" Type="http://schemas.openxmlformats.org/officeDocument/2006/relationships/hyperlink" Target="http://www.cbc.ca/beta/news/canada/manitoba/women-s-march-winnipeg-1.3946587" TargetMode="External"/><Relationship Id="rId51" Type="http://schemas.openxmlformats.org/officeDocument/2006/relationships/hyperlink" Target="https://twitter.com/Smile_Beaitiful/status/823195464065372160" TargetMode="External"/><Relationship Id="rId52" Type="http://schemas.openxmlformats.org/officeDocument/2006/relationships/hyperlink" Target="http://www.cbc.ca/news/canada/north/yellowknife-whitehorse-womens-march-washington-trump-1.3946185" TargetMode="External"/><Relationship Id="rId53" Type="http://schemas.openxmlformats.org/officeDocument/2006/relationships/hyperlink" Target="http://caymannewsservice.com" TargetMode="External"/><Relationship Id="rId54" Type="http://schemas.openxmlformats.org/officeDocument/2006/relationships/hyperlink" Target="https://twitter.com/astrophysically/status/823181148834721793" TargetMode="External"/><Relationship Id="rId55" Type="http://schemas.openxmlformats.org/officeDocument/2006/relationships/hyperlink" Target="https://thecitypaperbogota.com/opinion/leading-the-way-for-women-in-the-bogota-womens-march/15993" TargetMode="External"/><Relationship Id="rId56" Type="http://schemas.openxmlformats.org/officeDocument/2006/relationships/hyperlink" Target="https://warmerthancanada.com/2017/01/23/monteverde-sister-march/" TargetMode="External"/><Relationship Id="rId57" Type="http://schemas.openxmlformats.org/officeDocument/2006/relationships/hyperlink" Target="http://www.ticotimes.net/2017/01/21/photos-nosara-marches-trump" TargetMode="External"/><Relationship Id="rId58" Type="http://schemas.openxmlformats.org/officeDocument/2006/relationships/hyperlink" Target="http://www.ticotimes.net/2017/01/21/photos-hundreds-turn-san-jose-womens-march" TargetMode="External"/><Relationship Id="rId59" Type="http://schemas.openxmlformats.org/officeDocument/2006/relationships/hyperlink" Target="http://www.thelocal.dk/20170121/5000-join-womens-march-in-copenhagen" TargetMode="External"/><Relationship Id="rId90" Type="http://schemas.openxmlformats.org/officeDocument/2006/relationships/hyperlink" Target="http://www.thejournal.ie/trump-womens-march-3198425-Jan2017/" TargetMode="External"/><Relationship Id="rId91" Type="http://schemas.openxmlformats.org/officeDocument/2006/relationships/hyperlink" Target="http://www.irishtimes.com/news/ireland/irish-news/anti-trump-marchers-downbeat-but-defiant-in-dublin-1.2946422" TargetMode="External"/><Relationship Id="rId92" Type="http://schemas.openxmlformats.org/officeDocument/2006/relationships/hyperlink" Target="https://twitter.com/ferguskelly/status/823228781825499136" TargetMode="External"/><Relationship Id="rId93" Type="http://schemas.openxmlformats.org/officeDocument/2006/relationships/hyperlink" Target="https://twitter.com/melanielidman/status/822873710726148097" TargetMode="External"/><Relationship Id="rId94" Type="http://schemas.openxmlformats.org/officeDocument/2006/relationships/hyperlink" Target="http://video.repubblica.it/edizione/firenze/firenze-la-protesta-anti-trump-al-consolato-americano/265747/266125" TargetMode="External"/><Relationship Id="rId95" Type="http://schemas.openxmlformats.org/officeDocument/2006/relationships/hyperlink" Target="http://www.lanazione.it/firenze/cronaca/manifestazioni-anti-trump-davanti-al-consolato-americano-1.2835631" TargetMode="External"/><Relationship Id="rId96" Type="http://schemas.openxmlformats.org/officeDocument/2006/relationships/hyperlink" Target="http://www.thelocal.it/20170125/why-women-need-to-keep-marching-in-italy" TargetMode="External"/><Relationship Id="rId97" Type="http://schemas.openxmlformats.org/officeDocument/2006/relationships/hyperlink" Target="http://www.elle.com/culture/career-politics/news/a42322/tokyo-women-march/" TargetMode="External"/><Relationship Id="rId98" Type="http://schemas.openxmlformats.org/officeDocument/2006/relationships/hyperlink" Target="https://www.facebook.com/events/373551566357471/permalink/379149589131002/" TargetMode="External"/><Relationship Id="rId99" Type="http://schemas.openxmlformats.org/officeDocument/2006/relationships/hyperlink" Target="http://www.reuters.com/article/us-usa-trump-women-asia-idUSKBN155039" TargetMode="External"/><Relationship Id="rId120" Type="http://schemas.openxmlformats.org/officeDocument/2006/relationships/hyperlink" Target="https://actionnetwork.org/events/womens-march-bergen-norway-2" TargetMode="External"/><Relationship Id="rId121" Type="http://schemas.openxmlformats.org/officeDocument/2006/relationships/hyperlink" Target="https://www.nrk.no/hordaland/kvinner-verden-over-marsjerte-mot-kvinnehat-1.13334314" TargetMode="External"/><Relationship Id="rId122" Type="http://schemas.openxmlformats.org/officeDocument/2006/relationships/hyperlink" Target="https://www.nrk.no/hordaland/kvinner-verden-over-marsjerte-mot-kvinnehat-1.13334314" TargetMode="External"/><Relationship Id="rId123" Type="http://schemas.openxmlformats.org/officeDocument/2006/relationships/hyperlink" Target="http://www.adressa.no/nyheter/trondheim/2017/01/21/280-marsjerte-i-Trondheims-gater-14095864.ece" TargetMode="External"/><Relationship Id="rId124" Type="http://schemas.openxmlformats.org/officeDocument/2006/relationships/hyperlink" Target="http://www.adressa.no/nyheter/trondheim/2017/01/21/280-marsjerte-i-Trondheims-gater-14095864.ece" TargetMode="External"/><Relationship Id="rId125" Type="http://schemas.openxmlformats.org/officeDocument/2006/relationships/hyperlink" Target="https://twitter.com/DickieWallace/status/823714930499211269" TargetMode="External"/><Relationship Id="rId126" Type="http://schemas.openxmlformats.org/officeDocument/2006/relationships/hyperlink" Target="http://tarakum.pl/gallery/gdanskie-kobiety-solidarne-womens-march-washington-gdansk-21-01-2017/" TargetMode="External"/><Relationship Id="rId127" Type="http://schemas.openxmlformats.org/officeDocument/2006/relationships/hyperlink" Target="http://www.krakowpost.com/14152/2017/01/stay-strong-women-march-trump-krakow" TargetMode="External"/><Relationship Id="rId128" Type="http://schemas.openxmlformats.org/officeDocument/2006/relationships/hyperlink" Target="http://www.cbsnews.com/pictures/womens-march-on-washington-across-the-us-around-the-world/114/" TargetMode="External"/><Relationship Id="rId129" Type="http://schemas.openxmlformats.org/officeDocument/2006/relationships/hyperlink" Target="http://www.delas.pt/seis-cidades-portuguesas-acolhem-marcha-contra-trump/" TargetMode="External"/><Relationship Id="rId160" Type="http://schemas.openxmlformats.org/officeDocument/2006/relationships/hyperlink" Target="https://twitter.com/ZamWomenMarch/status/823124089950846976" TargetMode="External"/><Relationship Id="rId161" Type="http://schemas.openxmlformats.org/officeDocument/2006/relationships/hyperlink" Target="http://bulawayo24.com/index-id-news-sc-national-byo-102881.html" TargetMode="External"/><Relationship Id="rId20" Type="http://schemas.openxmlformats.org/officeDocument/2006/relationships/hyperlink" Target="https://doppleronline.ca/huntsville/sistermarch-huntsville-january-21/" TargetMode="External"/><Relationship Id="rId21" Type="http://schemas.openxmlformats.org/officeDocument/2006/relationships/hyperlink" Target="http://www.everythingkamloops.com/article/556555/womens-march-against-president-donald-trump-draws-hundreds-downtown" TargetMode="External"/><Relationship Id="rId22" Type="http://schemas.openxmlformats.org/officeDocument/2006/relationships/hyperlink" Target="https://www.facebook.com/events/1326272374062846/" TargetMode="External"/><Relationship Id="rId23" Type="http://schemas.openxmlformats.org/officeDocument/2006/relationships/hyperlink" Target="https://www.facebook.com/events/202959853499906" TargetMode="External"/><Relationship Id="rId24" Type="http://schemas.openxmlformats.org/officeDocument/2006/relationships/hyperlink" Target="http://www.saobserver.net/news/411418245.html" TargetMode="External"/><Relationship Id="rId25" Type="http://schemas.openxmlformats.org/officeDocument/2006/relationships/hyperlink" Target="https://www.facebook.com/events/951645474967260/" TargetMode="External"/><Relationship Id="rId26" Type="http://schemas.openxmlformats.org/officeDocument/2006/relationships/hyperlink" Target="http://www.mycrestonnow.com/8427/yasodhara-ashram-hosts-womens-march/" TargetMode="External"/><Relationship Id="rId27" Type="http://schemas.openxmlformats.org/officeDocument/2006/relationships/hyperlink" Target="http://lethbridgeherald.com/news/lethbridge-news/2017/01/22/women-march-solidarity/" TargetMode="External"/><Relationship Id="rId28" Type="http://schemas.openxmlformats.org/officeDocument/2006/relationships/hyperlink" Target="https://twitter.com/MatthewPeloza/status/823039988455669760" TargetMode="External"/><Relationship Id="rId29" Type="http://schemas.openxmlformats.org/officeDocument/2006/relationships/hyperlink" Target="http://london.ctvnews.ca/mobile/big-turnout-for-women-s-march-in-downtown-london-1.3251339" TargetMode="External"/><Relationship Id="rId60" Type="http://schemas.openxmlformats.org/officeDocument/2006/relationships/hyperlink" Target="http://zeromagecuador.com/en/womens-march-in-cuenca-pussyhats-personal-stories-solidarity/" TargetMode="External"/><Relationship Id="rId61" Type="http://schemas.openxmlformats.org/officeDocument/2006/relationships/hyperlink" Target="https://twitter.com/ABHodgkins/status/823081344574115840" TargetMode="External"/><Relationship Id="rId62" Type="http://schemas.openxmlformats.org/officeDocument/2006/relationships/hyperlink" Target="http://yle.fi/uutiset/3-9416528" TargetMode="External"/><Relationship Id="rId63" Type="http://schemas.openxmlformats.org/officeDocument/2006/relationships/hyperlink" Target="https://t.co/BFxbyR3v9E" TargetMode="External"/><Relationship Id="rId64" Type="http://schemas.openxmlformats.org/officeDocument/2006/relationships/hyperlink" Target="http://france3-regions.francetvinfo.fr/rhone-alpes/lyon-metropole/grand-lyon/lyon/centaines-manifestants-lyon-women-march-1180069.html" TargetMode="External"/><Relationship Id="rId65" Type="http://schemas.openxmlformats.org/officeDocument/2006/relationships/hyperlink" Target="http://www.midilibre.fr/2017/01/21/montpellier-la-women-s-march-a-attire-la-foule,1456094.php" TargetMode="External"/><Relationship Id="rId66" Type="http://schemas.openxmlformats.org/officeDocument/2006/relationships/hyperlink" Target="https://twitter.com/marienoellewurm/status/823147532524154880" TargetMode="External"/><Relationship Id="rId67" Type="http://schemas.openxmlformats.org/officeDocument/2006/relationships/hyperlink" Target="http://www.usatoday.com/story/news/2017/01/21/millions-turn-out-worldwide-solidarity-washington-womens-march/96880344/" TargetMode="External"/><Relationship Id="rId68" Type="http://schemas.openxmlformats.org/officeDocument/2006/relationships/hyperlink" Target="http://www.lemonde.fr/ameriques/article/2017/01/21/manifestation-anti-trump-a-paris-j-ai-peur-qu-il-autorise-implicitement-les-hommes-a-se-comporter-comme-lui_5066781_3222.html" TargetMode="External"/><Relationship Id="rId69" Type="http://schemas.openxmlformats.org/officeDocument/2006/relationships/hyperlink" Target="http://reve86.org/videos-et-photos-de-la-manifestation-women-march-a-poitiers/" TargetMode="External"/><Relationship Id="rId130" Type="http://schemas.openxmlformats.org/officeDocument/2006/relationships/hyperlink" Target="http://www.dn.pt/portugal/interior/marcha-das-mulheres-contra-trump-junta-mais-de-100-em-lisboa-5620144.html" TargetMode="External"/><Relationship Id="rId131" Type="http://schemas.openxmlformats.org/officeDocument/2006/relationships/hyperlink" Target="https://www.facebook.com/events/1829222877366815/" TargetMode="External"/><Relationship Id="rId132" Type="http://schemas.openxmlformats.org/officeDocument/2006/relationships/hyperlink" Target="https://twitter.com/susiebillings/status/823571989575204864" TargetMode="External"/><Relationship Id="rId133" Type="http://schemas.openxmlformats.org/officeDocument/2006/relationships/hyperlink" Target="http://akomanet.com/lucky/the-american-community-in-rwanda-gathered-to-back-the-cause-of-womens-march/" TargetMode="External"/><Relationship Id="rId134" Type="http://schemas.openxmlformats.org/officeDocument/2006/relationships/hyperlink" Target="https://www.nytimes.com/interactive/2017/01/21/world/womens-march-pictures.html?_r=0" TargetMode="External"/><Relationship Id="rId135" Type="http://schemas.openxmlformats.org/officeDocument/2006/relationships/hyperlink" Target="http://allafrica.com/stories/201701210296.html" TargetMode="External"/><Relationship Id="rId136" Type="http://schemas.openxmlformats.org/officeDocument/2006/relationships/hyperlink" Target="https://www.koreatimes.co.kr/www/news/nation/2017/01/120_222517.html" TargetMode="External"/><Relationship Id="rId137" Type="http://schemas.openxmlformats.org/officeDocument/2006/relationships/hyperlink" Target="https://twitter.com/jodikittle/status/823105077095251970" TargetMode="External"/><Relationship Id="rId138" Type="http://schemas.openxmlformats.org/officeDocument/2006/relationships/hyperlink" Target="https://twitter.com/womensmarch_BCN/status/823639654217945088" TargetMode="External"/><Relationship Id="rId139" Type="http://schemas.openxmlformats.org/officeDocument/2006/relationships/hyperlink" Target="http://www.eldiario.es/sociedad/estadounidenses-Madrid-unen-protestas-Trump_0_603690602.html" TargetMode="External"/><Relationship Id="rId30" Type="http://schemas.openxmlformats.org/officeDocument/2006/relationships/hyperlink" Target="http://www.lfpress.com/2017/01/21/london-demonstration-hundreds-attend-womens-rights-rally-in-victoria-park" TargetMode="External"/><Relationship Id="rId31" Type="http://schemas.openxmlformats.org/officeDocument/2006/relationships/hyperlink" Target="http://www.mcgilldaily.com/2017/01/thousands-protest-trump-in-montreal-womens-march/" TargetMode="External"/><Relationship Id="rId32" Type="http://schemas.openxmlformats.org/officeDocument/2006/relationships/hyperlink" Target="http://nanaimonewsnow.com/article/522757/womens-march-nanaimo-leads-massive-turnout" TargetMode="External"/><Relationship Id="rId33" Type="http://schemas.openxmlformats.org/officeDocument/2006/relationships/hyperlink" Target="https://twitter.com/amybeatrice/status/822900710949928961" TargetMode="External"/><Relationship Id="rId34" Type="http://schemas.openxmlformats.org/officeDocument/2006/relationships/hyperlink" Target="http://ottawacitizen.com/news/local-news/thousands-fill-streets-at-ottawa-womens-march" TargetMode="External"/><Relationship Id="rId35" Type="http://schemas.openxmlformats.org/officeDocument/2006/relationships/hyperlink" Target="http://www.ckpg.com/2017/01/21/large-turnout-for-womens-rights-march/" TargetMode="External"/><Relationship Id="rId36" Type="http://schemas.openxmlformats.org/officeDocument/2006/relationships/hyperlink" Target="http://www.newslocker.com/en-ca/region/revelstoke/revelstoke-shows-solidarity-for-womens-rights-revelstoke-mountaineer/view/" TargetMode="External"/><Relationship Id="rId37" Type="http://schemas.openxmlformats.org/officeDocument/2006/relationships/hyperlink" Target="http://www.cbc.ca/news/canada/british-columbia/thousands-turn-out-for-women-s-marches-across-b-c-1.3946785" TargetMode="External"/><Relationship Id="rId38" Type="http://schemas.openxmlformats.org/officeDocument/2006/relationships/hyperlink" Target="http://www.saobserver.net/news/411429915.html" TargetMode="External"/><Relationship Id="rId39" Type="http://schemas.openxmlformats.org/officeDocument/2006/relationships/hyperlink" Target="http://saltspringexchange.com/2017/01/21/video-photos-womens-march-on-salt-spring-island/" TargetMode="External"/><Relationship Id="rId70" Type="http://schemas.openxmlformats.org/officeDocument/2006/relationships/hyperlink" Target="http://www.dna.fr/search?q=women%27s+march&amp;x=1&amp;y=1" TargetMode="External"/><Relationship Id="rId71" Type="http://schemas.openxmlformats.org/officeDocument/2006/relationships/hyperlink" Target="https://www.facebook.com/events/157018541441672/?active_tab=discussion" TargetMode="External"/><Relationship Id="rId72" Type="http://schemas.openxmlformats.org/officeDocument/2006/relationships/hyperlink" Target="http://dfwatch.net/tbilisi-joins-global-womens-march-against-trump-47377" TargetMode="External"/><Relationship Id="rId73" Type="http://schemas.openxmlformats.org/officeDocument/2006/relationships/hyperlink" Target="http://www.thejournal.ie/trump-womens-march-3198425-Jan2017/" TargetMode="External"/><Relationship Id="rId74" Type="http://schemas.openxmlformats.org/officeDocument/2006/relationships/hyperlink" Target="http://www.tagesspiegel.de/berlin/demo-gegen-us-praesidenten-trump-ist-kein-berliner/19285524.html" TargetMode="External"/><Relationship Id="rId75" Type="http://schemas.openxmlformats.org/officeDocument/2006/relationships/hyperlink" Target="http://www.latimes.com/nation/la-na-pol-womens-march-live-marchers-in-germany-have-a-message-1485031455-htmlstory.html" TargetMode="External"/><Relationship Id="rId76" Type="http://schemas.openxmlformats.org/officeDocument/2006/relationships/hyperlink" Target="https://www.morgenpost.de/berlin/article209347177/Rund-850-Menschen-demonstrieren-in-Berlin-gegen-Trump.html" TargetMode="External"/><Relationship Id="rId77" Type="http://schemas.openxmlformats.org/officeDocument/2006/relationships/hyperlink" Target="http://www.general-anzeiger-bonn.de/ga-english/Anti-Trump-demo-and-Sister-Women%E2%80%99s-March-article3455177.html" TargetMode="External"/><Relationship Id="rId78" Type="http://schemas.openxmlformats.org/officeDocument/2006/relationships/hyperlink" Target="https://www.facebook.com/events/202632113541806/" TargetMode="External"/><Relationship Id="rId79" Type="http://schemas.openxmlformats.org/officeDocument/2006/relationships/hyperlink" Target="http://www.dw.com/en/a-sea-of-pink-hats-and-protest-signs-at-the-frankfurt-womens-march/a-37226708" TargetMode="External"/><Relationship Id="rId1" Type="http://schemas.openxmlformats.org/officeDocument/2006/relationships/hyperlink" Target="http://www.independent.co.uk/news/world/americas/womens-march-antarctica-donald-trump-inauguration-women-hate-donald-trump-so-much-they-are-even-a7538856.html" TargetMode="External"/><Relationship Id="rId2" Type="http://schemas.openxmlformats.org/officeDocument/2006/relationships/hyperlink" Target="http://www.telam.com.ar/notas/201701/177350-mujeres-en-buenos-aires-marcharan-en-contra-de-trump.html" TargetMode="External"/><Relationship Id="rId3" Type="http://schemas.openxmlformats.org/officeDocument/2006/relationships/hyperlink" Target="https://twitter.com/rymey/status/823304054935867392" TargetMode="External"/><Relationship Id="rId4" Type="http://schemas.openxmlformats.org/officeDocument/2006/relationships/hyperlink" Target="http://www.usatoday.com/story/news/2017/01/21/millions-turn-out-worldwide-solidarity-washington-womens-march/96880344/" TargetMode="External"/><Relationship Id="rId100" Type="http://schemas.openxmlformats.org/officeDocument/2006/relationships/hyperlink" Target="http://www.hollywoodreporter.com/news/womens-march-overseas-demonstrations-occur-conjunction-dc-sundance-protests-966955" TargetMode="External"/><Relationship Id="rId101" Type="http://schemas.openxmlformats.org/officeDocument/2006/relationships/hyperlink" Target="http://www.lsm.lv/en/article/politics/women-march-against-trump-in-riga.a220203/" TargetMode="External"/><Relationship Id="rId102" Type="http://schemas.openxmlformats.org/officeDocument/2006/relationships/hyperlink" Target="http://emirateswoman.com/women-in-the-middle-east-show-solidarity-with-the-womens-march-on-washington/" TargetMode="External"/><Relationship Id="rId103" Type="http://schemas.openxmlformats.org/officeDocument/2006/relationships/hyperlink" Target="http://aamacau.com/2017/01/22/%E9%9F%BF%E6%87%89%E5%85%A8%E7%90%83%E5%8F%8D%E7%89%B9%E6%9C%97%E6%99%AE%E7%A4%BA%E5%A8%81-%E7%99%BE%E4%BA%BA%E6%B0%B9%E4%BB%94%E9%81%8A%E8%A1%8C%E6%8D%8D%E8%A1%9B%E5%A9%A6%E6%AC%8A/" TargetMode="External"/><Relationship Id="rId104" Type="http://schemas.openxmlformats.org/officeDocument/2006/relationships/hyperlink" Target="http://www.macaupostdaily.com/article2236.html" TargetMode="External"/><Relationship Id="rId105" Type="http://schemas.openxmlformats.org/officeDocument/2006/relationships/hyperlink" Target="http://www.excelsior.com.mx/nacional/2017/01/21/1141338" TargetMode="External"/><Relationship Id="rId106" Type="http://schemas.openxmlformats.org/officeDocument/2006/relationships/hyperlink" Target="http://udgtv.com/senal-informativa/jalisco/residentes-y-turistas-estadounidenses-marchan-en-jalisco-contra-trump" TargetMode="External"/><Relationship Id="rId107" Type="http://schemas.openxmlformats.org/officeDocument/2006/relationships/hyperlink" Target="http://yucatanexpatlife.com/womens-march-allies-join-forces-merida/" TargetMode="External"/><Relationship Id="rId108" Type="http://schemas.openxmlformats.org/officeDocument/2006/relationships/hyperlink" Target="http://www.noticiaspv.com/mujeres-de-bahia-de-banderas-marcharon-contra-violencia-de-genero/" TargetMode="External"/><Relationship Id="rId109" Type="http://schemas.openxmlformats.org/officeDocument/2006/relationships/hyperlink" Target="http://www.parool.nl/amsterdam/grote-opkomst-bij-women-s-march-in-amsterdam~a4451698/" TargetMode="External"/><Relationship Id="rId5" Type="http://schemas.openxmlformats.org/officeDocument/2006/relationships/hyperlink" Target="https://www.theguardian.com/australia-news/2017/jan/21/donald-trump-sydney-womens-march-protest-thousand-turn-out" TargetMode="External"/><Relationship Id="rId6" Type="http://schemas.openxmlformats.org/officeDocument/2006/relationships/hyperlink" Target="http://www.usatoday.com/story/news/2017/01/21/millions-turn-out-worldwide-solidarity-washington-womens-march/96880344/" TargetMode="External"/><Relationship Id="rId7" Type="http://schemas.openxmlformats.org/officeDocument/2006/relationships/hyperlink" Target="http://www.usatoday.com/story/news/2017/01/21/millions-turn-out-worldwide-solidarity-washington-womens-march/96880344/" TargetMode="External"/><Relationship Id="rId8" Type="http://schemas.openxmlformats.org/officeDocument/2006/relationships/hyperlink" Target="http://www.standaard.be/cnt/dmf20170120_02685904" TargetMode="External"/><Relationship Id="rId9" Type="http://schemas.openxmlformats.org/officeDocument/2006/relationships/hyperlink" Target="https://twitter.com/TheresadeLangis/status/823804709278515200" TargetMode="External"/><Relationship Id="rId140" Type="http://schemas.openxmlformats.org/officeDocument/2006/relationships/hyperlink" Target="http://www.sydsvenskan.se/2017-01-22/arebor-demonstrerade-pa-skidor" TargetMode="External"/><Relationship Id="rId141" Type="http://schemas.openxmlformats.org/officeDocument/2006/relationships/hyperlink" Target="http://www.thelocal.se/20170123/video-thousands-participate-in-stockholm-womens-mar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803"/>
  <sheetViews>
    <sheetView tabSelected="1" workbookViewId="0">
      <pane xSplit="1" ySplit="11" topLeftCell="B12" activePane="bottomRight" state="frozen"/>
      <selection pane="topRight" activeCell="B1" sqref="B1"/>
      <selection pane="bottomLeft" activeCell="A12" sqref="A12"/>
      <selection pane="bottomRight" activeCell="D19" sqref="D19"/>
    </sheetView>
  </sheetViews>
  <sheetFormatPr baseColWidth="10" defaultColWidth="14.5" defaultRowHeight="15.75" customHeight="1" x14ac:dyDescent="0"/>
  <cols>
    <col min="1" max="1" width="25.83203125" customWidth="1"/>
    <col min="2" max="2" width="6.1640625" customWidth="1"/>
    <col min="3" max="3" width="9.6640625" customWidth="1"/>
    <col min="6" max="6" width="15.1640625" customWidth="1"/>
    <col min="11" max="11" width="61.83203125" customWidth="1"/>
  </cols>
  <sheetData>
    <row r="1" spans="1:30" ht="12">
      <c r="B1" s="1" t="s">
        <v>0</v>
      </c>
      <c r="E1" s="3"/>
      <c r="H1" s="3"/>
      <c r="I1" s="3"/>
    </row>
    <row r="2" spans="1:30" ht="12">
      <c r="B2" s="2" t="s">
        <v>1</v>
      </c>
      <c r="E2" s="3"/>
      <c r="H2" s="3"/>
      <c r="I2" s="3"/>
    </row>
    <row r="3" spans="1:30" ht="12">
      <c r="B3" s="2" t="s">
        <v>2</v>
      </c>
      <c r="E3" s="4"/>
      <c r="F3" s="2"/>
      <c r="G3" s="2"/>
      <c r="H3" s="4"/>
      <c r="I3" s="4"/>
      <c r="J3" s="2"/>
      <c r="K3" s="2"/>
      <c r="L3" s="2"/>
      <c r="M3" s="2"/>
    </row>
    <row r="4" spans="1:30" ht="12">
      <c r="B4" s="2" t="s">
        <v>3</v>
      </c>
      <c r="E4" s="4"/>
      <c r="F4" s="2"/>
      <c r="G4" s="2"/>
      <c r="H4" s="4"/>
      <c r="I4" s="4"/>
      <c r="J4" s="2"/>
      <c r="K4" s="2"/>
      <c r="L4" s="2"/>
      <c r="M4" s="2"/>
    </row>
    <row r="5" spans="1:30" ht="12">
      <c r="C5" s="2"/>
      <c r="D5" s="2"/>
      <c r="E5" s="4"/>
      <c r="F5" s="2"/>
      <c r="G5" s="2"/>
      <c r="H5" s="4"/>
      <c r="I5" s="4"/>
      <c r="J5" s="2"/>
      <c r="K5" s="2"/>
      <c r="L5" s="2"/>
      <c r="M5" s="2"/>
    </row>
    <row r="6" spans="1:30" ht="12">
      <c r="B6" s="2"/>
      <c r="C6" s="2"/>
      <c r="D6" s="2"/>
      <c r="E6" s="4"/>
      <c r="F6" s="2"/>
      <c r="G6" s="2"/>
      <c r="H6" s="4"/>
      <c r="I6" s="4"/>
      <c r="J6" s="2"/>
      <c r="K6" s="2"/>
      <c r="L6" s="2"/>
      <c r="M6" s="2"/>
    </row>
    <row r="7" spans="1:30" ht="12">
      <c r="B7" s="2" t="s">
        <v>4</v>
      </c>
      <c r="C7" s="2" t="s">
        <v>5</v>
      </c>
      <c r="D7" s="1" t="s">
        <v>6</v>
      </c>
      <c r="E7" s="6" t="s">
        <v>21</v>
      </c>
      <c r="F7" s="1" t="s">
        <v>7</v>
      </c>
      <c r="G7" s="2" t="s">
        <v>8</v>
      </c>
      <c r="H7" s="4" t="s">
        <v>23</v>
      </c>
      <c r="I7" s="4" t="s">
        <v>25</v>
      </c>
      <c r="J7" s="2" t="s">
        <v>9</v>
      </c>
      <c r="K7" s="2" t="s">
        <v>10</v>
      </c>
      <c r="L7" s="2" t="s">
        <v>11</v>
      </c>
      <c r="M7" s="2" t="s">
        <v>12</v>
      </c>
      <c r="N7" s="2" t="s">
        <v>13</v>
      </c>
      <c r="O7" s="2" t="s">
        <v>14</v>
      </c>
      <c r="P7" s="2" t="s">
        <v>15</v>
      </c>
      <c r="Q7" s="2" t="s">
        <v>15</v>
      </c>
      <c r="R7" s="2" t="s">
        <v>16</v>
      </c>
      <c r="S7" s="2" t="s">
        <v>16</v>
      </c>
      <c r="T7" s="2" t="s">
        <v>17</v>
      </c>
      <c r="U7" s="2" t="s">
        <v>17</v>
      </c>
      <c r="V7" s="2" t="s">
        <v>18</v>
      </c>
      <c r="W7" s="2" t="s">
        <v>18</v>
      </c>
      <c r="X7" s="2" t="s">
        <v>19</v>
      </c>
    </row>
    <row r="8" spans="1:30" ht="12">
      <c r="A8" s="7" t="s">
        <v>20</v>
      </c>
      <c r="B8" s="5"/>
      <c r="C8" s="5"/>
      <c r="D8" s="5">
        <f t="shared" ref="D8:F8" si="0">SUM(D12:D686)</f>
        <v>3267134</v>
      </c>
      <c r="E8" s="9">
        <f t="shared" si="0"/>
        <v>4157893.7</v>
      </c>
      <c r="F8" s="5">
        <f t="shared" si="0"/>
        <v>5246670</v>
      </c>
      <c r="H8" s="11" t="s">
        <v>36</v>
      </c>
      <c r="I8" s="11" t="s">
        <v>38</v>
      </c>
      <c r="K8" s="2"/>
      <c r="O8" s="2" t="s">
        <v>22</v>
      </c>
      <c r="P8" s="2" t="s">
        <v>24</v>
      </c>
      <c r="Q8" s="2" t="s">
        <v>26</v>
      </c>
      <c r="R8" s="2" t="s">
        <v>27</v>
      </c>
      <c r="S8" s="2" t="s">
        <v>26</v>
      </c>
      <c r="T8" s="2" t="s">
        <v>27</v>
      </c>
      <c r="U8" s="2" t="s">
        <v>26</v>
      </c>
      <c r="V8" s="2" t="s">
        <v>27</v>
      </c>
      <c r="W8" s="2" t="s">
        <v>26</v>
      </c>
      <c r="X8" s="2" t="s">
        <v>27</v>
      </c>
      <c r="Y8" s="2" t="s">
        <v>26</v>
      </c>
    </row>
    <row r="9" spans="1:30" ht="12">
      <c r="A9" s="7" t="s">
        <v>28</v>
      </c>
      <c r="B9" s="5"/>
      <c r="C9" s="5"/>
      <c r="D9" s="5">
        <f>D688</f>
        <v>267292</v>
      </c>
      <c r="E9" s="9">
        <f>SUM(E688)</f>
        <v>308480.05000000005</v>
      </c>
      <c r="F9" s="5">
        <f>F688</f>
        <v>358821</v>
      </c>
      <c r="H9" s="3"/>
      <c r="I9" s="3"/>
      <c r="K9" s="2"/>
      <c r="V9" s="2" t="s">
        <v>30</v>
      </c>
      <c r="W9" s="2" t="s">
        <v>30</v>
      </c>
    </row>
    <row r="10" spans="1:30" ht="12">
      <c r="A10" s="7" t="s">
        <v>29</v>
      </c>
      <c r="B10" s="5"/>
      <c r="C10" s="5"/>
      <c r="D10" s="5">
        <f>N687</f>
        <v>654</v>
      </c>
      <c r="E10" s="18">
        <v>654</v>
      </c>
      <c r="F10" s="5">
        <v>654</v>
      </c>
      <c r="H10" s="3"/>
      <c r="I10" s="3"/>
      <c r="K10" s="2"/>
    </row>
    <row r="11" spans="1:30" ht="12">
      <c r="A11" s="7" t="s">
        <v>32</v>
      </c>
      <c r="B11" s="5"/>
      <c r="C11" s="5"/>
      <c r="D11" s="5">
        <f>D10+N953</f>
        <v>915</v>
      </c>
      <c r="E11" s="18">
        <v>915</v>
      </c>
      <c r="F11" s="5">
        <v>915</v>
      </c>
      <c r="H11" s="3"/>
      <c r="I11" s="3"/>
      <c r="K11" s="2"/>
    </row>
    <row r="12" spans="1:30" ht="12">
      <c r="A12" s="8" t="s">
        <v>33</v>
      </c>
      <c r="B12" s="10" t="s">
        <v>35</v>
      </c>
      <c r="C12" s="10" t="s">
        <v>37</v>
      </c>
      <c r="D12" s="10">
        <v>200</v>
      </c>
      <c r="E12" s="22">
        <f t="shared" ref="E12:E25" si="1">SUM(H12+I12)/2</f>
        <v>200</v>
      </c>
      <c r="F12" s="10">
        <v>200</v>
      </c>
      <c r="G12" s="12"/>
      <c r="H12" s="22">
        <v>200</v>
      </c>
      <c r="I12" s="22">
        <v>200</v>
      </c>
      <c r="J12" s="12"/>
      <c r="K12" s="13" t="s">
        <v>39</v>
      </c>
      <c r="L12" s="14"/>
      <c r="M12" s="12"/>
      <c r="N12" s="14">
        <v>1</v>
      </c>
      <c r="O12" s="12"/>
      <c r="P12" s="12"/>
      <c r="Q12" s="12"/>
      <c r="R12" s="12"/>
      <c r="S12" s="12"/>
      <c r="T12" s="14">
        <v>200</v>
      </c>
      <c r="U12" s="14">
        <v>200</v>
      </c>
      <c r="V12" s="12"/>
      <c r="W12" s="12"/>
      <c r="Z12" s="12"/>
      <c r="AA12" s="12"/>
      <c r="AB12" s="12"/>
      <c r="AC12" s="12"/>
      <c r="AD12" s="12"/>
    </row>
    <row r="13" spans="1:30" ht="12">
      <c r="A13" s="8" t="s">
        <v>42</v>
      </c>
      <c r="B13" s="10" t="s">
        <v>43</v>
      </c>
      <c r="C13" s="10" t="s">
        <v>37</v>
      </c>
      <c r="D13" s="10">
        <v>54</v>
      </c>
      <c r="E13" s="22">
        <f t="shared" si="1"/>
        <v>54</v>
      </c>
      <c r="F13" s="10">
        <v>54</v>
      </c>
      <c r="G13" s="12"/>
      <c r="H13" s="22">
        <v>54</v>
      </c>
      <c r="I13" s="22">
        <v>54</v>
      </c>
      <c r="J13" s="12"/>
      <c r="K13" s="16" t="s">
        <v>45</v>
      </c>
      <c r="L13" s="14"/>
      <c r="M13" s="17" t="s">
        <v>47</v>
      </c>
      <c r="N13" s="14">
        <v>1</v>
      </c>
      <c r="O13" s="12"/>
      <c r="P13" s="12"/>
      <c r="Q13" s="12"/>
      <c r="R13" s="12"/>
      <c r="S13" s="12"/>
      <c r="T13" s="14">
        <v>51</v>
      </c>
      <c r="U13" s="14">
        <v>51</v>
      </c>
      <c r="V13" s="12"/>
      <c r="W13" s="12"/>
      <c r="Z13" s="12"/>
      <c r="AA13" s="12"/>
      <c r="AB13" s="12"/>
      <c r="AC13" s="12"/>
      <c r="AD13" s="12"/>
    </row>
    <row r="14" spans="1:30" ht="12">
      <c r="A14" s="8" t="s">
        <v>31</v>
      </c>
      <c r="B14" s="10" t="s">
        <v>34</v>
      </c>
      <c r="C14" s="10" t="s">
        <v>37</v>
      </c>
      <c r="D14" s="10">
        <v>10</v>
      </c>
      <c r="E14" s="22">
        <f t="shared" si="1"/>
        <v>10</v>
      </c>
      <c r="F14" s="10">
        <v>10</v>
      </c>
      <c r="G14" s="12"/>
      <c r="H14" s="22">
        <v>10</v>
      </c>
      <c r="I14" s="22">
        <v>10</v>
      </c>
      <c r="J14" s="12"/>
      <c r="K14" s="13" t="s">
        <v>40</v>
      </c>
      <c r="L14" s="14"/>
      <c r="M14" s="12"/>
      <c r="N14" s="14">
        <v>1</v>
      </c>
      <c r="O14" s="12"/>
      <c r="P14" s="12"/>
      <c r="Q14" s="12"/>
      <c r="R14" s="12"/>
      <c r="S14" s="12"/>
      <c r="T14" s="12"/>
      <c r="U14" s="12"/>
      <c r="V14" s="12"/>
      <c r="W14" s="12"/>
      <c r="X14" s="14">
        <v>10</v>
      </c>
      <c r="Y14" s="14">
        <v>10</v>
      </c>
      <c r="Z14" s="12"/>
      <c r="AA14" s="12"/>
      <c r="AB14" s="12"/>
      <c r="AC14" s="12"/>
      <c r="AD14" s="12"/>
    </row>
    <row r="15" spans="1:30" ht="12">
      <c r="A15" s="20" t="s">
        <v>48</v>
      </c>
      <c r="B15" s="21" t="s">
        <v>50</v>
      </c>
      <c r="C15" s="10" t="s">
        <v>37</v>
      </c>
      <c r="D15" s="21">
        <v>150</v>
      </c>
      <c r="E15" s="22">
        <f t="shared" si="1"/>
        <v>150</v>
      </c>
      <c r="F15" s="21">
        <v>150</v>
      </c>
      <c r="G15" s="2"/>
      <c r="H15" s="22">
        <v>150</v>
      </c>
      <c r="I15" s="22">
        <v>150</v>
      </c>
      <c r="K15" s="23" t="s">
        <v>52</v>
      </c>
      <c r="L15" s="2" t="s">
        <v>52</v>
      </c>
      <c r="N15" s="2">
        <v>1</v>
      </c>
      <c r="T15" s="2">
        <v>150</v>
      </c>
      <c r="U15" s="2">
        <v>150</v>
      </c>
    </row>
    <row r="16" spans="1:30" ht="12">
      <c r="A16" s="20" t="s">
        <v>53</v>
      </c>
      <c r="B16" s="21" t="s">
        <v>54</v>
      </c>
      <c r="C16" s="10" t="s">
        <v>37</v>
      </c>
      <c r="D16" s="21">
        <v>250</v>
      </c>
      <c r="E16" s="22">
        <f t="shared" si="1"/>
        <v>250</v>
      </c>
      <c r="F16" s="21">
        <v>250</v>
      </c>
      <c r="H16" s="22">
        <v>250</v>
      </c>
      <c r="I16" s="22">
        <v>250</v>
      </c>
      <c r="K16" s="23" t="s">
        <v>55</v>
      </c>
      <c r="L16" s="2"/>
      <c r="N16" s="2">
        <v>1</v>
      </c>
      <c r="P16" s="2">
        <v>250</v>
      </c>
      <c r="Q16" s="2">
        <v>250</v>
      </c>
    </row>
    <row r="17" spans="1:30" ht="12">
      <c r="A17" s="8" t="s">
        <v>56</v>
      </c>
      <c r="B17" s="25" t="s">
        <v>57</v>
      </c>
      <c r="C17" s="10" t="s">
        <v>37</v>
      </c>
      <c r="D17" s="25">
        <v>8</v>
      </c>
      <c r="E17" s="22">
        <f t="shared" si="1"/>
        <v>8</v>
      </c>
      <c r="F17" s="25">
        <v>8</v>
      </c>
      <c r="G17" s="26"/>
      <c r="H17" s="22">
        <v>8</v>
      </c>
      <c r="I17" s="22">
        <v>8</v>
      </c>
      <c r="J17" s="26"/>
      <c r="K17" s="8" t="s">
        <v>59</v>
      </c>
      <c r="L17" s="27"/>
      <c r="M17" s="26"/>
      <c r="N17" s="27">
        <v>1</v>
      </c>
      <c r="O17" s="26"/>
      <c r="P17" s="27">
        <v>8</v>
      </c>
      <c r="Q17" s="27">
        <v>8</v>
      </c>
      <c r="R17" s="26"/>
      <c r="S17" s="26"/>
      <c r="T17" s="26"/>
      <c r="U17" s="26"/>
      <c r="V17" s="26"/>
      <c r="W17" s="26"/>
      <c r="X17" s="26"/>
      <c r="Y17" s="26"/>
      <c r="Z17" s="26"/>
      <c r="AA17" s="26"/>
      <c r="AB17" s="26"/>
      <c r="AC17" s="26"/>
      <c r="AD17" s="26"/>
    </row>
    <row r="18" spans="1:30" ht="12">
      <c r="A18" s="8" t="s">
        <v>62</v>
      </c>
      <c r="B18" s="25" t="s">
        <v>63</v>
      </c>
      <c r="C18" s="10" t="s">
        <v>37</v>
      </c>
      <c r="D18" s="25">
        <v>350</v>
      </c>
      <c r="E18" s="22">
        <f t="shared" si="1"/>
        <v>350</v>
      </c>
      <c r="F18" s="25">
        <v>350</v>
      </c>
      <c r="G18" s="26"/>
      <c r="H18" s="22">
        <f t="shared" ref="H18:H20" si="2">D18*1.1</f>
        <v>385.00000000000006</v>
      </c>
      <c r="I18" s="22">
        <f t="shared" ref="I18:I20" si="3">F18*0.9</f>
        <v>315</v>
      </c>
      <c r="J18" s="26"/>
      <c r="K18" s="8" t="s">
        <v>64</v>
      </c>
      <c r="L18" s="27"/>
      <c r="M18" s="26"/>
      <c r="N18" s="27">
        <v>1</v>
      </c>
      <c r="O18" s="26"/>
      <c r="P18" s="27">
        <v>350</v>
      </c>
      <c r="Q18" s="27">
        <v>350</v>
      </c>
      <c r="R18" s="26"/>
      <c r="S18" s="26"/>
      <c r="T18" s="26"/>
      <c r="U18" s="26"/>
      <c r="V18" s="26"/>
      <c r="W18" s="26"/>
      <c r="X18" s="26"/>
      <c r="Y18" s="26"/>
      <c r="Z18" s="26"/>
      <c r="AA18" s="26"/>
      <c r="AB18" s="26"/>
      <c r="AC18" s="26"/>
      <c r="AD18" s="26"/>
    </row>
    <row r="19" spans="1:30" ht="12">
      <c r="A19" s="20" t="s">
        <v>67</v>
      </c>
      <c r="B19" s="2" t="s">
        <v>57</v>
      </c>
      <c r="C19" s="10" t="s">
        <v>37</v>
      </c>
      <c r="D19" s="2">
        <v>500</v>
      </c>
      <c r="E19" s="22">
        <f t="shared" si="1"/>
        <v>500</v>
      </c>
      <c r="F19" s="2">
        <v>500</v>
      </c>
      <c r="H19" s="22">
        <f t="shared" si="2"/>
        <v>550</v>
      </c>
      <c r="I19" s="22">
        <f t="shared" si="3"/>
        <v>450</v>
      </c>
      <c r="K19" s="23" t="s">
        <v>69</v>
      </c>
      <c r="L19" s="2" t="s">
        <v>72</v>
      </c>
      <c r="N19" s="2">
        <v>1</v>
      </c>
      <c r="R19" s="2">
        <v>500</v>
      </c>
      <c r="S19" s="2">
        <v>500</v>
      </c>
      <c r="V19" s="2">
        <v>500</v>
      </c>
      <c r="W19" s="2">
        <v>500</v>
      </c>
    </row>
    <row r="20" spans="1:30" ht="12">
      <c r="A20" s="8" t="s">
        <v>74</v>
      </c>
      <c r="B20" s="10" t="s">
        <v>75</v>
      </c>
      <c r="C20" s="10" t="s">
        <v>37</v>
      </c>
      <c r="D20" s="10">
        <v>7000</v>
      </c>
      <c r="E20" s="22">
        <f t="shared" si="1"/>
        <v>7900</v>
      </c>
      <c r="F20" s="10">
        <v>9000</v>
      </c>
      <c r="G20" s="12"/>
      <c r="H20" s="22">
        <f t="shared" si="2"/>
        <v>7700.0000000000009</v>
      </c>
      <c r="I20" s="22">
        <f t="shared" si="3"/>
        <v>8100</v>
      </c>
      <c r="J20" s="12"/>
      <c r="K20" s="13" t="s">
        <v>76</v>
      </c>
      <c r="L20" s="14" t="s">
        <v>59</v>
      </c>
      <c r="M20" s="12"/>
      <c r="N20" s="14">
        <v>1</v>
      </c>
      <c r="O20" s="12"/>
      <c r="P20" s="12"/>
      <c r="Q20" s="12"/>
      <c r="R20" s="12"/>
      <c r="S20" s="12"/>
      <c r="T20" s="12"/>
      <c r="U20" s="12"/>
      <c r="V20" s="12"/>
      <c r="W20" s="12"/>
      <c r="X20" s="12"/>
      <c r="Y20" s="12"/>
      <c r="Z20" s="12"/>
      <c r="AA20" s="12"/>
      <c r="AB20" s="12"/>
      <c r="AC20" s="12"/>
      <c r="AD20" s="12"/>
    </row>
    <row r="21" spans="1:30" ht="12">
      <c r="A21" s="8" t="s">
        <v>79</v>
      </c>
      <c r="B21" s="10" t="s">
        <v>80</v>
      </c>
      <c r="C21" s="10" t="s">
        <v>37</v>
      </c>
      <c r="D21" s="10">
        <v>17</v>
      </c>
      <c r="E21" s="22">
        <f t="shared" si="1"/>
        <v>17</v>
      </c>
      <c r="F21" s="10">
        <v>17</v>
      </c>
      <c r="G21" s="12"/>
      <c r="H21" s="22">
        <v>17</v>
      </c>
      <c r="I21" s="22">
        <v>17</v>
      </c>
      <c r="J21" s="12"/>
      <c r="K21" s="15" t="s">
        <v>83</v>
      </c>
      <c r="L21" s="14"/>
      <c r="M21" s="14"/>
      <c r="N21" s="14">
        <v>1</v>
      </c>
      <c r="O21" s="12"/>
      <c r="P21" s="14">
        <v>17</v>
      </c>
      <c r="Q21" s="14">
        <v>17</v>
      </c>
      <c r="R21" s="12"/>
      <c r="S21" s="12"/>
      <c r="T21" s="12"/>
      <c r="U21" s="12"/>
      <c r="V21" s="12"/>
      <c r="W21" s="12"/>
      <c r="X21" s="12"/>
      <c r="Y21" s="12"/>
      <c r="Z21" s="12"/>
      <c r="AA21" s="12"/>
      <c r="AB21" s="12"/>
      <c r="AC21" s="12"/>
      <c r="AD21" s="12"/>
    </row>
    <row r="22" spans="1:30" ht="12">
      <c r="A22" s="8" t="s">
        <v>87</v>
      </c>
      <c r="B22" s="10" t="s">
        <v>88</v>
      </c>
      <c r="C22" s="10" t="s">
        <v>37</v>
      </c>
      <c r="D22" s="10">
        <v>3000</v>
      </c>
      <c r="E22" s="22">
        <f t="shared" si="1"/>
        <v>8400</v>
      </c>
      <c r="F22" s="10">
        <v>15000</v>
      </c>
      <c r="G22" s="12"/>
      <c r="H22" s="22">
        <f>D22*1.1</f>
        <v>3300.0000000000005</v>
      </c>
      <c r="I22" s="22">
        <f>F22*0.9</f>
        <v>13500</v>
      </c>
      <c r="J22" s="12"/>
      <c r="K22" s="15" t="s">
        <v>90</v>
      </c>
      <c r="L22" s="15" t="s">
        <v>94</v>
      </c>
      <c r="M22" s="15" t="s">
        <v>96</v>
      </c>
      <c r="N22" s="14">
        <v>1</v>
      </c>
      <c r="O22" s="12"/>
      <c r="P22" s="10">
        <v>3000</v>
      </c>
      <c r="Q22" s="10">
        <v>6000</v>
      </c>
      <c r="R22" s="12"/>
      <c r="S22" s="12"/>
      <c r="T22" s="10">
        <v>15000</v>
      </c>
      <c r="U22" s="10">
        <v>15000</v>
      </c>
      <c r="V22" s="12"/>
      <c r="W22" s="12"/>
      <c r="X22" s="12"/>
      <c r="Y22" s="12"/>
      <c r="Z22" s="12"/>
      <c r="AA22" s="12"/>
      <c r="AB22" s="12"/>
      <c r="AC22" s="12"/>
      <c r="AD22" s="12"/>
    </row>
    <row r="23" spans="1:30" ht="12">
      <c r="A23" s="14" t="s">
        <v>97</v>
      </c>
      <c r="B23" s="10" t="s">
        <v>98</v>
      </c>
      <c r="C23" s="10" t="s">
        <v>37</v>
      </c>
      <c r="D23" s="10">
        <v>100</v>
      </c>
      <c r="E23" s="22">
        <f t="shared" si="1"/>
        <v>125</v>
      </c>
      <c r="F23" s="10">
        <v>150</v>
      </c>
      <c r="G23" s="12"/>
      <c r="H23" s="22">
        <v>100</v>
      </c>
      <c r="I23" s="22">
        <v>150</v>
      </c>
      <c r="J23" s="12"/>
      <c r="K23" s="14" t="s">
        <v>99</v>
      </c>
      <c r="L23" s="14"/>
      <c r="M23" s="12"/>
      <c r="N23" s="14">
        <v>1</v>
      </c>
      <c r="O23" s="12"/>
      <c r="P23" s="14">
        <v>100</v>
      </c>
      <c r="Q23" s="14">
        <v>150</v>
      </c>
      <c r="R23" s="12"/>
      <c r="S23" s="12"/>
      <c r="T23" s="12"/>
      <c r="U23" s="12"/>
      <c r="V23" s="12"/>
      <c r="W23" s="12"/>
      <c r="X23" s="12"/>
      <c r="Y23" s="12"/>
      <c r="Z23" s="12"/>
      <c r="AA23" s="12"/>
      <c r="AB23" s="12"/>
      <c r="AC23" s="12"/>
      <c r="AD23" s="12"/>
    </row>
    <row r="24" spans="1:30" ht="12">
      <c r="A24" s="14" t="s">
        <v>100</v>
      </c>
      <c r="B24" s="10" t="s">
        <v>57</v>
      </c>
      <c r="C24" s="10" t="s">
        <v>37</v>
      </c>
      <c r="D24" s="10">
        <v>4</v>
      </c>
      <c r="E24" s="22">
        <f t="shared" si="1"/>
        <v>4</v>
      </c>
      <c r="F24" s="10">
        <v>4</v>
      </c>
      <c r="G24" s="12"/>
      <c r="H24" s="22">
        <v>4</v>
      </c>
      <c r="I24" s="22">
        <v>4</v>
      </c>
      <c r="J24" s="12"/>
      <c r="K24" s="14" t="s">
        <v>102</v>
      </c>
      <c r="L24" s="14"/>
      <c r="M24" s="12"/>
      <c r="N24" s="14">
        <v>1</v>
      </c>
      <c r="O24" s="12"/>
      <c r="P24" s="14">
        <v>4</v>
      </c>
      <c r="Q24" s="14">
        <v>4</v>
      </c>
      <c r="R24" s="12"/>
      <c r="S24" s="12"/>
      <c r="T24" s="12"/>
      <c r="U24" s="12"/>
      <c r="V24" s="12"/>
      <c r="W24" s="12"/>
      <c r="X24" s="12"/>
      <c r="Y24" s="12"/>
      <c r="Z24" s="12"/>
      <c r="AA24" s="12"/>
      <c r="AB24" s="12"/>
      <c r="AC24" s="12"/>
      <c r="AD24" s="12"/>
    </row>
    <row r="25" spans="1:30" ht="12">
      <c r="A25" s="14" t="s">
        <v>104</v>
      </c>
      <c r="B25" s="10" t="s">
        <v>35</v>
      </c>
      <c r="C25" s="10" t="s">
        <v>37</v>
      </c>
      <c r="D25" s="10">
        <v>96</v>
      </c>
      <c r="E25" s="22">
        <f t="shared" si="1"/>
        <v>96</v>
      </c>
      <c r="F25" s="10">
        <v>96</v>
      </c>
      <c r="G25" s="12"/>
      <c r="H25" s="22">
        <v>96</v>
      </c>
      <c r="I25" s="22">
        <v>96</v>
      </c>
      <c r="J25" s="12"/>
      <c r="K25" s="15" t="s">
        <v>106</v>
      </c>
      <c r="L25" s="14"/>
      <c r="M25" s="12"/>
      <c r="N25" s="14">
        <v>1</v>
      </c>
      <c r="O25" s="12"/>
      <c r="P25" s="12"/>
      <c r="Q25" s="12"/>
      <c r="R25" s="12"/>
      <c r="S25" s="12"/>
      <c r="T25" s="12"/>
      <c r="U25" s="12"/>
      <c r="V25" s="14">
        <v>96</v>
      </c>
      <c r="W25" s="14">
        <v>96</v>
      </c>
      <c r="X25" s="12"/>
      <c r="Y25" s="12"/>
      <c r="Z25" s="12"/>
      <c r="AA25" s="12"/>
      <c r="AB25" s="12"/>
      <c r="AC25" s="12"/>
      <c r="AD25" s="12"/>
    </row>
    <row r="26" spans="1:30" ht="12">
      <c r="A26" s="14" t="s">
        <v>108</v>
      </c>
      <c r="B26" s="10" t="s">
        <v>109</v>
      </c>
      <c r="C26" s="10" t="s">
        <v>37</v>
      </c>
      <c r="D26" s="10"/>
      <c r="E26" s="33"/>
      <c r="F26" s="10"/>
      <c r="G26" s="12"/>
      <c r="H26" s="33"/>
      <c r="I26" s="33"/>
      <c r="J26" s="12"/>
      <c r="K26" s="15" t="s">
        <v>110</v>
      </c>
      <c r="L26" s="14"/>
      <c r="M26" s="12"/>
      <c r="N26" s="14">
        <v>1</v>
      </c>
      <c r="O26" s="12"/>
      <c r="P26" s="12"/>
      <c r="Q26" s="12"/>
      <c r="R26" s="12"/>
      <c r="S26" s="12"/>
      <c r="T26" s="12"/>
      <c r="U26" s="12"/>
      <c r="V26" s="12"/>
      <c r="W26" s="12"/>
      <c r="X26" s="12"/>
      <c r="Y26" s="12"/>
      <c r="Z26" s="12"/>
      <c r="AA26" s="12"/>
      <c r="AB26" s="12"/>
      <c r="AC26" s="12"/>
      <c r="AD26" s="12"/>
    </row>
    <row r="27" spans="1:30" ht="12">
      <c r="A27" s="14" t="s">
        <v>112</v>
      </c>
      <c r="B27" s="10" t="s">
        <v>35</v>
      </c>
      <c r="C27" s="10" t="s">
        <v>37</v>
      </c>
      <c r="D27" s="10">
        <v>600</v>
      </c>
      <c r="E27" s="22">
        <f t="shared" ref="E27:E36" si="4">SUM(H27+I27)/2</f>
        <v>645</v>
      </c>
      <c r="F27" s="10">
        <v>700</v>
      </c>
      <c r="G27" s="12"/>
      <c r="H27" s="22">
        <f t="shared" ref="H27:H30" si="5">D27*1.1</f>
        <v>660</v>
      </c>
      <c r="I27" s="22">
        <f t="shared" ref="I27:I30" si="6">F27*0.9</f>
        <v>630</v>
      </c>
      <c r="J27" s="12"/>
      <c r="K27" s="15" t="s">
        <v>114</v>
      </c>
      <c r="L27" s="15" t="s">
        <v>115</v>
      </c>
      <c r="M27" s="12"/>
      <c r="N27" s="14">
        <v>1</v>
      </c>
      <c r="O27" s="14">
        <v>3</v>
      </c>
      <c r="P27" s="14">
        <v>600</v>
      </c>
      <c r="Q27" s="14">
        <v>600</v>
      </c>
      <c r="R27" s="12"/>
      <c r="S27" s="12"/>
      <c r="T27" s="14">
        <v>700</v>
      </c>
      <c r="U27" s="14">
        <v>700</v>
      </c>
      <c r="V27" s="12"/>
      <c r="W27" s="12"/>
      <c r="X27" s="12"/>
      <c r="Y27" s="12"/>
      <c r="Z27" s="12"/>
      <c r="AA27" s="12"/>
      <c r="AB27" s="12"/>
      <c r="AC27" s="12"/>
      <c r="AD27" s="12"/>
    </row>
    <row r="28" spans="1:30" ht="12">
      <c r="A28" s="14" t="s">
        <v>117</v>
      </c>
      <c r="B28" s="10" t="s">
        <v>119</v>
      </c>
      <c r="C28" s="10" t="s">
        <v>37</v>
      </c>
      <c r="D28" s="10">
        <v>700</v>
      </c>
      <c r="E28" s="34">
        <f t="shared" si="4"/>
        <v>1000.1500000000001</v>
      </c>
      <c r="F28" s="10">
        <v>1367</v>
      </c>
      <c r="G28" s="12"/>
      <c r="H28" s="34">
        <f t="shared" si="5"/>
        <v>770.00000000000011</v>
      </c>
      <c r="I28" s="34">
        <f t="shared" si="6"/>
        <v>1230.3</v>
      </c>
      <c r="J28" s="14"/>
      <c r="K28" s="15" t="s">
        <v>121</v>
      </c>
      <c r="L28" s="15" t="s">
        <v>123</v>
      </c>
      <c r="M28" s="19" t="str">
        <f>HYPERLINK("http://www.ncflindependent.com/2017/01/21/standing-in-solidarity-with-the-womens-march-on-washington/","http://www.ncflindependent.com/2017/01/21/standing-in-solidarity-with-the-womens-march-on-washington/")</f>
        <v>http://www.ncflindependent.com/2017/01/21/standing-in-solidarity-with-the-womens-march-on-washington/</v>
      </c>
      <c r="N28" s="14">
        <v>1</v>
      </c>
      <c r="O28" s="12"/>
      <c r="P28" s="21">
        <v>1300</v>
      </c>
      <c r="Q28" s="21">
        <v>1367</v>
      </c>
      <c r="R28" s="14">
        <v>700</v>
      </c>
      <c r="S28" s="14">
        <v>800</v>
      </c>
      <c r="T28" s="12"/>
      <c r="U28" s="12"/>
      <c r="V28" s="12"/>
      <c r="W28" s="12"/>
      <c r="X28" s="12"/>
      <c r="Y28" s="12"/>
      <c r="Z28" s="12"/>
      <c r="AA28" s="12"/>
      <c r="AB28" s="12"/>
      <c r="AC28" s="12"/>
      <c r="AD28" s="12"/>
    </row>
    <row r="29" spans="1:30" ht="12">
      <c r="A29" s="14" t="s">
        <v>132</v>
      </c>
      <c r="B29" s="10" t="s">
        <v>133</v>
      </c>
      <c r="C29" s="10" t="s">
        <v>37</v>
      </c>
      <c r="D29" s="10">
        <v>1200</v>
      </c>
      <c r="E29" s="34">
        <f t="shared" si="4"/>
        <v>1200</v>
      </c>
      <c r="F29" s="10">
        <v>1200</v>
      </c>
      <c r="G29" s="12"/>
      <c r="H29" s="34">
        <f t="shared" si="5"/>
        <v>1320</v>
      </c>
      <c r="I29" s="34">
        <f t="shared" si="6"/>
        <v>1080</v>
      </c>
      <c r="J29" s="14">
        <v>1</v>
      </c>
      <c r="K29" s="19" t="str">
        <f>HYPERLINK("http://www.goskagit.com/skagit/hundreds-participate-in-anacortes-women-s-march/article_4117590e-285b-565e-acd0-1ea4e7826160.html","http://www.goskagit.com/skagit/hundreds-participate-in-anacortes-women-s-march/article_4117590e-285b-565e-acd0-1ea4e7826160.html")</f>
        <v>http://www.goskagit.com/skagit/hundreds-participate-in-anacortes-women-s-march/article_4117590e-285b-565e-acd0-1ea4e7826160.html</v>
      </c>
      <c r="L29" s="2"/>
      <c r="M29" s="12"/>
      <c r="N29" s="14">
        <v>1</v>
      </c>
      <c r="O29" s="12"/>
      <c r="P29" s="12"/>
      <c r="Q29" s="12"/>
      <c r="R29" s="12"/>
      <c r="S29" s="12"/>
      <c r="T29" s="14">
        <v>200</v>
      </c>
      <c r="U29" s="10">
        <v>1000</v>
      </c>
      <c r="V29" s="12"/>
      <c r="W29" s="12"/>
      <c r="X29" s="12"/>
      <c r="Y29" s="12"/>
      <c r="Z29" s="12"/>
      <c r="AA29" s="12"/>
      <c r="AB29" s="12"/>
      <c r="AC29" s="12"/>
      <c r="AD29" s="12"/>
    </row>
    <row r="30" spans="1:30" ht="12">
      <c r="A30" s="14" t="s">
        <v>41</v>
      </c>
      <c r="B30" s="10" t="s">
        <v>34</v>
      </c>
      <c r="C30" s="10" t="s">
        <v>37</v>
      </c>
      <c r="D30" s="10">
        <v>2000</v>
      </c>
      <c r="E30" s="22">
        <f t="shared" si="4"/>
        <v>2900</v>
      </c>
      <c r="F30" s="10">
        <v>4000</v>
      </c>
      <c r="G30" s="12"/>
      <c r="H30" s="22">
        <f t="shared" si="5"/>
        <v>2200</v>
      </c>
      <c r="I30" s="22">
        <f t="shared" si="6"/>
        <v>3600</v>
      </c>
      <c r="J30" s="12"/>
      <c r="K30" s="15" t="s">
        <v>44</v>
      </c>
      <c r="L30" s="15" t="s">
        <v>46</v>
      </c>
      <c r="M30" s="19" t="str">
        <f>HYPERLINK("http://www.ktuu.com/content/news/Thousands-of-Alaskans-show-up-for-Womens-March-in-Anchorage-411431025.html","http://www.ktuu.com/content/news/Thousands-of-Alaskans-show-up-for-Womens-March-in-Anchorage-411431025.html")</f>
        <v>http://www.ktuu.com/content/news/Thousands-of-Alaskans-show-up-for-Womens-March-in-Anchorage-411431025.html</v>
      </c>
      <c r="N30" s="14">
        <v>1</v>
      </c>
      <c r="O30" s="10">
        <v>2000</v>
      </c>
      <c r="P30" s="10">
        <v>3500</v>
      </c>
      <c r="Q30" s="10">
        <v>3500</v>
      </c>
      <c r="R30" s="12"/>
      <c r="S30" s="12"/>
      <c r="T30" s="12"/>
      <c r="U30" s="12"/>
      <c r="V30" s="10">
        <v>2000</v>
      </c>
      <c r="W30" s="10">
        <v>2000</v>
      </c>
      <c r="X30" s="10">
        <v>3000</v>
      </c>
      <c r="Y30" s="10">
        <v>4000</v>
      </c>
      <c r="Z30" s="12"/>
      <c r="AA30" s="12"/>
      <c r="AB30" s="12"/>
      <c r="AC30" s="12"/>
      <c r="AD30" s="12"/>
    </row>
    <row r="31" spans="1:30" ht="12">
      <c r="A31" s="14" t="s">
        <v>148</v>
      </c>
      <c r="B31" s="10" t="s">
        <v>149</v>
      </c>
      <c r="C31" s="10" t="s">
        <v>37</v>
      </c>
      <c r="D31" s="10">
        <v>24</v>
      </c>
      <c r="E31" s="22">
        <f t="shared" si="4"/>
        <v>42</v>
      </c>
      <c r="F31" s="10">
        <v>60</v>
      </c>
      <c r="G31" s="12"/>
      <c r="H31" s="22">
        <v>24</v>
      </c>
      <c r="I31" s="22">
        <v>60</v>
      </c>
      <c r="J31" s="12"/>
      <c r="K31" s="15" t="s">
        <v>151</v>
      </c>
      <c r="L31" s="19" t="str">
        <f>HYPERLINK("http://kpcnews.com/news/latest/heraldrepublican/","http://kpcnews.com/news/latest/heraldrepublican/")</f>
        <v>http://kpcnews.com/news/latest/heraldrepublican/</v>
      </c>
      <c r="M31" s="12"/>
      <c r="N31" s="14">
        <v>1</v>
      </c>
      <c r="O31" s="12"/>
      <c r="P31" s="12"/>
      <c r="Q31" s="12"/>
      <c r="R31" s="12"/>
      <c r="S31" s="12"/>
      <c r="T31" s="14">
        <v>36</v>
      </c>
      <c r="U31" s="14">
        <v>36</v>
      </c>
      <c r="V31" s="12"/>
      <c r="W31" s="12"/>
      <c r="X31" s="12"/>
      <c r="Y31" s="12"/>
      <c r="Z31" s="12"/>
      <c r="AA31" s="12"/>
      <c r="AB31" s="12"/>
      <c r="AC31" s="12"/>
      <c r="AD31" s="12"/>
    </row>
    <row r="32" spans="1:30" ht="12">
      <c r="A32" s="14" t="s">
        <v>156</v>
      </c>
      <c r="B32" s="10" t="s">
        <v>50</v>
      </c>
      <c r="C32" s="10" t="s">
        <v>37</v>
      </c>
      <c r="D32" s="10">
        <v>11000</v>
      </c>
      <c r="E32" s="22">
        <f t="shared" si="4"/>
        <v>11000</v>
      </c>
      <c r="F32" s="10">
        <v>11000</v>
      </c>
      <c r="G32" s="12"/>
      <c r="H32" s="22">
        <f t="shared" ref="H32:H33" si="7">D32*1.1</f>
        <v>12100.000000000002</v>
      </c>
      <c r="I32" s="22">
        <f t="shared" ref="I32:I33" si="8">F32*0.9</f>
        <v>9900</v>
      </c>
      <c r="J32" s="12"/>
      <c r="K32" s="15" t="s">
        <v>157</v>
      </c>
      <c r="L32" s="14"/>
      <c r="M32" s="12"/>
      <c r="N32" s="14">
        <v>1</v>
      </c>
      <c r="O32" s="14">
        <v>600</v>
      </c>
      <c r="P32" s="10">
        <v>11000</v>
      </c>
      <c r="Q32" s="10">
        <v>11000</v>
      </c>
      <c r="R32" s="12"/>
      <c r="S32" s="12"/>
      <c r="T32" s="12"/>
      <c r="U32" s="12"/>
      <c r="V32" s="12"/>
      <c r="W32" s="12"/>
      <c r="X32" s="12"/>
      <c r="Y32" s="12"/>
      <c r="Z32" s="12"/>
      <c r="AA32" s="12"/>
      <c r="AB32" s="12"/>
      <c r="AC32" s="12"/>
      <c r="AD32" s="12"/>
    </row>
    <row r="33" spans="1:30" ht="12">
      <c r="A33" s="14" t="s">
        <v>161</v>
      </c>
      <c r="B33" s="10" t="s">
        <v>43</v>
      </c>
      <c r="C33" s="10" t="s">
        <v>37</v>
      </c>
      <c r="D33" s="10">
        <v>1600</v>
      </c>
      <c r="E33" s="22">
        <f t="shared" si="4"/>
        <v>1600</v>
      </c>
      <c r="F33" s="10">
        <v>1600</v>
      </c>
      <c r="G33" s="12"/>
      <c r="H33" s="22">
        <f t="shared" si="7"/>
        <v>1760.0000000000002</v>
      </c>
      <c r="I33" s="22">
        <f t="shared" si="8"/>
        <v>1440</v>
      </c>
      <c r="J33" s="12"/>
      <c r="K33" s="15" t="s">
        <v>162</v>
      </c>
      <c r="L33" s="14"/>
      <c r="M33" s="12"/>
      <c r="N33" s="14">
        <v>1</v>
      </c>
      <c r="O33" s="12"/>
      <c r="P33" s="10">
        <v>1600</v>
      </c>
      <c r="Q33" s="10">
        <v>1600</v>
      </c>
      <c r="R33" s="12"/>
      <c r="S33" s="12"/>
      <c r="T33" s="12"/>
      <c r="U33" s="12"/>
      <c r="V33" s="12"/>
      <c r="W33" s="12"/>
      <c r="X33" s="12"/>
      <c r="Y33" s="12"/>
      <c r="Z33" s="12"/>
      <c r="AA33" s="12"/>
      <c r="AB33" s="12"/>
      <c r="AC33" s="12"/>
      <c r="AD33" s="12"/>
    </row>
    <row r="34" spans="1:30" ht="12">
      <c r="A34" s="2" t="s">
        <v>166</v>
      </c>
      <c r="B34" s="21" t="s">
        <v>109</v>
      </c>
      <c r="C34" s="10" t="s">
        <v>37</v>
      </c>
      <c r="D34" s="21">
        <v>30</v>
      </c>
      <c r="E34" s="22">
        <f t="shared" si="4"/>
        <v>30</v>
      </c>
      <c r="F34" s="21">
        <v>30</v>
      </c>
      <c r="H34" s="22">
        <v>30</v>
      </c>
      <c r="I34" s="22">
        <v>30</v>
      </c>
      <c r="K34" s="16" t="s">
        <v>168</v>
      </c>
      <c r="L34" s="2" t="s">
        <v>169</v>
      </c>
      <c r="N34" s="2">
        <v>1</v>
      </c>
      <c r="X34" s="2">
        <v>30</v>
      </c>
      <c r="Y34" s="2">
        <v>30</v>
      </c>
    </row>
    <row r="35" spans="1:30" ht="12">
      <c r="A35" s="2" t="s">
        <v>170</v>
      </c>
      <c r="B35" s="21" t="s">
        <v>172</v>
      </c>
      <c r="C35" s="10" t="s">
        <v>37</v>
      </c>
      <c r="D35" s="21">
        <v>3</v>
      </c>
      <c r="E35" s="22">
        <f t="shared" si="4"/>
        <v>3</v>
      </c>
      <c r="F35" s="21">
        <v>3</v>
      </c>
      <c r="H35" s="22">
        <v>3</v>
      </c>
      <c r="I35" s="22">
        <v>3</v>
      </c>
      <c r="K35" s="19" t="str">
        <f>HYPERLINK("http://www.sheboyganpress.com/story/news/local/2017/01/21/appleton-woman-stands-womens-march/96894178/","http://www.sheboyganpress.com/story/news/local/2017/01/21/appleton-woman-stands-womens-march/96894178/")</f>
        <v>http://www.sheboyganpress.com/story/news/local/2017/01/21/appleton-woman-stands-womens-march/96894178/</v>
      </c>
      <c r="L35" s="19" t="str">
        <f>HYPERLINK("http://www.postcrescent.com/story/news/local/2017/01/21/appleton-woman-stands-womens-march/96894178/","http://www.postcrescent.com/story/news/local/2017/01/21/appleton-woman-stands-womens-march/96894178/")</f>
        <v>http://www.postcrescent.com/story/news/local/2017/01/21/appleton-woman-stands-womens-march/96894178/</v>
      </c>
      <c r="N35" s="2">
        <v>1</v>
      </c>
      <c r="T35" s="2">
        <v>3</v>
      </c>
      <c r="U35" s="2">
        <v>3</v>
      </c>
    </row>
    <row r="36" spans="1:30" ht="12">
      <c r="A36" s="2" t="s">
        <v>176</v>
      </c>
      <c r="B36" s="21" t="s">
        <v>177</v>
      </c>
      <c r="C36" s="10" t="s">
        <v>37</v>
      </c>
      <c r="D36" s="21">
        <v>40</v>
      </c>
      <c r="E36" s="22">
        <f t="shared" si="4"/>
        <v>45</v>
      </c>
      <c r="F36" s="21">
        <v>50</v>
      </c>
      <c r="H36" s="22">
        <v>40</v>
      </c>
      <c r="I36" s="22">
        <v>50</v>
      </c>
      <c r="K36" s="2" t="s">
        <v>178</v>
      </c>
      <c r="L36" s="2" t="s">
        <v>59</v>
      </c>
      <c r="N36" s="2">
        <v>1</v>
      </c>
      <c r="V36" s="2">
        <v>40</v>
      </c>
      <c r="W36" s="2">
        <v>50</v>
      </c>
    </row>
    <row r="37" spans="1:30" ht="12">
      <c r="A37" s="2" t="s">
        <v>179</v>
      </c>
      <c r="B37" s="21" t="s">
        <v>80</v>
      </c>
      <c r="C37" s="10" t="s">
        <v>37</v>
      </c>
      <c r="D37" s="21"/>
      <c r="E37" s="33"/>
      <c r="F37" s="21"/>
      <c r="H37" s="33"/>
      <c r="I37" s="33"/>
      <c r="K37" s="2"/>
      <c r="L37" s="2"/>
      <c r="N37" s="2">
        <v>1</v>
      </c>
    </row>
    <row r="38" spans="1:30" ht="12">
      <c r="A38" s="2" t="s">
        <v>180</v>
      </c>
      <c r="B38" s="21" t="s">
        <v>181</v>
      </c>
      <c r="C38" s="10" t="s">
        <v>37</v>
      </c>
      <c r="D38" s="21">
        <v>6000</v>
      </c>
      <c r="E38" s="22">
        <f t="shared" ref="E38:E103" si="9">SUM(H38+I38)/2</f>
        <v>6000</v>
      </c>
      <c r="F38" s="21">
        <v>6000</v>
      </c>
      <c r="H38" s="22">
        <f t="shared" ref="H38:H48" si="10">D38*1.1</f>
        <v>6600.0000000000009</v>
      </c>
      <c r="I38" s="22">
        <f t="shared" ref="I38:I48" si="11">F38*0.9</f>
        <v>5400</v>
      </c>
      <c r="K38" s="16" t="s">
        <v>182</v>
      </c>
      <c r="L38" s="2"/>
      <c r="N38" s="2">
        <v>1</v>
      </c>
      <c r="X38" s="21">
        <v>6000</v>
      </c>
      <c r="Y38" s="21">
        <v>6000</v>
      </c>
    </row>
    <row r="39" spans="1:30" ht="12">
      <c r="A39" s="2" t="s">
        <v>183</v>
      </c>
      <c r="B39" s="21" t="s">
        <v>184</v>
      </c>
      <c r="C39" s="10" t="s">
        <v>37</v>
      </c>
      <c r="D39" s="21">
        <v>7000</v>
      </c>
      <c r="E39" s="22">
        <f t="shared" si="9"/>
        <v>8350</v>
      </c>
      <c r="F39" s="21">
        <v>10000</v>
      </c>
      <c r="H39" s="22">
        <f t="shared" si="10"/>
        <v>7700.0000000000009</v>
      </c>
      <c r="I39" s="22">
        <f t="shared" si="11"/>
        <v>9000</v>
      </c>
      <c r="K39" s="16" t="s">
        <v>186</v>
      </c>
      <c r="L39" s="16" t="s">
        <v>186</v>
      </c>
      <c r="N39" s="2">
        <v>1</v>
      </c>
      <c r="O39" s="21">
        <v>3000</v>
      </c>
      <c r="P39" s="21">
        <v>10000</v>
      </c>
      <c r="Q39" s="21">
        <v>10000</v>
      </c>
      <c r="R39" s="21">
        <v>6000</v>
      </c>
      <c r="S39" s="21">
        <v>7000</v>
      </c>
    </row>
    <row r="40" spans="1:30" ht="12">
      <c r="A40" s="2" t="s">
        <v>188</v>
      </c>
      <c r="B40" s="21" t="s">
        <v>189</v>
      </c>
      <c r="C40" s="10" t="s">
        <v>37</v>
      </c>
      <c r="D40" s="21">
        <v>8000</v>
      </c>
      <c r="E40" s="22">
        <f t="shared" si="9"/>
        <v>11150</v>
      </c>
      <c r="F40" s="21">
        <v>15000</v>
      </c>
      <c r="H40" s="22">
        <f t="shared" si="10"/>
        <v>8800</v>
      </c>
      <c r="I40" s="22">
        <f t="shared" si="11"/>
        <v>13500</v>
      </c>
      <c r="K40" s="19" t="str">
        <f>HYPERLINK("http://www.oregonlive.com/trending/2017/01/womens_march_oregon_ashland_ph.html","http://www.oregonlive.com/trending/2017/01/womens_march_oregon_ashland_ph.html")</f>
        <v>http://www.oregonlive.com/trending/2017/01/womens_march_oregon_ashland_ph.html</v>
      </c>
      <c r="L40" s="2"/>
      <c r="N40" s="2">
        <v>1</v>
      </c>
      <c r="O40" s="21">
        <v>2000</v>
      </c>
      <c r="R40" s="21">
        <v>8000</v>
      </c>
      <c r="S40" s="21">
        <v>15000</v>
      </c>
    </row>
    <row r="41" spans="1:30" ht="12">
      <c r="A41" s="2" t="s">
        <v>192</v>
      </c>
      <c r="B41" s="21" t="s">
        <v>63</v>
      </c>
      <c r="C41" s="10" t="s">
        <v>37</v>
      </c>
      <c r="D41" s="21">
        <v>200</v>
      </c>
      <c r="E41" s="22">
        <f t="shared" si="9"/>
        <v>560</v>
      </c>
      <c r="F41" s="21">
        <v>1000</v>
      </c>
      <c r="H41" s="22">
        <f t="shared" si="10"/>
        <v>220.00000000000003</v>
      </c>
      <c r="I41" s="22">
        <f t="shared" si="11"/>
        <v>900</v>
      </c>
      <c r="K41" s="19" t="str">
        <f>HYPERLINK("http://www.aspendailynews.com/section/home/174009","http://www.aspendailynews.com/section/home/174009")</f>
        <v>http://www.aspendailynews.com/section/home/174009</v>
      </c>
      <c r="L41" s="23" t="s">
        <v>197</v>
      </c>
      <c r="N41" s="2">
        <v>1</v>
      </c>
      <c r="T41" s="2">
        <v>500</v>
      </c>
      <c r="U41" s="2">
        <v>600</v>
      </c>
      <c r="X41" s="21">
        <v>1000</v>
      </c>
      <c r="Y41" s="21">
        <v>1000</v>
      </c>
    </row>
    <row r="42" spans="1:30" ht="12">
      <c r="A42" s="2" t="s">
        <v>199</v>
      </c>
      <c r="B42" s="21" t="s">
        <v>189</v>
      </c>
      <c r="C42" s="10" t="s">
        <v>37</v>
      </c>
      <c r="D42" s="21">
        <v>1300</v>
      </c>
      <c r="E42" s="22">
        <f t="shared" si="9"/>
        <v>1435</v>
      </c>
      <c r="F42" s="21">
        <v>1600</v>
      </c>
      <c r="H42" s="22">
        <f t="shared" si="10"/>
        <v>1430.0000000000002</v>
      </c>
      <c r="I42" s="22">
        <f t="shared" si="11"/>
        <v>1440</v>
      </c>
      <c r="K42" s="23" t="s">
        <v>201</v>
      </c>
      <c r="L42" s="16" t="s">
        <v>202</v>
      </c>
      <c r="N42" s="2">
        <v>1</v>
      </c>
      <c r="O42" s="2">
        <v>500</v>
      </c>
      <c r="R42" s="21">
        <v>1300</v>
      </c>
      <c r="S42" s="21">
        <v>1300</v>
      </c>
      <c r="T42" s="2">
        <v>200</v>
      </c>
      <c r="U42" s="21">
        <v>1600</v>
      </c>
    </row>
    <row r="43" spans="1:30" ht="12">
      <c r="A43" s="2" t="s">
        <v>205</v>
      </c>
      <c r="B43" s="21" t="s">
        <v>206</v>
      </c>
      <c r="C43" s="10" t="s">
        <v>37</v>
      </c>
      <c r="D43" s="21">
        <v>700</v>
      </c>
      <c r="E43" s="22">
        <f t="shared" si="9"/>
        <v>2635</v>
      </c>
      <c r="F43" s="21">
        <v>5000</v>
      </c>
      <c r="H43" s="22">
        <f t="shared" si="10"/>
        <v>770.00000000000011</v>
      </c>
      <c r="I43" s="22">
        <f t="shared" si="11"/>
        <v>4500</v>
      </c>
      <c r="K43" s="23" t="s">
        <v>208</v>
      </c>
      <c r="L43" s="2" t="s">
        <v>59</v>
      </c>
      <c r="N43" s="2">
        <v>1</v>
      </c>
      <c r="T43" s="2">
        <v>700</v>
      </c>
      <c r="U43" s="2">
        <v>700</v>
      </c>
      <c r="V43" s="2">
        <v>600</v>
      </c>
      <c r="W43" s="2">
        <v>700</v>
      </c>
    </row>
    <row r="44" spans="1:30" ht="12">
      <c r="A44" s="2" t="s">
        <v>210</v>
      </c>
      <c r="B44" s="21" t="s">
        <v>211</v>
      </c>
      <c r="C44" s="10" t="s">
        <v>37</v>
      </c>
      <c r="D44" s="21">
        <v>300</v>
      </c>
      <c r="E44" s="22">
        <f t="shared" si="9"/>
        <v>390</v>
      </c>
      <c r="F44" s="2">
        <v>500</v>
      </c>
      <c r="H44" s="22">
        <f t="shared" si="10"/>
        <v>330</v>
      </c>
      <c r="I44" s="22">
        <f t="shared" si="11"/>
        <v>450</v>
      </c>
      <c r="K44" s="19" t="str">
        <f>HYPERLINK("http://www.athensnews.com/news/local/hundreds-take-to-athens-streets-to-protest-trump-two-party/article_a05f8d96-a9cc-11e6-adc2-afe09ec722c0.html","http://www.athensnews.com/news/local/hundreds-take-to-athens-streets-to-protest-trump-two-party/article_a05f8d96-a9cc-11e6-adc2-afe09ec722c0.html")</f>
        <v>http://www.athensnews.com/news/local/hundreds-take-to-athens-streets-to-protest-trump-two-party/article_a05f8d96-a9cc-11e6-adc2-afe09ec722c0.html</v>
      </c>
      <c r="L44" s="2"/>
      <c r="N44" s="2">
        <v>1</v>
      </c>
      <c r="T44" s="2">
        <v>300</v>
      </c>
      <c r="U44" s="2">
        <v>500</v>
      </c>
    </row>
    <row r="45" spans="1:30" ht="12">
      <c r="A45" s="2" t="s">
        <v>213</v>
      </c>
      <c r="B45" s="21" t="s">
        <v>206</v>
      </c>
      <c r="C45" s="10" t="s">
        <v>37</v>
      </c>
      <c r="D45" s="21">
        <v>60000</v>
      </c>
      <c r="E45" s="22">
        <f t="shared" si="9"/>
        <v>61350</v>
      </c>
      <c r="F45" s="21">
        <v>63000</v>
      </c>
      <c r="H45" s="22">
        <f t="shared" si="10"/>
        <v>66000</v>
      </c>
      <c r="I45" s="22">
        <f t="shared" si="11"/>
        <v>56700</v>
      </c>
      <c r="K45" s="16" t="s">
        <v>214</v>
      </c>
      <c r="L45" s="16" t="s">
        <v>216</v>
      </c>
      <c r="N45" s="2">
        <v>1</v>
      </c>
      <c r="O45" s="21">
        <v>10000</v>
      </c>
      <c r="R45" s="21">
        <v>60000</v>
      </c>
      <c r="S45" s="21">
        <v>63000</v>
      </c>
    </row>
    <row r="46" spans="1:30" ht="12">
      <c r="A46" s="2" t="s">
        <v>218</v>
      </c>
      <c r="B46" s="21" t="s">
        <v>206</v>
      </c>
      <c r="C46" s="10" t="s">
        <v>37</v>
      </c>
      <c r="D46" s="21">
        <v>600</v>
      </c>
      <c r="E46" s="22">
        <f t="shared" si="9"/>
        <v>600</v>
      </c>
      <c r="F46" s="2">
        <v>600</v>
      </c>
      <c r="H46" s="22">
        <f t="shared" si="10"/>
        <v>660</v>
      </c>
      <c r="I46" s="22">
        <f t="shared" si="11"/>
        <v>540</v>
      </c>
      <c r="K46" s="16" t="s">
        <v>220</v>
      </c>
      <c r="L46" s="19" t="str">
        <f>HYPERLINK("http://www.wrdw.com/content/news/Hundreds-turn-out-for-Augustas-Women-Solidarity-March-411427215.html","http://www.wrdw.com/content/news/Hundreds-turn-out-for-Augustas-Women-Solidarity-March-411427215.html")</f>
        <v>http://www.wrdw.com/content/news/Hundreds-turn-out-for-Augustas-Women-Solidarity-March-411427215.html</v>
      </c>
      <c r="N46" s="2">
        <v>1</v>
      </c>
      <c r="P46" s="2">
        <v>600</v>
      </c>
      <c r="Q46" s="2">
        <v>700</v>
      </c>
      <c r="T46" s="2">
        <v>300</v>
      </c>
      <c r="U46" s="2">
        <v>700</v>
      </c>
    </row>
    <row r="47" spans="1:30" ht="12">
      <c r="A47" s="2" t="s">
        <v>223</v>
      </c>
      <c r="B47" s="21" t="s">
        <v>224</v>
      </c>
      <c r="C47" s="10" t="s">
        <v>37</v>
      </c>
      <c r="D47" s="21">
        <v>5000</v>
      </c>
      <c r="E47" s="22">
        <f t="shared" si="9"/>
        <v>7250</v>
      </c>
      <c r="F47" s="21">
        <v>10000</v>
      </c>
      <c r="H47" s="22">
        <f t="shared" si="10"/>
        <v>5500</v>
      </c>
      <c r="I47" s="22">
        <f t="shared" si="11"/>
        <v>9000</v>
      </c>
      <c r="K47" s="16" t="s">
        <v>225</v>
      </c>
      <c r="L47" s="16" t="s">
        <v>227</v>
      </c>
      <c r="N47" s="2">
        <v>1</v>
      </c>
      <c r="O47" s="21">
        <v>4000</v>
      </c>
      <c r="P47" s="21">
        <v>7000</v>
      </c>
      <c r="Q47" s="21">
        <v>10000</v>
      </c>
      <c r="R47" s="21">
        <v>5000</v>
      </c>
      <c r="S47" s="21">
        <v>5000</v>
      </c>
      <c r="T47" s="21">
        <v>10000</v>
      </c>
      <c r="U47" s="21">
        <v>12000</v>
      </c>
    </row>
    <row r="48" spans="1:30" ht="15.75" customHeight="1">
      <c r="A48" s="2" t="s">
        <v>228</v>
      </c>
      <c r="B48" s="21" t="s">
        <v>35</v>
      </c>
      <c r="C48" s="10" t="s">
        <v>37</v>
      </c>
      <c r="D48" s="21">
        <v>33000</v>
      </c>
      <c r="E48" s="22">
        <f t="shared" si="9"/>
        <v>50550</v>
      </c>
      <c r="F48" s="21">
        <v>72000</v>
      </c>
      <c r="H48" s="22">
        <f t="shared" si="10"/>
        <v>36300</v>
      </c>
      <c r="I48" s="22">
        <f t="shared" si="11"/>
        <v>64800</v>
      </c>
      <c r="K48" s="2" t="s">
        <v>230</v>
      </c>
      <c r="L48" s="16" t="s">
        <v>231</v>
      </c>
      <c r="M48" s="32" t="s">
        <v>233</v>
      </c>
      <c r="N48" s="2">
        <v>1</v>
      </c>
      <c r="P48" s="21">
        <v>33000</v>
      </c>
      <c r="Q48" s="21">
        <v>72000</v>
      </c>
      <c r="R48" s="21">
        <v>40000</v>
      </c>
      <c r="S48" s="21">
        <v>50000</v>
      </c>
    </row>
    <row r="49" spans="1:25" ht="12">
      <c r="A49" s="2" t="s">
        <v>234</v>
      </c>
      <c r="B49" s="21" t="s">
        <v>57</v>
      </c>
      <c r="C49" s="10" t="s">
        <v>37</v>
      </c>
      <c r="D49" s="21">
        <v>44</v>
      </c>
      <c r="E49" s="22">
        <f t="shared" si="9"/>
        <v>44</v>
      </c>
      <c r="F49" s="2">
        <v>44</v>
      </c>
      <c r="H49" s="22">
        <v>44</v>
      </c>
      <c r="I49" s="22">
        <v>44</v>
      </c>
      <c r="K49" s="16" t="s">
        <v>235</v>
      </c>
      <c r="L49" s="2"/>
      <c r="N49" s="2">
        <v>1</v>
      </c>
      <c r="V49" s="2"/>
      <c r="W49" s="2"/>
      <c r="X49" s="2">
        <v>44</v>
      </c>
      <c r="Y49" s="2">
        <v>44</v>
      </c>
    </row>
    <row r="50" spans="1:25" ht="12">
      <c r="A50" s="2" t="s">
        <v>236</v>
      </c>
      <c r="B50" s="21" t="s">
        <v>63</v>
      </c>
      <c r="C50" s="10" t="s">
        <v>37</v>
      </c>
      <c r="D50" s="21">
        <v>5</v>
      </c>
      <c r="E50" s="22">
        <f t="shared" si="9"/>
        <v>5</v>
      </c>
      <c r="F50" s="2">
        <v>5</v>
      </c>
      <c r="H50" s="22">
        <v>5</v>
      </c>
      <c r="I50" s="22">
        <v>5</v>
      </c>
      <c r="K50" s="36" t="s">
        <v>59</v>
      </c>
      <c r="L50" s="2"/>
      <c r="N50" s="2">
        <v>1</v>
      </c>
      <c r="P50" s="2">
        <v>5</v>
      </c>
      <c r="Q50" s="2">
        <v>5</v>
      </c>
    </row>
    <row r="51" spans="1:25" ht="12">
      <c r="A51" s="2" t="s">
        <v>237</v>
      </c>
      <c r="B51" s="21" t="s">
        <v>133</v>
      </c>
      <c r="C51" s="10" t="s">
        <v>37</v>
      </c>
      <c r="D51" s="21">
        <v>200</v>
      </c>
      <c r="E51" s="22">
        <f t="shared" si="9"/>
        <v>267.5</v>
      </c>
      <c r="F51" s="2">
        <v>350</v>
      </c>
      <c r="H51" s="22">
        <f>D51*1.1</f>
        <v>220.00000000000003</v>
      </c>
      <c r="I51" s="22">
        <f>F51*0.9</f>
        <v>315</v>
      </c>
      <c r="K51" s="16" t="s">
        <v>382</v>
      </c>
      <c r="L51" s="2" t="s">
        <v>165</v>
      </c>
      <c r="N51" s="2">
        <v>1</v>
      </c>
      <c r="X51" s="2">
        <v>200</v>
      </c>
      <c r="Y51" s="2">
        <v>350</v>
      </c>
    </row>
    <row r="52" spans="1:25" ht="12">
      <c r="A52" s="2" t="s">
        <v>238</v>
      </c>
      <c r="B52" s="21" t="s">
        <v>57</v>
      </c>
      <c r="C52" s="10" t="s">
        <v>37</v>
      </c>
      <c r="D52" s="21">
        <v>88</v>
      </c>
      <c r="E52" s="22">
        <f t="shared" si="9"/>
        <v>119</v>
      </c>
      <c r="F52" s="2">
        <v>150</v>
      </c>
      <c r="H52" s="22">
        <v>88</v>
      </c>
      <c r="I52" s="22">
        <v>150</v>
      </c>
      <c r="K52" s="19" t="str">
        <f>HYPERLINK("http://bakersfieldnow.com/news/local/local-women-join-millions-more-across-the-nation-for-womens-equality","http://bakersfieldnow.com/news/local/local-women-join-millions-more-across-the-nation-for-womens-equality")</f>
        <v>http://bakersfieldnow.com/news/local/local-women-join-millions-more-across-the-nation-for-womens-equality</v>
      </c>
      <c r="L52" s="2" t="s">
        <v>165</v>
      </c>
      <c r="M52" s="2" t="s">
        <v>239</v>
      </c>
      <c r="N52" s="2">
        <v>1</v>
      </c>
      <c r="T52" s="2">
        <v>24</v>
      </c>
      <c r="U52" s="2">
        <v>24</v>
      </c>
      <c r="V52" s="2">
        <v>88</v>
      </c>
      <c r="W52" s="2">
        <v>150</v>
      </c>
    </row>
    <row r="53" spans="1:25" ht="12">
      <c r="A53" s="2" t="s">
        <v>240</v>
      </c>
      <c r="B53" s="21" t="s">
        <v>43</v>
      </c>
      <c r="C53" s="10" t="s">
        <v>37</v>
      </c>
      <c r="D53" s="21">
        <v>5000</v>
      </c>
      <c r="E53" s="22">
        <f t="shared" si="9"/>
        <v>5000</v>
      </c>
      <c r="F53" s="21">
        <v>5000</v>
      </c>
      <c r="H53" s="22">
        <f>D53*1.1</f>
        <v>5500</v>
      </c>
      <c r="I53" s="22">
        <f>F53*0.9</f>
        <v>4500</v>
      </c>
      <c r="K53" s="16" t="s">
        <v>241</v>
      </c>
      <c r="L53" s="2"/>
      <c r="N53" s="2">
        <v>1</v>
      </c>
      <c r="O53" s="2">
        <v>200</v>
      </c>
      <c r="R53" s="21">
        <v>4000</v>
      </c>
      <c r="S53" s="21">
        <v>5000</v>
      </c>
      <c r="T53" s="21">
        <v>5000</v>
      </c>
      <c r="U53" s="21">
        <v>5000</v>
      </c>
    </row>
    <row r="54" spans="1:25" ht="12">
      <c r="A54" s="2" t="s">
        <v>243</v>
      </c>
      <c r="B54" s="21" t="s">
        <v>224</v>
      </c>
      <c r="C54" s="10" t="s">
        <v>37</v>
      </c>
      <c r="D54" s="21">
        <v>50</v>
      </c>
      <c r="E54" s="22">
        <f t="shared" si="9"/>
        <v>52.5</v>
      </c>
      <c r="F54" s="2">
        <v>55</v>
      </c>
      <c r="H54" s="22">
        <v>50</v>
      </c>
      <c r="I54" s="22">
        <v>55</v>
      </c>
      <c r="K54" s="28" t="s">
        <v>111</v>
      </c>
      <c r="L54" s="2"/>
      <c r="N54" s="2">
        <v>1</v>
      </c>
      <c r="X54" s="2">
        <v>50</v>
      </c>
      <c r="Y54" s="2">
        <v>55</v>
      </c>
    </row>
    <row r="55" spans="1:25" ht="12">
      <c r="A55" s="2" t="s">
        <v>244</v>
      </c>
      <c r="B55" s="21" t="s">
        <v>189</v>
      </c>
      <c r="C55" s="10" t="s">
        <v>37</v>
      </c>
      <c r="D55" s="21">
        <v>70</v>
      </c>
      <c r="E55" s="22">
        <f t="shared" si="9"/>
        <v>70</v>
      </c>
      <c r="F55" s="2">
        <v>70</v>
      </c>
      <c r="H55" s="22">
        <v>70</v>
      </c>
      <c r="I55" s="22">
        <v>70</v>
      </c>
      <c r="K55" s="28" t="s">
        <v>59</v>
      </c>
      <c r="L55" s="2"/>
      <c r="N55" s="2">
        <v>1</v>
      </c>
      <c r="X55" s="2">
        <v>70</v>
      </c>
      <c r="Y55" s="2">
        <v>70</v>
      </c>
    </row>
    <row r="56" spans="1:25" ht="12">
      <c r="A56" s="2" t="s">
        <v>246</v>
      </c>
      <c r="B56" s="21" t="s">
        <v>172</v>
      </c>
      <c r="C56" s="10" t="s">
        <v>37</v>
      </c>
      <c r="D56" s="21">
        <v>427</v>
      </c>
      <c r="E56" s="22">
        <f t="shared" si="9"/>
        <v>427</v>
      </c>
      <c r="F56" s="2">
        <v>427</v>
      </c>
      <c r="H56" s="22">
        <f>D56*1.1</f>
        <v>469.70000000000005</v>
      </c>
      <c r="I56" s="22">
        <f>F56*0.9</f>
        <v>384.3</v>
      </c>
      <c r="K56" s="28" t="s">
        <v>59</v>
      </c>
      <c r="L56" s="2"/>
      <c r="N56" s="2">
        <v>1</v>
      </c>
      <c r="X56" s="2">
        <v>427</v>
      </c>
      <c r="Y56" s="2">
        <v>427</v>
      </c>
    </row>
    <row r="57" spans="1:25" ht="12">
      <c r="A57" s="2" t="s">
        <v>247</v>
      </c>
      <c r="B57" s="21" t="s">
        <v>184</v>
      </c>
      <c r="C57" s="10" t="s">
        <v>37</v>
      </c>
      <c r="D57" s="21">
        <v>11</v>
      </c>
      <c r="E57" s="38">
        <f t="shared" si="9"/>
        <v>11</v>
      </c>
      <c r="F57" s="2">
        <v>11</v>
      </c>
      <c r="G57" s="21"/>
      <c r="H57" s="38">
        <v>11</v>
      </c>
      <c r="I57" s="38">
        <v>11</v>
      </c>
      <c r="J57" s="21"/>
      <c r="K57" s="2" t="s">
        <v>248</v>
      </c>
      <c r="L57" s="2"/>
      <c r="M57" s="2"/>
      <c r="N57" s="2">
        <v>1</v>
      </c>
      <c r="X57" s="2">
        <v>11</v>
      </c>
      <c r="Y57" s="2">
        <v>11</v>
      </c>
    </row>
    <row r="58" spans="1:25" ht="12">
      <c r="A58" s="2" t="s">
        <v>249</v>
      </c>
      <c r="B58" s="21" t="s">
        <v>35</v>
      </c>
      <c r="C58" s="10" t="s">
        <v>37</v>
      </c>
      <c r="D58" s="21">
        <v>300</v>
      </c>
      <c r="E58" s="38">
        <f t="shared" si="9"/>
        <v>300</v>
      </c>
      <c r="F58" s="2">
        <v>300</v>
      </c>
      <c r="G58" s="21"/>
      <c r="H58" s="38">
        <v>300</v>
      </c>
      <c r="I58" s="38">
        <v>300</v>
      </c>
      <c r="J58" s="21"/>
      <c r="K58" s="2" t="s">
        <v>59</v>
      </c>
      <c r="L58" s="2"/>
      <c r="M58" s="2"/>
      <c r="N58" s="2">
        <v>1</v>
      </c>
      <c r="X58" s="2">
        <v>300</v>
      </c>
      <c r="Y58" s="2">
        <v>300</v>
      </c>
    </row>
    <row r="59" spans="1:25" ht="12">
      <c r="A59" s="2" t="s">
        <v>251</v>
      </c>
      <c r="B59" s="21" t="s">
        <v>109</v>
      </c>
      <c r="C59" s="10" t="s">
        <v>37</v>
      </c>
      <c r="D59" s="21">
        <v>275</v>
      </c>
      <c r="E59" s="38">
        <f t="shared" si="9"/>
        <v>287.5</v>
      </c>
      <c r="F59" s="2">
        <v>300</v>
      </c>
      <c r="G59" s="21"/>
      <c r="H59" s="38">
        <v>275</v>
      </c>
      <c r="I59" s="38">
        <v>300</v>
      </c>
      <c r="J59" s="21"/>
      <c r="K59" s="2" t="s">
        <v>254</v>
      </c>
      <c r="L59" s="16" t="s">
        <v>255</v>
      </c>
      <c r="M59" s="2"/>
      <c r="N59" s="2">
        <v>1</v>
      </c>
      <c r="P59" s="2">
        <v>275</v>
      </c>
      <c r="Q59" s="2">
        <v>300</v>
      </c>
      <c r="T59" s="2">
        <v>300</v>
      </c>
      <c r="U59" s="2">
        <v>300</v>
      </c>
    </row>
    <row r="60" spans="1:25" ht="12">
      <c r="A60" s="2" t="s">
        <v>258</v>
      </c>
      <c r="B60" s="21" t="s">
        <v>50</v>
      </c>
      <c r="C60" s="10" t="s">
        <v>37</v>
      </c>
      <c r="D60" s="21">
        <v>18</v>
      </c>
      <c r="E60" s="38">
        <f t="shared" si="9"/>
        <v>20</v>
      </c>
      <c r="F60" s="2">
        <v>22</v>
      </c>
      <c r="G60" s="21"/>
      <c r="H60" s="38">
        <v>18</v>
      </c>
      <c r="I60" s="38">
        <v>22</v>
      </c>
      <c r="J60" s="21"/>
      <c r="K60" s="2" t="s">
        <v>260</v>
      </c>
      <c r="L60" s="2"/>
      <c r="M60" s="2"/>
      <c r="N60" s="2">
        <v>1</v>
      </c>
      <c r="X60" s="2">
        <v>18</v>
      </c>
      <c r="Y60" s="2">
        <v>22</v>
      </c>
    </row>
    <row r="61" spans="1:25" ht="12">
      <c r="A61" s="2" t="s">
        <v>262</v>
      </c>
      <c r="B61" s="21" t="s">
        <v>133</v>
      </c>
      <c r="C61" s="10" t="s">
        <v>37</v>
      </c>
      <c r="D61" s="21">
        <v>5000</v>
      </c>
      <c r="E61" s="38">
        <f t="shared" si="9"/>
        <v>5450</v>
      </c>
      <c r="F61" s="21">
        <v>6000</v>
      </c>
      <c r="G61" s="21">
        <v>10000</v>
      </c>
      <c r="H61" s="38">
        <f t="shared" ref="H61:H63" si="12">D61*1.1</f>
        <v>5500</v>
      </c>
      <c r="I61" s="38">
        <f t="shared" ref="I61:I63" si="13">F61*0.9</f>
        <v>5400</v>
      </c>
      <c r="J61" s="21"/>
      <c r="K61" s="16" t="s">
        <v>264</v>
      </c>
      <c r="L61" s="16" t="s">
        <v>264</v>
      </c>
      <c r="M61" s="19" t="str">
        <f>HYPERLINK("http://edhayes89.wixsite.com/aerial-photography/page?lightbox=image_jdf","http://edhayes89.wixsite.com/aerial-photography/page?lightbox=image_jdf")</f>
        <v>http://edhayes89.wixsite.com/aerial-photography/page?lightbox=image_jdf</v>
      </c>
      <c r="N61" s="2">
        <v>1</v>
      </c>
      <c r="P61" s="21">
        <v>2000</v>
      </c>
      <c r="Q61" s="21">
        <v>2000</v>
      </c>
      <c r="R61" s="21">
        <v>1000</v>
      </c>
      <c r="S61" s="21">
        <v>2000</v>
      </c>
    </row>
    <row r="62" spans="1:25" ht="12">
      <c r="A62" s="2" t="s">
        <v>272</v>
      </c>
      <c r="B62" s="21" t="s">
        <v>273</v>
      </c>
      <c r="C62" s="10" t="s">
        <v>37</v>
      </c>
      <c r="D62" s="21">
        <v>250</v>
      </c>
      <c r="E62" s="22">
        <f t="shared" si="9"/>
        <v>362.5</v>
      </c>
      <c r="F62" s="21">
        <v>500</v>
      </c>
      <c r="G62" s="2">
        <v>600</v>
      </c>
      <c r="H62" s="22">
        <f t="shared" si="12"/>
        <v>275</v>
      </c>
      <c r="I62" s="22">
        <f t="shared" si="13"/>
        <v>450</v>
      </c>
      <c r="K62" s="23" t="s">
        <v>275</v>
      </c>
      <c r="L62" s="2" t="s">
        <v>277</v>
      </c>
      <c r="N62" s="2">
        <v>1</v>
      </c>
      <c r="O62" s="2">
        <v>80</v>
      </c>
      <c r="T62" s="2">
        <v>250</v>
      </c>
      <c r="U62" s="2">
        <v>500</v>
      </c>
      <c r="V62" s="2">
        <v>560</v>
      </c>
      <c r="W62" s="2">
        <v>600</v>
      </c>
    </row>
    <row r="63" spans="1:25" ht="12">
      <c r="A63" s="2" t="s">
        <v>279</v>
      </c>
      <c r="B63" s="21" t="s">
        <v>189</v>
      </c>
      <c r="C63" s="10" t="s">
        <v>37</v>
      </c>
      <c r="D63" s="21">
        <v>3000</v>
      </c>
      <c r="E63" s="22">
        <f t="shared" si="9"/>
        <v>3900</v>
      </c>
      <c r="F63" s="21">
        <v>5000</v>
      </c>
      <c r="H63" s="22">
        <f t="shared" si="12"/>
        <v>3300.0000000000005</v>
      </c>
      <c r="I63" s="22">
        <f t="shared" si="13"/>
        <v>4500</v>
      </c>
      <c r="K63" s="16" t="s">
        <v>281</v>
      </c>
      <c r="L63" s="23" t="s">
        <v>282</v>
      </c>
      <c r="N63" s="2">
        <v>1</v>
      </c>
      <c r="P63" s="21">
        <v>3000</v>
      </c>
      <c r="Q63" s="21">
        <v>5000</v>
      </c>
      <c r="R63" s="21">
        <v>3000</v>
      </c>
      <c r="S63" s="21">
        <v>5000</v>
      </c>
      <c r="T63" s="21">
        <v>3000</v>
      </c>
      <c r="U63" s="21">
        <v>5000</v>
      </c>
    </row>
    <row r="64" spans="1:25" ht="12">
      <c r="A64" s="2" t="s">
        <v>284</v>
      </c>
      <c r="B64" s="21" t="s">
        <v>285</v>
      </c>
      <c r="C64" s="10" t="s">
        <v>37</v>
      </c>
      <c r="D64" s="21">
        <v>75</v>
      </c>
      <c r="E64" s="22">
        <f t="shared" si="9"/>
        <v>100</v>
      </c>
      <c r="F64" s="21">
        <v>125</v>
      </c>
      <c r="H64" s="22">
        <v>75</v>
      </c>
      <c r="I64" s="22">
        <v>125</v>
      </c>
      <c r="K64" s="28" t="s">
        <v>111</v>
      </c>
      <c r="N64" s="2">
        <v>1</v>
      </c>
      <c r="V64" s="2">
        <v>75</v>
      </c>
      <c r="W64" s="2">
        <v>125</v>
      </c>
    </row>
    <row r="65" spans="1:26" ht="12">
      <c r="A65" s="2" t="s">
        <v>163</v>
      </c>
      <c r="B65" s="21" t="s">
        <v>164</v>
      </c>
      <c r="C65" s="10" t="s">
        <v>37</v>
      </c>
      <c r="D65" s="21">
        <v>300</v>
      </c>
      <c r="E65" s="22">
        <f t="shared" si="9"/>
        <v>435</v>
      </c>
      <c r="F65" s="21">
        <v>600</v>
      </c>
      <c r="H65" s="22">
        <f t="shared" ref="H65:H66" si="14">D65*1.1</f>
        <v>330</v>
      </c>
      <c r="I65" s="22">
        <f t="shared" ref="I65:I66" si="15">F65*0.9</f>
        <v>540</v>
      </c>
      <c r="K65" s="28" t="s">
        <v>165</v>
      </c>
      <c r="M65" s="16" t="s">
        <v>167</v>
      </c>
      <c r="N65" s="2">
        <v>1</v>
      </c>
      <c r="T65" s="2">
        <v>500</v>
      </c>
      <c r="U65" s="2">
        <v>500</v>
      </c>
      <c r="X65" s="2">
        <v>300</v>
      </c>
      <c r="Y65" s="2">
        <v>600</v>
      </c>
    </row>
    <row r="66" spans="1:26" ht="12">
      <c r="A66" s="2" t="s">
        <v>242</v>
      </c>
      <c r="B66" s="21" t="s">
        <v>57</v>
      </c>
      <c r="C66" s="10" t="s">
        <v>37</v>
      </c>
      <c r="D66" s="21">
        <v>200</v>
      </c>
      <c r="E66" s="34">
        <f t="shared" si="9"/>
        <v>560</v>
      </c>
      <c r="F66" s="21">
        <v>1000</v>
      </c>
      <c r="H66" s="34">
        <f t="shared" si="14"/>
        <v>220.00000000000003</v>
      </c>
      <c r="I66" s="34">
        <f t="shared" si="15"/>
        <v>900</v>
      </c>
      <c r="J66" s="2">
        <v>1</v>
      </c>
      <c r="K66" s="19" t="str">
        <f>HYPERLINK("http://www.dailycal.org/2017/01/21/berkeley-community-joins-millions-around-world-participating-womens-marches/","http://www.dailycal.org/2017/01/21/berkeley-community-joins-millions-around-world-participating-womens-marches/")</f>
        <v>http://www.dailycal.org/2017/01/21/berkeley-community-joins-millions-around-world-participating-womens-marches/</v>
      </c>
      <c r="L66" s="2" t="s">
        <v>245</v>
      </c>
      <c r="M66" s="19" t="str">
        <f>HYPERLINK("http://www.berkeleyside.com/2017/01/22/russian-prankster-organizes-fake-protest-uc-berkeley-hundreds-march-anyway/","http://www.berkeleyside.com/2017/01/22/russian-prankster-organizes-fake-protest-uc-berkeley-hundreds-march-anyway/")</f>
        <v>http://www.berkeleyside.com/2017/01/22/russian-prankster-organizes-fake-protest-uc-berkeley-hundreds-march-anyway/</v>
      </c>
      <c r="N66" s="2">
        <v>1</v>
      </c>
      <c r="T66" s="2">
        <v>200</v>
      </c>
      <c r="U66" s="2">
        <v>200</v>
      </c>
      <c r="X66" s="2">
        <v>200</v>
      </c>
      <c r="Y66" s="21">
        <v>1000</v>
      </c>
    </row>
    <row r="67" spans="1:26" ht="12">
      <c r="A67" s="2" t="s">
        <v>49</v>
      </c>
      <c r="B67" s="21" t="s">
        <v>34</v>
      </c>
      <c r="C67" s="10" t="s">
        <v>37</v>
      </c>
      <c r="D67" s="21">
        <v>40</v>
      </c>
      <c r="E67" s="22">
        <f t="shared" si="9"/>
        <v>70</v>
      </c>
      <c r="F67" s="21">
        <v>100</v>
      </c>
      <c r="H67" s="22">
        <v>40</v>
      </c>
      <c r="I67" s="22">
        <v>100</v>
      </c>
      <c r="K67" s="24" t="s">
        <v>51</v>
      </c>
      <c r="L67" s="16" t="s">
        <v>58</v>
      </c>
      <c r="M67" s="19" t="str">
        <f>HYPERLINK("https://jackpineradicals.com/boards/topic/womens-march-in-gustavus-alaska/","https://jackpineradicals.com/boards/topic/womens-march-in-gustavus-alaska/")</f>
        <v>https://jackpineradicals.com/boards/topic/womens-march-in-gustavus-alaska/</v>
      </c>
      <c r="N67" s="2">
        <v>1</v>
      </c>
      <c r="T67" s="2">
        <v>40</v>
      </c>
      <c r="U67" s="2">
        <v>40</v>
      </c>
      <c r="X67" s="2">
        <v>100</v>
      </c>
      <c r="Y67" s="2">
        <v>100</v>
      </c>
    </row>
    <row r="68" spans="1:26" ht="12">
      <c r="A68" s="2" t="s">
        <v>297</v>
      </c>
      <c r="B68" s="21" t="s">
        <v>298</v>
      </c>
      <c r="C68" s="10" t="s">
        <v>37</v>
      </c>
      <c r="D68" s="21">
        <v>2</v>
      </c>
      <c r="E68" s="22">
        <f t="shared" si="9"/>
        <v>2</v>
      </c>
      <c r="F68" s="21">
        <v>2</v>
      </c>
      <c r="H68" s="22">
        <v>2</v>
      </c>
      <c r="I68" s="22">
        <v>2</v>
      </c>
      <c r="K68" s="23" t="s">
        <v>300</v>
      </c>
      <c r="N68" s="2">
        <v>1</v>
      </c>
      <c r="P68" s="2">
        <v>2</v>
      </c>
      <c r="Q68" s="2">
        <v>2</v>
      </c>
    </row>
    <row r="69" spans="1:26" ht="12">
      <c r="A69" s="2" t="s">
        <v>302</v>
      </c>
      <c r="B69" s="21" t="s">
        <v>109</v>
      </c>
      <c r="C69" s="10" t="s">
        <v>37</v>
      </c>
      <c r="D69" s="21">
        <v>500</v>
      </c>
      <c r="E69" s="22">
        <f t="shared" si="9"/>
        <v>518</v>
      </c>
      <c r="F69" s="21">
        <v>540</v>
      </c>
      <c r="H69" s="22">
        <f t="shared" ref="H69:H70" si="16">D69*1.1</f>
        <v>550</v>
      </c>
      <c r="I69" s="22">
        <f t="shared" ref="I69:I70" si="17">F69*0.9</f>
        <v>486</v>
      </c>
      <c r="K69" s="23" t="s">
        <v>304</v>
      </c>
      <c r="L69" s="19" t="str">
        <f>HYPERLINK("http://www.lehighvalleylive.com/bethlehem/index.ssf/2017/01/bethlehem_joins_nation_in_rall.html#incart_river_home","http://www.lehighvalleylive.com/bethlehem/index.ssf/2017/01/bethlehem_joins_nation_in_rall.html#incart_river_home")</f>
        <v>http://www.lehighvalleylive.com/bethlehem/index.ssf/2017/01/bethlehem_joins_nation_in_rall.html#incart_river_home</v>
      </c>
      <c r="M69" s="2" t="s">
        <v>307</v>
      </c>
      <c r="N69" s="2">
        <v>1</v>
      </c>
      <c r="P69" s="21">
        <v>1100</v>
      </c>
      <c r="Q69" s="21">
        <v>1100</v>
      </c>
      <c r="T69" s="2">
        <v>500</v>
      </c>
      <c r="U69" s="2">
        <v>500</v>
      </c>
      <c r="X69" s="21">
        <v>1000</v>
      </c>
      <c r="Y69" s="21">
        <v>1000</v>
      </c>
    </row>
    <row r="70" spans="1:26" ht="12">
      <c r="A70" s="2" t="s">
        <v>308</v>
      </c>
      <c r="B70" s="21" t="s">
        <v>310</v>
      </c>
      <c r="C70" s="10" t="s">
        <v>37</v>
      </c>
      <c r="D70" s="21">
        <v>300</v>
      </c>
      <c r="E70" s="22">
        <f t="shared" si="9"/>
        <v>525</v>
      </c>
      <c r="F70" s="21">
        <v>800</v>
      </c>
      <c r="H70" s="22">
        <f t="shared" si="16"/>
        <v>330</v>
      </c>
      <c r="I70" s="22">
        <f t="shared" si="17"/>
        <v>720</v>
      </c>
      <c r="K70" s="16" t="s">
        <v>311</v>
      </c>
      <c r="L70" s="23" t="s">
        <v>313</v>
      </c>
      <c r="N70" s="2">
        <v>1</v>
      </c>
      <c r="T70" s="2">
        <v>200</v>
      </c>
      <c r="U70" s="2">
        <v>300</v>
      </c>
    </row>
    <row r="71" spans="1:26" ht="12">
      <c r="A71" s="2" t="s">
        <v>250</v>
      </c>
      <c r="B71" s="21" t="s">
        <v>57</v>
      </c>
      <c r="C71" s="10" t="s">
        <v>37</v>
      </c>
      <c r="D71" s="21">
        <v>250</v>
      </c>
      <c r="E71" s="22">
        <f t="shared" si="9"/>
        <v>275</v>
      </c>
      <c r="F71" s="21">
        <v>300</v>
      </c>
      <c r="H71" s="22">
        <v>250</v>
      </c>
      <c r="I71" s="22">
        <v>300</v>
      </c>
      <c r="K71" s="28" t="s">
        <v>252</v>
      </c>
      <c r="L71" s="2"/>
      <c r="N71" s="2">
        <v>1</v>
      </c>
      <c r="V71" s="2">
        <v>250</v>
      </c>
      <c r="W71" s="2">
        <v>300</v>
      </c>
    </row>
    <row r="72" spans="1:26" ht="12">
      <c r="A72" s="2" t="s">
        <v>316</v>
      </c>
      <c r="B72" s="21" t="s">
        <v>75</v>
      </c>
      <c r="C72" s="10" t="s">
        <v>37</v>
      </c>
      <c r="D72" s="21">
        <v>2000</v>
      </c>
      <c r="E72" s="22">
        <f t="shared" si="9"/>
        <v>2450</v>
      </c>
      <c r="F72" s="21">
        <v>3000</v>
      </c>
      <c r="H72" s="22">
        <f t="shared" ref="H72:H76" si="18">D72*1.1</f>
        <v>2200</v>
      </c>
      <c r="I72" s="22">
        <f t="shared" ref="I72:I76" si="19">F72*0.9</f>
        <v>2700</v>
      </c>
      <c r="K72" s="28" t="s">
        <v>59</v>
      </c>
      <c r="L72" s="16" t="s">
        <v>319</v>
      </c>
      <c r="N72" s="2">
        <v>1</v>
      </c>
      <c r="O72" s="2">
        <v>1000</v>
      </c>
      <c r="P72" s="2">
        <v>3000</v>
      </c>
      <c r="Q72" s="2">
        <v>3000</v>
      </c>
      <c r="X72" s="2">
        <v>2000</v>
      </c>
      <c r="Y72" s="2">
        <v>2000</v>
      </c>
      <c r="Z72" s="2"/>
    </row>
    <row r="73" spans="1:26" ht="12">
      <c r="A73" s="2" t="s">
        <v>145</v>
      </c>
      <c r="B73" s="21" t="s">
        <v>146</v>
      </c>
      <c r="C73" s="10" t="s">
        <v>37</v>
      </c>
      <c r="D73" s="21">
        <v>5000</v>
      </c>
      <c r="E73" s="22">
        <f t="shared" si="9"/>
        <v>7250</v>
      </c>
      <c r="F73" s="21">
        <v>10000</v>
      </c>
      <c r="H73" s="22">
        <f t="shared" si="18"/>
        <v>5500</v>
      </c>
      <c r="I73" s="22">
        <f t="shared" si="19"/>
        <v>9000</v>
      </c>
      <c r="K73" s="16" t="s">
        <v>147</v>
      </c>
      <c r="L73" s="16" t="s">
        <v>150</v>
      </c>
      <c r="N73" s="2">
        <v>1</v>
      </c>
      <c r="O73" s="2">
        <v>2000</v>
      </c>
      <c r="R73" s="2">
        <v>5000</v>
      </c>
      <c r="S73" s="2">
        <v>5000</v>
      </c>
      <c r="X73" s="2">
        <v>10000</v>
      </c>
      <c r="Y73" s="2">
        <v>10000</v>
      </c>
    </row>
    <row r="74" spans="1:26" ht="12">
      <c r="A74" s="2" t="s">
        <v>253</v>
      </c>
      <c r="B74" s="21" t="s">
        <v>57</v>
      </c>
      <c r="C74" s="10" t="s">
        <v>37</v>
      </c>
      <c r="D74" s="21">
        <v>600</v>
      </c>
      <c r="E74" s="22">
        <f t="shared" si="9"/>
        <v>600</v>
      </c>
      <c r="F74" s="2">
        <v>600</v>
      </c>
      <c r="H74" s="22">
        <f t="shared" si="18"/>
        <v>660</v>
      </c>
      <c r="I74" s="22">
        <f t="shared" si="19"/>
        <v>540</v>
      </c>
      <c r="K74" s="28" t="s">
        <v>59</v>
      </c>
      <c r="N74" s="2">
        <v>1</v>
      </c>
      <c r="X74" s="2">
        <v>600</v>
      </c>
      <c r="Y74" s="2">
        <v>600</v>
      </c>
    </row>
    <row r="75" spans="1:26" ht="12">
      <c r="A75" s="2" t="s">
        <v>327</v>
      </c>
      <c r="B75" s="21" t="s">
        <v>328</v>
      </c>
      <c r="C75" s="10" t="s">
        <v>37</v>
      </c>
      <c r="D75" s="21">
        <v>500</v>
      </c>
      <c r="E75" s="22">
        <f t="shared" si="9"/>
        <v>500</v>
      </c>
      <c r="F75" s="2">
        <v>500</v>
      </c>
      <c r="H75" s="22">
        <f t="shared" si="18"/>
        <v>550</v>
      </c>
      <c r="I75" s="22">
        <f t="shared" si="19"/>
        <v>450</v>
      </c>
      <c r="K75" s="23" t="s">
        <v>330</v>
      </c>
      <c r="L75" s="16" t="s">
        <v>332</v>
      </c>
      <c r="N75" s="2">
        <v>1</v>
      </c>
      <c r="O75" s="2">
        <v>200</v>
      </c>
      <c r="T75" s="2">
        <v>500</v>
      </c>
      <c r="U75" s="2">
        <v>500</v>
      </c>
    </row>
    <row r="76" spans="1:26" ht="12">
      <c r="A76" s="2" t="s">
        <v>334</v>
      </c>
      <c r="B76" s="21" t="s">
        <v>184</v>
      </c>
      <c r="C76" s="10" t="s">
        <v>37</v>
      </c>
      <c r="D76" s="21">
        <v>250</v>
      </c>
      <c r="E76" s="22">
        <f t="shared" si="9"/>
        <v>317.5</v>
      </c>
      <c r="F76" s="2">
        <v>400</v>
      </c>
      <c r="H76" s="22">
        <f t="shared" si="18"/>
        <v>275</v>
      </c>
      <c r="I76" s="22">
        <f t="shared" si="19"/>
        <v>360</v>
      </c>
      <c r="K76" s="28" t="s">
        <v>335</v>
      </c>
      <c r="L76" s="2" t="s">
        <v>59</v>
      </c>
      <c r="N76" s="2">
        <v>1</v>
      </c>
      <c r="X76" s="2">
        <v>250</v>
      </c>
      <c r="Y76" s="2">
        <v>300</v>
      </c>
    </row>
    <row r="77" spans="1:26" ht="12">
      <c r="A77" s="2" t="s">
        <v>337</v>
      </c>
      <c r="B77" s="2" t="s">
        <v>338</v>
      </c>
      <c r="C77" s="2" t="s">
        <v>37</v>
      </c>
      <c r="D77" s="2">
        <v>60</v>
      </c>
      <c r="E77" s="22">
        <f t="shared" si="9"/>
        <v>70</v>
      </c>
      <c r="F77" s="2">
        <v>80</v>
      </c>
      <c r="H77" s="22">
        <v>60</v>
      </c>
      <c r="I77" s="22">
        <v>80</v>
      </c>
      <c r="K77" s="2" t="s">
        <v>340</v>
      </c>
      <c r="N77" s="2">
        <v>1</v>
      </c>
      <c r="X77" s="2">
        <v>60</v>
      </c>
      <c r="Y77" s="2">
        <v>80</v>
      </c>
    </row>
    <row r="78" spans="1:26" ht="12">
      <c r="A78" s="2" t="s">
        <v>342</v>
      </c>
      <c r="B78" s="21" t="s">
        <v>109</v>
      </c>
      <c r="C78" s="10" t="s">
        <v>37</v>
      </c>
      <c r="D78" s="21">
        <v>40</v>
      </c>
      <c r="E78" s="22">
        <f t="shared" si="9"/>
        <v>50</v>
      </c>
      <c r="F78" s="2">
        <v>60</v>
      </c>
      <c r="H78" s="22">
        <v>40</v>
      </c>
      <c r="I78" s="22">
        <v>60</v>
      </c>
      <c r="K78" s="16" t="s">
        <v>344</v>
      </c>
      <c r="L78" s="16" t="s">
        <v>345</v>
      </c>
      <c r="M78" s="19" t="str">
        <f>HYPERLINK("http://wnep.com/2017/01/21/womens-march-in-bloomsburg-displays-countrys-divide/","http://wnep.com/2017/01/21/womens-march-in-bloomsburg-displays-countrys-divide/")</f>
        <v>http://wnep.com/2017/01/21/womens-march-in-bloomsburg-displays-countrys-divide/</v>
      </c>
      <c r="N78" s="2">
        <v>1</v>
      </c>
      <c r="X78" s="2">
        <v>40</v>
      </c>
      <c r="Y78" s="2">
        <v>100</v>
      </c>
    </row>
    <row r="79" spans="1:26" ht="12">
      <c r="A79" s="2" t="s">
        <v>350</v>
      </c>
      <c r="B79" s="21" t="s">
        <v>351</v>
      </c>
      <c r="C79" s="10" t="s">
        <v>37</v>
      </c>
      <c r="D79" s="21">
        <v>48</v>
      </c>
      <c r="E79" s="22">
        <f t="shared" si="9"/>
        <v>48</v>
      </c>
      <c r="F79" s="2">
        <v>48</v>
      </c>
      <c r="H79" s="22">
        <v>48</v>
      </c>
      <c r="I79" s="22">
        <v>48</v>
      </c>
      <c r="K79" s="2" t="s">
        <v>352</v>
      </c>
      <c r="N79" s="2">
        <v>1</v>
      </c>
      <c r="V79" s="2">
        <v>48</v>
      </c>
      <c r="W79" s="2">
        <v>48</v>
      </c>
    </row>
    <row r="80" spans="1:26" ht="12">
      <c r="A80" s="2" t="s">
        <v>354</v>
      </c>
      <c r="B80" s="21" t="s">
        <v>355</v>
      </c>
      <c r="C80" s="10" t="s">
        <v>37</v>
      </c>
      <c r="D80" s="21">
        <v>5000</v>
      </c>
      <c r="E80" s="22">
        <f t="shared" si="9"/>
        <v>5000</v>
      </c>
      <c r="F80" s="2">
        <v>5000</v>
      </c>
      <c r="H80" s="22">
        <f>D80*1.1</f>
        <v>5500</v>
      </c>
      <c r="I80" s="22">
        <f>F80*0.9</f>
        <v>4500</v>
      </c>
      <c r="K80" s="16" t="s">
        <v>356</v>
      </c>
      <c r="N80" s="2">
        <v>1</v>
      </c>
      <c r="T80" s="2">
        <v>5000</v>
      </c>
      <c r="U80" s="2">
        <v>5000</v>
      </c>
    </row>
    <row r="81" spans="1:25" ht="12">
      <c r="A81" s="2" t="s">
        <v>256</v>
      </c>
      <c r="B81" s="21" t="s">
        <v>57</v>
      </c>
      <c r="C81" s="10" t="s">
        <v>37</v>
      </c>
      <c r="D81" s="21">
        <v>140</v>
      </c>
      <c r="E81" s="22">
        <f t="shared" si="9"/>
        <v>145</v>
      </c>
      <c r="F81" s="21">
        <v>150</v>
      </c>
      <c r="H81" s="22">
        <v>140</v>
      </c>
      <c r="I81" s="22">
        <v>150</v>
      </c>
      <c r="K81" s="2" t="s">
        <v>61</v>
      </c>
      <c r="L81" s="2" t="s">
        <v>257</v>
      </c>
      <c r="N81" s="2">
        <v>1</v>
      </c>
      <c r="P81" s="2">
        <v>140</v>
      </c>
      <c r="Q81" s="2">
        <v>150</v>
      </c>
      <c r="X81" s="2">
        <v>100</v>
      </c>
      <c r="Y81" s="2">
        <v>140</v>
      </c>
    </row>
    <row r="82" spans="1:25" ht="12">
      <c r="A82" s="2" t="s">
        <v>359</v>
      </c>
      <c r="B82" s="21" t="s">
        <v>360</v>
      </c>
      <c r="C82" s="10" t="s">
        <v>37</v>
      </c>
      <c r="D82" s="21">
        <v>175000</v>
      </c>
      <c r="E82" s="22">
        <f t="shared" si="9"/>
        <v>175000</v>
      </c>
      <c r="F82" s="21">
        <v>175000</v>
      </c>
      <c r="H82" s="22">
        <f>D82*1.1</f>
        <v>192500.00000000003</v>
      </c>
      <c r="I82" s="22">
        <f>F82*0.9</f>
        <v>157500</v>
      </c>
      <c r="K82" s="16" t="s">
        <v>362</v>
      </c>
      <c r="L82" s="23" t="s">
        <v>364</v>
      </c>
      <c r="N82" s="2">
        <v>1</v>
      </c>
      <c r="P82" s="2">
        <v>175000</v>
      </c>
      <c r="Q82" s="2">
        <v>175000</v>
      </c>
      <c r="R82" s="2">
        <v>135000</v>
      </c>
      <c r="S82" s="2">
        <v>175000</v>
      </c>
    </row>
    <row r="83" spans="1:25" ht="12">
      <c r="A83" s="2" t="s">
        <v>367</v>
      </c>
      <c r="B83" s="21" t="s">
        <v>368</v>
      </c>
      <c r="C83" s="10" t="s">
        <v>37</v>
      </c>
      <c r="D83" s="21">
        <v>13</v>
      </c>
      <c r="E83" s="22">
        <f t="shared" si="9"/>
        <v>13</v>
      </c>
      <c r="F83" s="21">
        <v>13</v>
      </c>
      <c r="H83" s="22">
        <v>13</v>
      </c>
      <c r="I83" s="22">
        <v>13</v>
      </c>
      <c r="K83" s="16" t="s">
        <v>369</v>
      </c>
      <c r="L83" s="28" t="s">
        <v>371</v>
      </c>
      <c r="N83" s="2">
        <v>1</v>
      </c>
      <c r="X83" s="2">
        <v>13</v>
      </c>
      <c r="Y83" s="2">
        <v>13</v>
      </c>
    </row>
    <row r="84" spans="1:25" ht="12">
      <c r="A84" s="2" t="s">
        <v>373</v>
      </c>
      <c r="B84" s="21" t="s">
        <v>63</v>
      </c>
      <c r="C84" s="10" t="s">
        <v>37</v>
      </c>
      <c r="D84" s="21">
        <v>1</v>
      </c>
      <c r="E84" s="22">
        <f t="shared" si="9"/>
        <v>1</v>
      </c>
      <c r="F84" s="21">
        <v>1</v>
      </c>
      <c r="H84" s="22">
        <v>1</v>
      </c>
      <c r="I84" s="22">
        <v>1</v>
      </c>
      <c r="K84" s="2" t="s">
        <v>376</v>
      </c>
      <c r="L84" s="2"/>
      <c r="N84" s="2">
        <v>1</v>
      </c>
      <c r="X84" s="2">
        <v>1</v>
      </c>
      <c r="Y84" s="2">
        <v>1</v>
      </c>
    </row>
    <row r="85" spans="1:25" ht="12">
      <c r="A85" s="2" t="s">
        <v>377</v>
      </c>
      <c r="B85" s="21" t="s">
        <v>360</v>
      </c>
      <c r="C85" s="10" t="s">
        <v>37</v>
      </c>
      <c r="D85" s="21">
        <v>12</v>
      </c>
      <c r="E85" s="22">
        <f t="shared" si="9"/>
        <v>12</v>
      </c>
      <c r="F85" s="21">
        <v>12</v>
      </c>
      <c r="H85" s="22">
        <v>12</v>
      </c>
      <c r="I85" s="22">
        <v>12</v>
      </c>
      <c r="K85" s="19" t="str">
        <f>HYPERLINK("http://www.enterprisenews.com/news/20170121/bridgewater-residents-protest-trump---with-peace","http://www.enterprisenews.com/news/20170121/bridgewater-residents-protest-trump---with-peace")</f>
        <v>http://www.enterprisenews.com/news/20170121/bridgewater-residents-protest-trump---with-peace</v>
      </c>
      <c r="L85" s="2"/>
      <c r="N85" s="2">
        <v>1</v>
      </c>
      <c r="T85" s="2">
        <v>12</v>
      </c>
      <c r="U85" s="2">
        <v>12</v>
      </c>
    </row>
    <row r="86" spans="1:25" ht="12">
      <c r="A86" s="2" t="s">
        <v>384</v>
      </c>
      <c r="B86" s="21" t="s">
        <v>50</v>
      </c>
      <c r="C86" s="10" t="s">
        <v>37</v>
      </c>
      <c r="D86" s="21">
        <v>300</v>
      </c>
      <c r="E86" s="22">
        <f t="shared" si="9"/>
        <v>300</v>
      </c>
      <c r="F86" s="21">
        <v>300</v>
      </c>
      <c r="H86" s="22">
        <v>300</v>
      </c>
      <c r="I86" s="22">
        <v>300</v>
      </c>
      <c r="K86" s="19" t="str">
        <f>HYPERLINK("http://www.livingstondaily.com/story/news/local/2017/01/21/hundreds-rally-brighton-mill-pond/96884294/","http://www.livingstondaily.com/story/news/local/2017/01/21/hundreds-rally-brighton-mill-pond/96884294/")</f>
        <v>http://www.livingstondaily.com/story/news/local/2017/01/21/hundreds-rally-brighton-mill-pond/96884294/</v>
      </c>
      <c r="L86" s="2"/>
      <c r="N86" s="2">
        <v>1</v>
      </c>
      <c r="T86" s="2">
        <v>300</v>
      </c>
      <c r="U86" s="2">
        <v>300</v>
      </c>
    </row>
    <row r="87" spans="1:25" ht="12">
      <c r="A87" s="2" t="s">
        <v>389</v>
      </c>
      <c r="B87" s="21" t="s">
        <v>285</v>
      </c>
      <c r="C87" s="10" t="s">
        <v>37</v>
      </c>
      <c r="D87" s="21">
        <v>200</v>
      </c>
      <c r="E87" s="22">
        <f t="shared" si="9"/>
        <v>225</v>
      </c>
      <c r="F87" s="21">
        <v>250</v>
      </c>
      <c r="H87" s="22">
        <v>200</v>
      </c>
      <c r="I87" s="22">
        <v>250</v>
      </c>
      <c r="K87" s="2" t="s">
        <v>59</v>
      </c>
      <c r="L87" s="2"/>
      <c r="N87" s="2">
        <v>1</v>
      </c>
      <c r="X87" s="2">
        <v>200</v>
      </c>
      <c r="Y87" s="2">
        <v>250</v>
      </c>
    </row>
    <row r="88" spans="1:25" ht="12">
      <c r="A88" s="2" t="s">
        <v>390</v>
      </c>
      <c r="B88" s="21" t="s">
        <v>189</v>
      </c>
      <c r="C88" s="10" t="s">
        <v>37</v>
      </c>
      <c r="D88" s="21">
        <v>250</v>
      </c>
      <c r="E88" s="22">
        <f t="shared" si="9"/>
        <v>275</v>
      </c>
      <c r="F88" s="21">
        <v>300</v>
      </c>
      <c r="H88" s="22">
        <v>250</v>
      </c>
      <c r="I88" s="22">
        <v>300</v>
      </c>
      <c r="K88" s="2" t="s">
        <v>392</v>
      </c>
      <c r="L88" s="2" t="s">
        <v>59</v>
      </c>
      <c r="N88" s="2">
        <v>1</v>
      </c>
      <c r="X88" s="2">
        <v>250</v>
      </c>
      <c r="Y88" s="2">
        <v>300</v>
      </c>
    </row>
    <row r="89" spans="1:25" ht="12">
      <c r="A89" s="2" t="s">
        <v>393</v>
      </c>
      <c r="B89" s="21" t="s">
        <v>63</v>
      </c>
      <c r="C89" s="10" t="s">
        <v>37</v>
      </c>
      <c r="D89" s="21">
        <v>100</v>
      </c>
      <c r="E89" s="22">
        <f t="shared" si="9"/>
        <v>150</v>
      </c>
      <c r="F89" s="21">
        <v>200</v>
      </c>
      <c r="H89" s="22">
        <v>100</v>
      </c>
      <c r="I89" s="22">
        <v>200</v>
      </c>
      <c r="K89" s="2" t="s">
        <v>394</v>
      </c>
      <c r="L89" s="2"/>
      <c r="N89" s="2">
        <v>1</v>
      </c>
      <c r="X89" s="2">
        <v>100</v>
      </c>
      <c r="Y89" s="2">
        <v>200</v>
      </c>
    </row>
    <row r="90" spans="1:25" ht="12">
      <c r="A90" s="2" t="s">
        <v>395</v>
      </c>
      <c r="B90" s="21" t="s">
        <v>35</v>
      </c>
      <c r="C90" s="10" t="s">
        <v>37</v>
      </c>
      <c r="D90" s="21">
        <v>300</v>
      </c>
      <c r="E90" s="22">
        <f t="shared" si="9"/>
        <v>340.5</v>
      </c>
      <c r="F90" s="21">
        <v>390</v>
      </c>
      <c r="H90" s="22">
        <f t="shared" ref="H90:H92" si="20">D90*1.1</f>
        <v>330</v>
      </c>
      <c r="I90" s="22">
        <f t="shared" ref="I90:I92" si="21">F90*0.9</f>
        <v>351</v>
      </c>
      <c r="K90" s="16" t="s">
        <v>396</v>
      </c>
      <c r="L90" s="2" t="s">
        <v>59</v>
      </c>
      <c r="N90" s="2">
        <v>1</v>
      </c>
      <c r="T90" s="2">
        <v>300</v>
      </c>
      <c r="U90" s="2">
        <v>300</v>
      </c>
      <c r="X90" s="2">
        <v>395</v>
      </c>
      <c r="Y90" s="2">
        <v>395</v>
      </c>
    </row>
    <row r="91" spans="1:25" ht="12">
      <c r="A91" s="2" t="s">
        <v>397</v>
      </c>
      <c r="B91" s="21" t="s">
        <v>224</v>
      </c>
      <c r="C91" s="10" t="s">
        <v>37</v>
      </c>
      <c r="D91" s="21">
        <v>300</v>
      </c>
      <c r="E91" s="22">
        <f t="shared" si="9"/>
        <v>345</v>
      </c>
      <c r="F91" s="21">
        <v>400</v>
      </c>
      <c r="H91" s="22">
        <f t="shared" si="20"/>
        <v>330</v>
      </c>
      <c r="I91" s="22">
        <f t="shared" si="21"/>
        <v>360</v>
      </c>
      <c r="K91" s="2" t="s">
        <v>400</v>
      </c>
      <c r="L91" s="2" t="s">
        <v>401</v>
      </c>
      <c r="N91" s="2">
        <v>1</v>
      </c>
      <c r="X91" s="2">
        <v>300</v>
      </c>
      <c r="Y91" s="2">
        <v>400</v>
      </c>
    </row>
    <row r="92" spans="1:25" ht="12">
      <c r="A92" s="2" t="s">
        <v>403</v>
      </c>
      <c r="B92" s="21" t="s">
        <v>75</v>
      </c>
      <c r="C92" s="10" t="s">
        <v>37</v>
      </c>
      <c r="D92" s="21">
        <v>2500</v>
      </c>
      <c r="E92" s="22">
        <f t="shared" si="9"/>
        <v>2725</v>
      </c>
      <c r="F92" s="21">
        <v>3000</v>
      </c>
      <c r="H92" s="22">
        <f t="shared" si="20"/>
        <v>2750</v>
      </c>
      <c r="I92" s="22">
        <f t="shared" si="21"/>
        <v>2700</v>
      </c>
      <c r="K92" s="16" t="s">
        <v>404</v>
      </c>
      <c r="L92" s="16" t="s">
        <v>404</v>
      </c>
      <c r="N92" s="2">
        <v>1</v>
      </c>
      <c r="R92" s="2">
        <v>2500</v>
      </c>
      <c r="S92" s="2">
        <v>3000</v>
      </c>
    </row>
    <row r="93" spans="1:25" ht="12">
      <c r="A93" s="2" t="s">
        <v>259</v>
      </c>
      <c r="B93" s="21" t="s">
        <v>57</v>
      </c>
      <c r="C93" s="10" t="s">
        <v>37</v>
      </c>
      <c r="D93" s="21">
        <v>300</v>
      </c>
      <c r="E93" s="22">
        <f t="shared" si="9"/>
        <v>300</v>
      </c>
      <c r="F93" s="21">
        <v>300</v>
      </c>
      <c r="H93" s="22">
        <v>300</v>
      </c>
      <c r="I93" s="22">
        <v>300</v>
      </c>
      <c r="K93" s="23" t="s">
        <v>261</v>
      </c>
      <c r="L93" s="2"/>
      <c r="N93" s="2">
        <v>1</v>
      </c>
      <c r="T93" s="2">
        <v>300</v>
      </c>
      <c r="U93" s="2">
        <v>300</v>
      </c>
    </row>
    <row r="94" spans="1:25" ht="12">
      <c r="A94" s="2" t="s">
        <v>412</v>
      </c>
      <c r="B94" s="21" t="s">
        <v>189</v>
      </c>
      <c r="C94" s="10" t="s">
        <v>37</v>
      </c>
      <c r="D94" s="21">
        <v>20</v>
      </c>
      <c r="E94" s="22">
        <f t="shared" si="9"/>
        <v>20</v>
      </c>
      <c r="F94" s="21">
        <v>20</v>
      </c>
      <c r="H94" s="22">
        <v>20</v>
      </c>
      <c r="I94" s="22">
        <v>20</v>
      </c>
      <c r="K94" s="28" t="s">
        <v>59</v>
      </c>
      <c r="L94" s="2"/>
      <c r="N94" s="2">
        <v>1</v>
      </c>
      <c r="X94" s="2">
        <v>20</v>
      </c>
      <c r="Y94" s="2">
        <v>20</v>
      </c>
    </row>
    <row r="95" spans="1:25" ht="12">
      <c r="A95" s="2" t="s">
        <v>414</v>
      </c>
      <c r="B95" s="21" t="s">
        <v>184</v>
      </c>
      <c r="C95" s="10" t="s">
        <v>37</v>
      </c>
      <c r="D95" s="21">
        <v>80</v>
      </c>
      <c r="E95" s="22">
        <f t="shared" si="9"/>
        <v>80</v>
      </c>
      <c r="F95" s="21">
        <v>80</v>
      </c>
      <c r="H95" s="22">
        <v>80</v>
      </c>
      <c r="I95" s="22">
        <v>80</v>
      </c>
      <c r="K95" s="28" t="s">
        <v>416</v>
      </c>
      <c r="L95" s="2" t="s">
        <v>59</v>
      </c>
      <c r="N95" s="2">
        <v>1</v>
      </c>
      <c r="V95" s="2">
        <v>80</v>
      </c>
      <c r="W95" s="2">
        <v>80</v>
      </c>
      <c r="X95" s="2"/>
      <c r="Y95" s="2"/>
    </row>
    <row r="96" spans="1:25" ht="12">
      <c r="A96" s="2" t="s">
        <v>418</v>
      </c>
      <c r="B96" s="21" t="s">
        <v>273</v>
      </c>
      <c r="C96" s="10" t="s">
        <v>37</v>
      </c>
      <c r="D96" s="21">
        <v>22</v>
      </c>
      <c r="E96" s="22">
        <f t="shared" si="9"/>
        <v>22</v>
      </c>
      <c r="F96" s="21">
        <v>22</v>
      </c>
      <c r="H96" s="22">
        <v>22</v>
      </c>
      <c r="I96" s="22">
        <v>22</v>
      </c>
      <c r="K96" s="28" t="s">
        <v>59</v>
      </c>
      <c r="L96" s="2"/>
      <c r="N96" s="2">
        <v>1</v>
      </c>
      <c r="X96" s="2">
        <v>22</v>
      </c>
      <c r="Y96" s="2">
        <v>22</v>
      </c>
    </row>
    <row r="97" spans="1:25" ht="12">
      <c r="A97" s="2" t="s">
        <v>421</v>
      </c>
      <c r="B97" s="21" t="s">
        <v>75</v>
      </c>
      <c r="C97" s="10" t="s">
        <v>37</v>
      </c>
      <c r="D97" s="21">
        <v>135</v>
      </c>
      <c r="E97" s="22">
        <f t="shared" si="9"/>
        <v>217.5</v>
      </c>
      <c r="F97" s="21">
        <v>300</v>
      </c>
      <c r="H97" s="22">
        <v>135</v>
      </c>
      <c r="I97" s="22">
        <v>300</v>
      </c>
      <c r="K97" s="23" t="s">
        <v>423</v>
      </c>
      <c r="L97" s="2" t="s">
        <v>61</v>
      </c>
      <c r="N97" s="2">
        <v>1</v>
      </c>
      <c r="X97" s="2">
        <v>135</v>
      </c>
      <c r="Y97" s="2">
        <v>300</v>
      </c>
    </row>
    <row r="98" spans="1:25" ht="12">
      <c r="A98" s="2" t="s">
        <v>425</v>
      </c>
      <c r="B98" s="21" t="s">
        <v>177</v>
      </c>
      <c r="C98" s="10" t="s">
        <v>37</v>
      </c>
      <c r="D98" s="21">
        <v>250</v>
      </c>
      <c r="E98" s="22">
        <f t="shared" si="9"/>
        <v>250</v>
      </c>
      <c r="F98" s="21">
        <v>250</v>
      </c>
      <c r="H98" s="22">
        <v>250</v>
      </c>
      <c r="I98" s="22">
        <v>250</v>
      </c>
      <c r="K98" s="19" t="str">
        <f>HYPERLINK("http://www.capegazette.com/article/peaceful-march-along-lewes-beach-takes-stand-women’s-rights/124227","http://www.capegazette.com/article/peaceful-march-along-lewes-beach-takes-stand-women’s-rights/124227")</f>
        <v>http://www.capegazette.com/article/peaceful-march-along-lewes-beach-takes-stand-women’s-rights/124227</v>
      </c>
      <c r="L98" s="2"/>
      <c r="N98" s="2">
        <v>1</v>
      </c>
      <c r="O98" s="2">
        <v>15</v>
      </c>
      <c r="T98" s="2">
        <v>250</v>
      </c>
      <c r="U98" s="2">
        <v>250</v>
      </c>
    </row>
    <row r="99" spans="1:25" ht="12">
      <c r="A99" s="2" t="s">
        <v>431</v>
      </c>
      <c r="B99" s="21" t="s">
        <v>63</v>
      </c>
      <c r="C99" s="10" t="s">
        <v>37</v>
      </c>
      <c r="D99" s="21">
        <v>200</v>
      </c>
      <c r="E99" s="22">
        <f t="shared" si="9"/>
        <v>425</v>
      </c>
      <c r="F99" s="21">
        <v>700</v>
      </c>
      <c r="H99" s="22">
        <f t="shared" ref="H99:H100" si="22">D99*1.1</f>
        <v>220.00000000000003</v>
      </c>
      <c r="I99" s="22">
        <f t="shared" ref="I99:I100" si="23">F99*0.9</f>
        <v>630</v>
      </c>
      <c r="K99" s="23" t="s">
        <v>434</v>
      </c>
      <c r="L99" s="16" t="s">
        <v>436</v>
      </c>
      <c r="N99" s="2">
        <v>1</v>
      </c>
      <c r="T99" s="2">
        <v>200</v>
      </c>
      <c r="U99" s="2">
        <v>700</v>
      </c>
    </row>
    <row r="100" spans="1:25" ht="12">
      <c r="A100" s="2" t="s">
        <v>437</v>
      </c>
      <c r="B100" s="21" t="s">
        <v>438</v>
      </c>
      <c r="C100" s="10" t="s">
        <v>37</v>
      </c>
      <c r="D100" s="21">
        <v>1000</v>
      </c>
      <c r="E100" s="22">
        <f t="shared" si="9"/>
        <v>1900</v>
      </c>
      <c r="F100" s="21">
        <v>3000</v>
      </c>
      <c r="H100" s="22">
        <f t="shared" si="22"/>
        <v>1100</v>
      </c>
      <c r="I100" s="22">
        <f t="shared" si="23"/>
        <v>2700</v>
      </c>
      <c r="K100" s="16" t="s">
        <v>441</v>
      </c>
      <c r="L100" s="2" t="s">
        <v>443</v>
      </c>
      <c r="M100" s="19" t="str">
        <f>HYPERLINK("http://thesouthern.com/news/local/communities/carbondale/article_a058815f-6717-5a5a-a4a4-7d8b9fa6c6b5.html","http://thesouthern.com/news/local/communities/carbondale/article_a058815f-6717-5a5a-a4a4-7d8b9fa6c6b5.html")</f>
        <v>http://thesouthern.com/news/local/communities/carbondale/article_a058815f-6717-5a5a-a4a4-7d8b9fa6c6b5.html</v>
      </c>
      <c r="N100" s="2">
        <v>1</v>
      </c>
      <c r="O100" s="2">
        <v>1000</v>
      </c>
      <c r="P100" s="2">
        <v>2000</v>
      </c>
      <c r="Q100" s="2">
        <v>2000</v>
      </c>
      <c r="R100" s="2"/>
      <c r="S100" s="2"/>
      <c r="T100" s="2">
        <v>1000</v>
      </c>
      <c r="U100" s="2">
        <v>3000</v>
      </c>
      <c r="X100" s="2">
        <v>3000</v>
      </c>
      <c r="Y100" s="2">
        <v>3000</v>
      </c>
    </row>
    <row r="101" spans="1:25" ht="12">
      <c r="A101" s="2" t="s">
        <v>263</v>
      </c>
      <c r="B101" s="21" t="s">
        <v>57</v>
      </c>
      <c r="C101" s="10" t="s">
        <v>37</v>
      </c>
      <c r="D101" s="21">
        <v>15</v>
      </c>
      <c r="E101" s="22">
        <f t="shared" si="9"/>
        <v>20</v>
      </c>
      <c r="F101" s="21">
        <v>25</v>
      </c>
      <c r="H101" s="22">
        <v>15</v>
      </c>
      <c r="I101" s="22">
        <v>25</v>
      </c>
      <c r="K101" s="2" t="s">
        <v>265</v>
      </c>
      <c r="L101" s="2"/>
      <c r="N101" s="2">
        <v>1</v>
      </c>
      <c r="V101" s="2">
        <v>15</v>
      </c>
      <c r="W101" s="2">
        <v>25</v>
      </c>
    </row>
    <row r="102" spans="1:25" ht="12">
      <c r="A102" s="2" t="s">
        <v>450</v>
      </c>
      <c r="B102" s="21" t="s">
        <v>451</v>
      </c>
      <c r="C102" s="10" t="s">
        <v>37</v>
      </c>
      <c r="D102" s="21">
        <v>700</v>
      </c>
      <c r="E102" s="22">
        <f t="shared" si="9"/>
        <v>835</v>
      </c>
      <c r="F102" s="21">
        <v>1000</v>
      </c>
      <c r="H102" s="22">
        <f>D102*1.1</f>
        <v>770.00000000000011</v>
      </c>
      <c r="I102" s="22">
        <f>F102*0.9</f>
        <v>900</v>
      </c>
      <c r="K102" s="16" t="s">
        <v>454</v>
      </c>
      <c r="L102" s="2"/>
      <c r="N102" s="2">
        <v>1</v>
      </c>
      <c r="T102" s="2">
        <v>700</v>
      </c>
      <c r="U102" s="2">
        <v>1000</v>
      </c>
    </row>
    <row r="103" spans="1:25" ht="12">
      <c r="A103" s="2" t="s">
        <v>456</v>
      </c>
      <c r="B103" s="21" t="s">
        <v>133</v>
      </c>
      <c r="C103" s="10" t="s">
        <v>37</v>
      </c>
      <c r="D103" s="21">
        <v>2</v>
      </c>
      <c r="E103" s="22">
        <f t="shared" si="9"/>
        <v>2</v>
      </c>
      <c r="F103" s="21">
        <v>2</v>
      </c>
      <c r="H103" s="22">
        <v>2</v>
      </c>
      <c r="I103" s="22">
        <v>2</v>
      </c>
      <c r="K103" s="16" t="s">
        <v>458</v>
      </c>
      <c r="L103" s="2"/>
      <c r="N103" s="2">
        <v>1</v>
      </c>
      <c r="X103" s="2">
        <v>2</v>
      </c>
      <c r="Y103" s="2">
        <v>2</v>
      </c>
    </row>
    <row r="104" spans="1:25" ht="12">
      <c r="A104" s="2" t="s">
        <v>460</v>
      </c>
      <c r="B104" s="21" t="s">
        <v>63</v>
      </c>
      <c r="C104" s="10" t="s">
        <v>37</v>
      </c>
      <c r="D104" s="21"/>
      <c r="E104" s="33"/>
      <c r="F104" s="21"/>
      <c r="H104" s="33"/>
      <c r="I104" s="33"/>
      <c r="K104" s="2"/>
      <c r="L104" s="2"/>
      <c r="N104" s="2">
        <v>1</v>
      </c>
    </row>
    <row r="105" spans="1:25" ht="12">
      <c r="A105" s="2" t="s">
        <v>463</v>
      </c>
      <c r="B105" s="21" t="s">
        <v>438</v>
      </c>
      <c r="C105" s="10" t="s">
        <v>37</v>
      </c>
      <c r="D105" s="21">
        <v>5000</v>
      </c>
      <c r="E105" s="22">
        <f t="shared" ref="E105:E135" si="24">SUM(H105+I105)/2</f>
        <v>5360</v>
      </c>
      <c r="F105" s="21">
        <v>5800</v>
      </c>
      <c r="H105" s="22">
        <f t="shared" ref="H105:H111" si="25">D105*1.1</f>
        <v>5500</v>
      </c>
      <c r="I105" s="22">
        <f t="shared" ref="I105:I111" si="26">F105*0.9</f>
        <v>5220</v>
      </c>
      <c r="K105" s="16" t="s">
        <v>465</v>
      </c>
      <c r="L105" s="16" t="s">
        <v>467</v>
      </c>
      <c r="N105" s="2">
        <v>1</v>
      </c>
      <c r="P105" s="2">
        <v>5800</v>
      </c>
      <c r="Q105" s="2">
        <v>6000</v>
      </c>
      <c r="T105" s="2">
        <v>5000</v>
      </c>
      <c r="U105" s="2">
        <v>5000</v>
      </c>
    </row>
    <row r="106" spans="1:25" ht="12">
      <c r="A106" s="2" t="s">
        <v>470</v>
      </c>
      <c r="B106" s="21" t="s">
        <v>471</v>
      </c>
      <c r="C106" s="10" t="s">
        <v>37</v>
      </c>
      <c r="D106" s="21">
        <v>2000</v>
      </c>
      <c r="E106" s="22">
        <f t="shared" si="24"/>
        <v>2000</v>
      </c>
      <c r="F106" s="21">
        <v>2000</v>
      </c>
      <c r="H106" s="22">
        <f t="shared" si="25"/>
        <v>2200</v>
      </c>
      <c r="I106" s="22">
        <f t="shared" si="26"/>
        <v>1800</v>
      </c>
      <c r="K106" s="16" t="s">
        <v>473</v>
      </c>
      <c r="L106" s="2"/>
      <c r="N106" s="2">
        <v>1</v>
      </c>
      <c r="T106" s="2">
        <v>2000</v>
      </c>
      <c r="U106" s="2">
        <v>2000</v>
      </c>
    </row>
    <row r="107" spans="1:25" ht="12">
      <c r="A107" s="2" t="s">
        <v>476</v>
      </c>
      <c r="B107" s="21" t="s">
        <v>477</v>
      </c>
      <c r="C107" s="10" t="s">
        <v>37</v>
      </c>
      <c r="D107" s="21">
        <v>2000</v>
      </c>
      <c r="E107" s="22">
        <f t="shared" si="24"/>
        <v>2450</v>
      </c>
      <c r="F107" s="21">
        <v>3000</v>
      </c>
      <c r="H107" s="22">
        <f t="shared" si="25"/>
        <v>2200</v>
      </c>
      <c r="I107" s="22">
        <f t="shared" si="26"/>
        <v>2700</v>
      </c>
      <c r="K107" s="16" t="s">
        <v>480</v>
      </c>
      <c r="L107" s="16" t="s">
        <v>482</v>
      </c>
      <c r="N107" s="2">
        <v>1</v>
      </c>
      <c r="O107" s="2">
        <v>200</v>
      </c>
      <c r="P107" s="2">
        <v>2800</v>
      </c>
      <c r="Q107" s="2">
        <v>2800</v>
      </c>
      <c r="T107" s="2">
        <v>2000</v>
      </c>
      <c r="U107" s="2">
        <v>2000</v>
      </c>
    </row>
    <row r="108" spans="1:25" ht="12">
      <c r="A108" s="2" t="s">
        <v>484</v>
      </c>
      <c r="B108" s="21" t="s">
        <v>184</v>
      </c>
      <c r="C108" s="10" t="s">
        <v>37</v>
      </c>
      <c r="D108" s="21">
        <v>20000</v>
      </c>
      <c r="E108" s="22">
        <f t="shared" si="24"/>
        <v>24500</v>
      </c>
      <c r="F108" s="21">
        <v>30000</v>
      </c>
      <c r="H108" s="22">
        <f t="shared" si="25"/>
        <v>22000</v>
      </c>
      <c r="I108" s="22">
        <f t="shared" si="26"/>
        <v>27000</v>
      </c>
      <c r="K108" s="2" t="s">
        <v>487</v>
      </c>
      <c r="L108" s="2" t="s">
        <v>487</v>
      </c>
      <c r="M108" s="19" t="str">
        <f>HYPERLINK("https://t.co/lzdkCqRgmD","https://t.co/lzdkCqRgmD")</f>
        <v>https://t.co/lzdkCqRgmD</v>
      </c>
      <c r="N108" s="2">
        <v>1</v>
      </c>
      <c r="R108" s="2">
        <v>20000</v>
      </c>
      <c r="S108" s="2">
        <v>30000</v>
      </c>
      <c r="T108" s="2">
        <v>15000</v>
      </c>
      <c r="U108" s="2">
        <v>20000</v>
      </c>
    </row>
    <row r="109" spans="1:25" ht="12">
      <c r="A109" s="39" t="s">
        <v>490</v>
      </c>
      <c r="B109" s="21" t="s">
        <v>80</v>
      </c>
      <c r="C109" s="10" t="s">
        <v>37</v>
      </c>
      <c r="D109" s="21">
        <v>2000</v>
      </c>
      <c r="E109" s="22">
        <f t="shared" si="24"/>
        <v>2225</v>
      </c>
      <c r="F109" s="21">
        <v>2500</v>
      </c>
      <c r="H109" s="22">
        <f t="shared" si="25"/>
        <v>2200</v>
      </c>
      <c r="I109" s="22">
        <f t="shared" si="26"/>
        <v>2250</v>
      </c>
      <c r="K109" s="19" t="str">
        <f>HYPERLINK("http://www.dailyprogress.com/gallery/charlottesville-women-s-march/collection_1a2a4a98-e006-11e6-9753-7fa6fdc922ca.html","http://www.dailyprogress.com/gallery/charlottesville-women-s-march/collection_1a2a4a98-e006-11e6-9753-7fa6fdc922ca.html")</f>
        <v>http://www.dailyprogress.com/gallery/charlottesville-women-s-march/collection_1a2a4a98-e006-11e6-9753-7fa6fdc922ca.html</v>
      </c>
      <c r="L109" s="2" t="s">
        <v>59</v>
      </c>
      <c r="N109" s="2">
        <v>1</v>
      </c>
      <c r="T109" s="2">
        <v>2000</v>
      </c>
      <c r="U109" s="2">
        <v>2000</v>
      </c>
      <c r="X109" s="2">
        <v>2500</v>
      </c>
      <c r="Y109" s="2">
        <v>2500</v>
      </c>
    </row>
    <row r="110" spans="1:25" ht="12">
      <c r="A110" s="2" t="s">
        <v>499</v>
      </c>
      <c r="B110" s="21" t="s">
        <v>500</v>
      </c>
      <c r="C110" s="10" t="s">
        <v>37</v>
      </c>
      <c r="D110" s="21">
        <v>1000</v>
      </c>
      <c r="E110" s="22">
        <f t="shared" si="24"/>
        <v>1900</v>
      </c>
      <c r="F110" s="21">
        <v>3000</v>
      </c>
      <c r="H110" s="22">
        <f t="shared" si="25"/>
        <v>1100</v>
      </c>
      <c r="I110" s="22">
        <f t="shared" si="26"/>
        <v>2700</v>
      </c>
      <c r="K110" s="16" t="s">
        <v>502</v>
      </c>
      <c r="L110" s="2" t="s">
        <v>59</v>
      </c>
      <c r="N110" s="2">
        <v>1</v>
      </c>
      <c r="T110" s="2">
        <v>3000</v>
      </c>
      <c r="U110" s="2">
        <v>3000</v>
      </c>
    </row>
    <row r="111" spans="1:25" ht="12">
      <c r="A111" s="2" t="s">
        <v>505</v>
      </c>
      <c r="B111" s="21" t="s">
        <v>133</v>
      </c>
      <c r="C111" s="10" t="s">
        <v>37</v>
      </c>
      <c r="D111" s="21">
        <v>400</v>
      </c>
      <c r="E111" s="22">
        <f t="shared" si="24"/>
        <v>431.5</v>
      </c>
      <c r="F111" s="21">
        <v>470</v>
      </c>
      <c r="H111" s="22">
        <f t="shared" si="25"/>
        <v>440.00000000000006</v>
      </c>
      <c r="I111" s="22">
        <f t="shared" si="26"/>
        <v>423</v>
      </c>
      <c r="K111" s="2" t="s">
        <v>507</v>
      </c>
      <c r="L111" s="2" t="s">
        <v>59</v>
      </c>
      <c r="N111" s="2">
        <v>1</v>
      </c>
      <c r="P111" s="2">
        <v>470</v>
      </c>
      <c r="Q111" s="2">
        <v>500</v>
      </c>
      <c r="T111" s="2">
        <v>400</v>
      </c>
      <c r="U111" s="2">
        <v>470</v>
      </c>
    </row>
    <row r="112" spans="1:25" ht="12">
      <c r="A112" s="2" t="s">
        <v>508</v>
      </c>
      <c r="B112" s="21" t="s">
        <v>43</v>
      </c>
      <c r="C112" s="10" t="s">
        <v>37</v>
      </c>
      <c r="D112" s="21">
        <v>1</v>
      </c>
      <c r="E112" s="22">
        <f t="shared" si="24"/>
        <v>1</v>
      </c>
      <c r="F112" s="21">
        <v>1</v>
      </c>
      <c r="H112" s="22">
        <v>1</v>
      </c>
      <c r="I112" s="22">
        <v>1</v>
      </c>
      <c r="K112" s="2" t="s">
        <v>59</v>
      </c>
      <c r="L112" s="2"/>
      <c r="N112" s="2">
        <v>1</v>
      </c>
      <c r="X112" s="2">
        <v>1</v>
      </c>
      <c r="Y112" s="2">
        <v>1</v>
      </c>
    </row>
    <row r="113" spans="1:25" ht="12">
      <c r="A113" s="2" t="s">
        <v>511</v>
      </c>
      <c r="B113" s="21" t="s">
        <v>451</v>
      </c>
      <c r="C113" s="10" t="s">
        <v>37</v>
      </c>
      <c r="D113" s="21">
        <v>1200</v>
      </c>
      <c r="E113" s="22">
        <f t="shared" si="24"/>
        <v>1560</v>
      </c>
      <c r="F113" s="21">
        <v>2000</v>
      </c>
      <c r="H113" s="22">
        <f t="shared" ref="H113:H118" si="27">D113*1.1</f>
        <v>1320</v>
      </c>
      <c r="I113" s="22">
        <f t="shared" ref="I113:I118" si="28">F113*0.9</f>
        <v>1800</v>
      </c>
      <c r="K113" s="16" t="s">
        <v>513</v>
      </c>
      <c r="L113" s="16" t="s">
        <v>515</v>
      </c>
      <c r="N113" s="2">
        <v>1</v>
      </c>
      <c r="R113" s="2">
        <v>1500</v>
      </c>
      <c r="S113" s="2">
        <v>2000</v>
      </c>
      <c r="T113" s="2">
        <v>1200</v>
      </c>
      <c r="U113" s="2">
        <v>1200</v>
      </c>
    </row>
    <row r="114" spans="1:25" ht="12">
      <c r="A114" s="2" t="s">
        <v>516</v>
      </c>
      <c r="B114" s="21" t="s">
        <v>438</v>
      </c>
      <c r="C114" s="10" t="s">
        <v>37</v>
      </c>
      <c r="D114" s="21">
        <v>250000</v>
      </c>
      <c r="E114" s="22">
        <f t="shared" si="24"/>
        <v>250000</v>
      </c>
      <c r="F114" s="21">
        <v>250000</v>
      </c>
      <c r="H114" s="22">
        <f t="shared" si="27"/>
        <v>275000</v>
      </c>
      <c r="I114" s="22">
        <f t="shared" si="28"/>
        <v>225000</v>
      </c>
      <c r="K114" s="16" t="s">
        <v>518</v>
      </c>
      <c r="L114" s="2"/>
      <c r="N114" s="2">
        <v>1</v>
      </c>
      <c r="O114" s="2">
        <v>50000</v>
      </c>
      <c r="P114" s="2">
        <v>250000</v>
      </c>
      <c r="Q114" s="2">
        <v>250000</v>
      </c>
    </row>
    <row r="115" spans="1:25" ht="12">
      <c r="A115" s="2" t="s">
        <v>266</v>
      </c>
      <c r="B115" s="21" t="s">
        <v>57</v>
      </c>
      <c r="C115" s="10" t="s">
        <v>37</v>
      </c>
      <c r="D115" s="21">
        <v>1000</v>
      </c>
      <c r="E115" s="22">
        <f t="shared" si="24"/>
        <v>1900</v>
      </c>
      <c r="F115" s="21">
        <v>3000</v>
      </c>
      <c r="H115" s="22">
        <f t="shared" si="27"/>
        <v>1100</v>
      </c>
      <c r="I115" s="22">
        <f t="shared" si="28"/>
        <v>2700</v>
      </c>
      <c r="K115" s="2" t="s">
        <v>59</v>
      </c>
      <c r="L115" s="23" t="s">
        <v>267</v>
      </c>
      <c r="M115" s="2" t="s">
        <v>268</v>
      </c>
      <c r="N115" s="2">
        <v>1</v>
      </c>
      <c r="X115" s="2">
        <v>1000</v>
      </c>
      <c r="Y115" s="2">
        <v>3000</v>
      </c>
    </row>
    <row r="116" spans="1:25" ht="12">
      <c r="A116" s="2" t="s">
        <v>523</v>
      </c>
      <c r="B116" s="21" t="s">
        <v>211</v>
      </c>
      <c r="C116" s="10" t="s">
        <v>37</v>
      </c>
      <c r="D116" s="21">
        <v>1000</v>
      </c>
      <c r="E116" s="22">
        <f t="shared" si="24"/>
        <v>1000</v>
      </c>
      <c r="F116" s="21">
        <v>1000</v>
      </c>
      <c r="H116" s="22">
        <f t="shared" si="27"/>
        <v>1100</v>
      </c>
      <c r="I116" s="22">
        <f t="shared" si="28"/>
        <v>900</v>
      </c>
      <c r="K116" s="16" t="s">
        <v>525</v>
      </c>
      <c r="L116" s="28"/>
      <c r="N116" s="2">
        <v>1</v>
      </c>
      <c r="X116" s="2">
        <v>1000</v>
      </c>
      <c r="Y116" s="2">
        <v>1000</v>
      </c>
    </row>
    <row r="117" spans="1:25" ht="12">
      <c r="A117" s="2" t="s">
        <v>527</v>
      </c>
      <c r="B117" s="21" t="s">
        <v>529</v>
      </c>
      <c r="C117" s="10" t="s">
        <v>37</v>
      </c>
      <c r="D117" s="21">
        <v>350</v>
      </c>
      <c r="E117" s="22">
        <f t="shared" si="24"/>
        <v>440</v>
      </c>
      <c r="F117" s="21">
        <v>550</v>
      </c>
      <c r="H117" s="22">
        <f t="shared" si="27"/>
        <v>385.00000000000006</v>
      </c>
      <c r="I117" s="22">
        <f t="shared" si="28"/>
        <v>495</v>
      </c>
      <c r="K117" s="2" t="s">
        <v>530</v>
      </c>
      <c r="L117" s="28"/>
      <c r="N117" s="2">
        <v>1</v>
      </c>
      <c r="R117" s="2">
        <v>350</v>
      </c>
      <c r="S117" s="2">
        <v>550</v>
      </c>
    </row>
    <row r="118" spans="1:25" ht="12">
      <c r="A118" s="2" t="s">
        <v>532</v>
      </c>
      <c r="B118" s="21" t="s">
        <v>211</v>
      </c>
      <c r="C118" s="10" t="s">
        <v>37</v>
      </c>
      <c r="D118" s="21">
        <v>5000</v>
      </c>
      <c r="E118" s="22">
        <f t="shared" si="24"/>
        <v>8150</v>
      </c>
      <c r="F118" s="21">
        <v>12000</v>
      </c>
      <c r="H118" s="22">
        <f t="shared" si="27"/>
        <v>5500</v>
      </c>
      <c r="I118" s="22">
        <f t="shared" si="28"/>
        <v>10800</v>
      </c>
      <c r="K118" s="16" t="s">
        <v>535</v>
      </c>
      <c r="L118" s="2" t="s">
        <v>59</v>
      </c>
      <c r="M118" s="16" t="s">
        <v>539</v>
      </c>
      <c r="N118" s="2">
        <v>1</v>
      </c>
      <c r="P118" s="2">
        <v>5000</v>
      </c>
      <c r="Q118" s="2">
        <v>5000</v>
      </c>
      <c r="X118" s="2">
        <v>10000</v>
      </c>
      <c r="Y118" s="2">
        <v>12000</v>
      </c>
    </row>
    <row r="119" spans="1:25" ht="12">
      <c r="A119" s="2" t="s">
        <v>542</v>
      </c>
      <c r="B119" s="21" t="s">
        <v>50</v>
      </c>
      <c r="C119" s="10" t="s">
        <v>37</v>
      </c>
      <c r="D119" s="21">
        <v>24</v>
      </c>
      <c r="E119" s="22">
        <f t="shared" si="24"/>
        <v>49.5</v>
      </c>
      <c r="F119" s="2">
        <v>75</v>
      </c>
      <c r="H119" s="22">
        <v>24</v>
      </c>
      <c r="I119" s="22">
        <v>75</v>
      </c>
      <c r="K119" s="16" t="s">
        <v>544</v>
      </c>
      <c r="L119" s="2" t="s">
        <v>545</v>
      </c>
      <c r="N119" s="2">
        <v>1</v>
      </c>
      <c r="X119" s="2">
        <v>24</v>
      </c>
      <c r="Y119" s="2">
        <v>75</v>
      </c>
    </row>
    <row r="120" spans="1:25" ht="12">
      <c r="A120" s="2" t="s">
        <v>546</v>
      </c>
      <c r="B120" s="21" t="s">
        <v>109</v>
      </c>
      <c r="C120" s="10" t="s">
        <v>37</v>
      </c>
      <c r="D120" s="21">
        <v>65</v>
      </c>
      <c r="E120" s="22">
        <f t="shared" si="24"/>
        <v>82.5</v>
      </c>
      <c r="F120" s="2">
        <v>100</v>
      </c>
      <c r="H120" s="22">
        <v>65</v>
      </c>
      <c r="I120" s="22">
        <v>100</v>
      </c>
      <c r="K120" s="16" t="s">
        <v>547</v>
      </c>
      <c r="L120" s="2" t="s">
        <v>548</v>
      </c>
      <c r="N120" s="2">
        <v>1</v>
      </c>
      <c r="T120" s="2">
        <v>100</v>
      </c>
      <c r="U120" s="2">
        <v>100</v>
      </c>
      <c r="X120" s="2">
        <v>65</v>
      </c>
      <c r="Y120" s="2">
        <v>100</v>
      </c>
    </row>
    <row r="121" spans="1:25" ht="12">
      <c r="A121" s="2" t="s">
        <v>549</v>
      </c>
      <c r="B121" s="21" t="s">
        <v>471</v>
      </c>
      <c r="C121" s="10" t="s">
        <v>37</v>
      </c>
      <c r="D121" s="21">
        <v>500</v>
      </c>
      <c r="E121" s="22">
        <f t="shared" si="24"/>
        <v>500</v>
      </c>
      <c r="F121" s="2">
        <v>500</v>
      </c>
      <c r="H121" s="22">
        <f t="shared" ref="H121:H122" si="29">D121*1.1</f>
        <v>550</v>
      </c>
      <c r="I121" s="22">
        <f t="shared" ref="I121:I122" si="30">F121*0.9</f>
        <v>450</v>
      </c>
      <c r="K121" s="16" t="s">
        <v>550</v>
      </c>
      <c r="L121" s="2"/>
      <c r="N121" s="2">
        <v>1</v>
      </c>
      <c r="T121" s="2">
        <v>500</v>
      </c>
      <c r="U121" s="2">
        <v>500</v>
      </c>
    </row>
    <row r="122" spans="1:25" ht="12">
      <c r="A122" s="2" t="s">
        <v>551</v>
      </c>
      <c r="B122" s="21" t="s">
        <v>211</v>
      </c>
      <c r="C122" s="10" t="s">
        <v>37</v>
      </c>
      <c r="D122" s="21">
        <v>15000</v>
      </c>
      <c r="E122" s="22">
        <f t="shared" si="24"/>
        <v>15000</v>
      </c>
      <c r="F122" s="21">
        <v>15000</v>
      </c>
      <c r="H122" s="22">
        <f t="shared" si="29"/>
        <v>16500</v>
      </c>
      <c r="I122" s="22">
        <f t="shared" si="30"/>
        <v>13500</v>
      </c>
      <c r="K122" s="16" t="s">
        <v>552</v>
      </c>
      <c r="L122" s="2"/>
      <c r="N122" s="2">
        <v>1</v>
      </c>
      <c r="R122" s="2">
        <v>15000</v>
      </c>
      <c r="S122" s="2">
        <v>15000</v>
      </c>
      <c r="T122" s="2"/>
    </row>
    <row r="123" spans="1:25" ht="12">
      <c r="A123" s="2" t="s">
        <v>269</v>
      </c>
      <c r="B123" s="21" t="s">
        <v>57</v>
      </c>
      <c r="C123" s="10" t="s">
        <v>37</v>
      </c>
      <c r="D123" s="21">
        <v>2</v>
      </c>
      <c r="E123" s="22">
        <f t="shared" si="24"/>
        <v>2</v>
      </c>
      <c r="F123" s="2">
        <v>2</v>
      </c>
      <c r="H123" s="22">
        <v>2</v>
      </c>
      <c r="I123" s="22">
        <v>2</v>
      </c>
      <c r="K123" s="28" t="s">
        <v>59</v>
      </c>
      <c r="L123" s="2"/>
      <c r="N123" s="2">
        <v>1</v>
      </c>
      <c r="X123" s="2">
        <v>2</v>
      </c>
      <c r="Y123" s="2">
        <v>2</v>
      </c>
    </row>
    <row r="124" spans="1:25" ht="12">
      <c r="A124" s="2" t="s">
        <v>553</v>
      </c>
      <c r="B124" s="21" t="s">
        <v>75</v>
      </c>
      <c r="C124" s="10" t="s">
        <v>37</v>
      </c>
      <c r="D124" s="21">
        <v>350</v>
      </c>
      <c r="E124" s="22">
        <f t="shared" si="24"/>
        <v>350</v>
      </c>
      <c r="F124" s="2">
        <v>350</v>
      </c>
      <c r="H124" s="22">
        <f t="shared" ref="H124:H125" si="31">D124*1.1</f>
        <v>385.00000000000006</v>
      </c>
      <c r="I124" s="22">
        <f t="shared" ref="I124:I125" si="32">F124*0.9</f>
        <v>315</v>
      </c>
      <c r="K124" s="23" t="s">
        <v>554</v>
      </c>
      <c r="L124" s="28" t="s">
        <v>59</v>
      </c>
      <c r="N124" s="2">
        <v>1</v>
      </c>
      <c r="O124" s="2">
        <v>50</v>
      </c>
      <c r="T124" s="2">
        <v>350</v>
      </c>
      <c r="U124" s="2">
        <v>350</v>
      </c>
    </row>
    <row r="125" spans="1:25" ht="12">
      <c r="A125" s="2" t="s">
        <v>555</v>
      </c>
      <c r="B125" s="21" t="s">
        <v>451</v>
      </c>
      <c r="C125" s="10" t="s">
        <v>37</v>
      </c>
      <c r="D125" s="21">
        <v>400</v>
      </c>
      <c r="E125" s="22">
        <f t="shared" si="24"/>
        <v>445</v>
      </c>
      <c r="F125" s="2">
        <v>500</v>
      </c>
      <c r="H125" s="22">
        <f t="shared" si="31"/>
        <v>440.00000000000006</v>
      </c>
      <c r="I125" s="22">
        <f t="shared" si="32"/>
        <v>450</v>
      </c>
      <c r="K125" s="16" t="s">
        <v>556</v>
      </c>
      <c r="L125" s="28" t="s">
        <v>557</v>
      </c>
      <c r="N125" s="2">
        <v>1</v>
      </c>
      <c r="P125" s="2">
        <v>400</v>
      </c>
      <c r="Q125" s="2">
        <v>400</v>
      </c>
      <c r="X125" s="2">
        <v>500</v>
      </c>
      <c r="Y125" s="2">
        <v>500</v>
      </c>
    </row>
    <row r="126" spans="1:25" ht="12">
      <c r="A126" s="2" t="s">
        <v>558</v>
      </c>
      <c r="B126" s="21" t="s">
        <v>35</v>
      </c>
      <c r="C126" s="10" t="s">
        <v>37</v>
      </c>
      <c r="D126" s="21">
        <v>50</v>
      </c>
      <c r="E126" s="22">
        <f t="shared" si="24"/>
        <v>50</v>
      </c>
      <c r="F126" s="2">
        <v>50</v>
      </c>
      <c r="H126" s="22">
        <v>50</v>
      </c>
      <c r="I126" s="22">
        <v>50</v>
      </c>
      <c r="K126" s="23" t="s">
        <v>559</v>
      </c>
      <c r="L126" s="19" t="str">
        <f>HYPERLINK("http://www.theeagle.com/news/local/dozens-turn-out-for-women-s-march-at-texas-a/article_c3720eee-563f-5b4f-abfc-bf066330073b.html","http://www.theeagle.com/news/local/dozens-turn-out-for-women-s-march-at-texas-a/article_c3720eee-563f-5b4f-abfc-bf066330073b.html")</f>
        <v>http://www.theeagle.com/news/local/dozens-turn-out-for-women-s-march-at-texas-a/article_c3720eee-563f-5b4f-abfc-bf066330073b.html</v>
      </c>
      <c r="N126" s="2">
        <v>1</v>
      </c>
      <c r="T126" s="2">
        <v>50</v>
      </c>
      <c r="U126" s="2">
        <v>50</v>
      </c>
    </row>
    <row r="127" spans="1:25" ht="12">
      <c r="A127" s="2" t="s">
        <v>561</v>
      </c>
      <c r="B127" s="21" t="s">
        <v>63</v>
      </c>
      <c r="C127" s="10" t="s">
        <v>37</v>
      </c>
      <c r="D127" s="21">
        <v>7000</v>
      </c>
      <c r="E127" s="22">
        <f t="shared" si="24"/>
        <v>7000</v>
      </c>
      <c r="F127" s="21">
        <v>7000</v>
      </c>
      <c r="H127" s="22">
        <f>D127*1.1</f>
        <v>7700.0000000000009</v>
      </c>
      <c r="I127" s="22">
        <f>F127*0.9</f>
        <v>6300</v>
      </c>
      <c r="K127" s="23" t="s">
        <v>562</v>
      </c>
      <c r="L127" s="2" t="s">
        <v>59</v>
      </c>
      <c r="N127" s="2">
        <v>1</v>
      </c>
      <c r="P127" s="2">
        <v>7000</v>
      </c>
      <c r="Q127" s="2">
        <v>7000</v>
      </c>
    </row>
    <row r="128" spans="1:25" ht="12">
      <c r="A128" s="2" t="s">
        <v>563</v>
      </c>
      <c r="B128" s="21" t="s">
        <v>43</v>
      </c>
      <c r="C128" s="10" t="s">
        <v>37</v>
      </c>
      <c r="D128" s="21">
        <v>100</v>
      </c>
      <c r="E128" s="22">
        <f t="shared" si="24"/>
        <v>112.5</v>
      </c>
      <c r="F128" s="2">
        <v>125</v>
      </c>
      <c r="H128" s="22">
        <v>100</v>
      </c>
      <c r="I128" s="22">
        <v>125</v>
      </c>
      <c r="K128" s="28" t="s">
        <v>59</v>
      </c>
      <c r="L128" s="2" t="s">
        <v>545</v>
      </c>
      <c r="N128" s="2">
        <v>1</v>
      </c>
      <c r="X128" s="2">
        <v>100</v>
      </c>
      <c r="Y128" s="2">
        <v>125</v>
      </c>
    </row>
    <row r="129" spans="1:25" ht="12">
      <c r="A129" s="2" t="s">
        <v>565</v>
      </c>
      <c r="B129" s="21" t="s">
        <v>566</v>
      </c>
      <c r="C129" s="10" t="s">
        <v>37</v>
      </c>
      <c r="D129" s="21">
        <v>2000</v>
      </c>
      <c r="E129" s="22">
        <f t="shared" si="24"/>
        <v>2721.8</v>
      </c>
      <c r="F129" s="21">
        <v>3604</v>
      </c>
      <c r="H129" s="22">
        <f t="shared" ref="H129:H131" si="33">D129*1.1</f>
        <v>2200</v>
      </c>
      <c r="I129" s="22">
        <f t="shared" ref="I129:I131" si="34">F129*0.9</f>
        <v>3243.6</v>
      </c>
      <c r="K129" s="16" t="s">
        <v>567</v>
      </c>
      <c r="L129" s="16" t="s">
        <v>569</v>
      </c>
      <c r="M129" s="19" t="str">
        <f>HYPERLINK("http://www.columbiamissourian.com/news/local/columbia-residents-come-out-for-the-mid-missouri-solidarity-march/article_d1b415e0-e02e-11e6-bd0c-ab2a39b0f844.html","http://www.columbiamissourian.com/news/local/columbia-residents-come-out-for-the-mid-missouri-solidarity-march/article_d1b415e0-e02e-11e6-bd0c-ab2a39b0f844.html")</f>
        <v>http://www.columbiamissourian.com/news/local/columbia-residents-come-out-for-the-mid-missouri-solidarity-march/article_d1b415e0-e02e-11e6-bd0c-ab2a39b0f844.html</v>
      </c>
      <c r="N129" s="2">
        <v>1</v>
      </c>
      <c r="P129" s="2">
        <v>2000</v>
      </c>
      <c r="Q129" s="2">
        <v>3608</v>
      </c>
      <c r="X129" s="2">
        <v>1600</v>
      </c>
      <c r="Y129" s="2">
        <v>1600</v>
      </c>
    </row>
    <row r="130" spans="1:25" ht="12">
      <c r="A130" s="2" t="s">
        <v>571</v>
      </c>
      <c r="B130" s="21" t="s">
        <v>471</v>
      </c>
      <c r="C130" s="10" t="s">
        <v>37</v>
      </c>
      <c r="D130" s="21">
        <v>2000</v>
      </c>
      <c r="E130" s="22">
        <f t="shared" si="24"/>
        <v>2450</v>
      </c>
      <c r="F130" s="21">
        <v>3000</v>
      </c>
      <c r="H130" s="22">
        <f t="shared" si="33"/>
        <v>2200</v>
      </c>
      <c r="I130" s="22">
        <f t="shared" si="34"/>
        <v>2700</v>
      </c>
      <c r="K130" s="16" t="s">
        <v>573</v>
      </c>
      <c r="L130" s="48"/>
      <c r="N130" s="2">
        <v>1</v>
      </c>
      <c r="T130" s="2">
        <v>2000</v>
      </c>
      <c r="U130" s="2">
        <v>2000</v>
      </c>
    </row>
    <row r="131" spans="1:25" ht="12">
      <c r="A131" s="2" t="s">
        <v>577</v>
      </c>
      <c r="B131" s="21" t="s">
        <v>211</v>
      </c>
      <c r="C131" s="10" t="s">
        <v>37</v>
      </c>
      <c r="D131" s="21">
        <v>2000</v>
      </c>
      <c r="E131" s="38">
        <f t="shared" si="24"/>
        <v>2450</v>
      </c>
      <c r="F131" s="21">
        <v>3000</v>
      </c>
      <c r="H131" s="38">
        <f t="shared" si="33"/>
        <v>2200</v>
      </c>
      <c r="I131" s="38">
        <f t="shared" si="34"/>
        <v>2700</v>
      </c>
      <c r="J131" s="21">
        <v>1</v>
      </c>
      <c r="K131" s="16" t="s">
        <v>579</v>
      </c>
      <c r="L131" s="16" t="s">
        <v>575</v>
      </c>
      <c r="N131" s="2">
        <v>1</v>
      </c>
      <c r="T131" s="2">
        <v>2000</v>
      </c>
      <c r="U131" s="2">
        <v>3000</v>
      </c>
    </row>
    <row r="132" spans="1:25" ht="12">
      <c r="A132" s="2" t="s">
        <v>577</v>
      </c>
      <c r="B132" s="21" t="s">
        <v>211</v>
      </c>
      <c r="C132" s="10" t="s">
        <v>37</v>
      </c>
      <c r="D132" s="21">
        <v>200</v>
      </c>
      <c r="E132" s="34">
        <f t="shared" si="24"/>
        <v>200</v>
      </c>
      <c r="F132" s="2">
        <v>200</v>
      </c>
      <c r="H132" s="34">
        <v>200</v>
      </c>
      <c r="I132" s="34">
        <v>200</v>
      </c>
      <c r="J132" s="2">
        <v>1</v>
      </c>
      <c r="K132" s="19" t="str">
        <f>HYPERLINK("http://thelantern.com/2017/01/students-stage-walkout-in-protest-against-president-trump/","http://thelantern.com/2017/01/students-stage-walkout-in-protest-against-president-trump/")</f>
        <v>http://thelantern.com/2017/01/students-stage-walkout-in-protest-against-president-trump/</v>
      </c>
      <c r="L132" s="2"/>
      <c r="N132" s="2">
        <v>1</v>
      </c>
      <c r="T132" s="2">
        <v>200</v>
      </c>
      <c r="U132" s="2">
        <v>200</v>
      </c>
    </row>
    <row r="133" spans="1:25" ht="12">
      <c r="A133" s="2" t="s">
        <v>270</v>
      </c>
      <c r="B133" s="21" t="s">
        <v>57</v>
      </c>
      <c r="C133" s="10" t="s">
        <v>37</v>
      </c>
      <c r="D133" s="21">
        <v>35</v>
      </c>
      <c r="E133" s="22">
        <f t="shared" si="24"/>
        <v>40</v>
      </c>
      <c r="F133" s="2">
        <v>45</v>
      </c>
      <c r="H133" s="22">
        <v>35</v>
      </c>
      <c r="I133" s="22">
        <v>45</v>
      </c>
      <c r="K133" s="2" t="s">
        <v>271</v>
      </c>
      <c r="L133" s="2"/>
      <c r="N133" s="2">
        <v>1</v>
      </c>
      <c r="X133" s="2">
        <v>35</v>
      </c>
      <c r="Y133" s="2">
        <v>45</v>
      </c>
    </row>
    <row r="134" spans="1:25" ht="12">
      <c r="A134" s="2" t="s">
        <v>585</v>
      </c>
      <c r="B134" s="21" t="s">
        <v>586</v>
      </c>
      <c r="C134" s="10" t="s">
        <v>37</v>
      </c>
      <c r="D134" s="21">
        <v>4000</v>
      </c>
      <c r="E134" s="22">
        <f t="shared" si="24"/>
        <v>4900</v>
      </c>
      <c r="F134" s="21">
        <v>6000</v>
      </c>
      <c r="H134" s="22">
        <f>D134*1.1</f>
        <v>4400</v>
      </c>
      <c r="I134" s="22">
        <f>F134*0.9</f>
        <v>5400</v>
      </c>
      <c r="K134" s="16" t="s">
        <v>587</v>
      </c>
      <c r="L134" s="16" t="s">
        <v>1100</v>
      </c>
      <c r="N134" s="2">
        <v>1</v>
      </c>
      <c r="R134" s="2">
        <v>4000</v>
      </c>
      <c r="S134" s="2">
        <v>6000</v>
      </c>
      <c r="X134" s="2">
        <v>6000</v>
      </c>
      <c r="Y134" s="2">
        <v>6000</v>
      </c>
    </row>
    <row r="135" spans="1:25" ht="12">
      <c r="A135" s="2" t="s">
        <v>589</v>
      </c>
      <c r="B135" s="21" t="s">
        <v>172</v>
      </c>
      <c r="C135" s="10" t="s">
        <v>37</v>
      </c>
      <c r="D135" s="21">
        <v>1</v>
      </c>
      <c r="E135" s="38">
        <f t="shared" si="24"/>
        <v>1</v>
      </c>
      <c r="F135" s="2">
        <v>1</v>
      </c>
      <c r="G135" s="21"/>
      <c r="H135" s="38">
        <v>1</v>
      </c>
      <c r="I135" s="38">
        <v>1</v>
      </c>
      <c r="J135" s="21"/>
      <c r="K135" s="28" t="s">
        <v>59</v>
      </c>
      <c r="L135" s="2"/>
      <c r="M135" s="2"/>
      <c r="N135" s="2">
        <v>1</v>
      </c>
      <c r="X135" s="2">
        <v>1</v>
      </c>
      <c r="Y135" s="2">
        <v>1</v>
      </c>
    </row>
    <row r="136" spans="1:25" ht="12">
      <c r="A136" s="2" t="s">
        <v>591</v>
      </c>
      <c r="B136" s="21" t="s">
        <v>586</v>
      </c>
      <c r="C136" s="10" t="s">
        <v>37</v>
      </c>
      <c r="D136" s="21"/>
      <c r="E136" s="35"/>
      <c r="F136" s="2"/>
      <c r="G136" s="21"/>
      <c r="H136" s="35"/>
      <c r="I136" s="35"/>
      <c r="J136" s="21"/>
      <c r="K136" s="28"/>
      <c r="L136" s="2"/>
      <c r="M136" s="2"/>
      <c r="N136" s="2">
        <v>1</v>
      </c>
    </row>
    <row r="137" spans="1:25" ht="12">
      <c r="A137" s="2" t="s">
        <v>592</v>
      </c>
      <c r="B137" s="21" t="s">
        <v>75</v>
      </c>
      <c r="C137" s="10" t="s">
        <v>37</v>
      </c>
      <c r="D137" s="21">
        <v>200</v>
      </c>
      <c r="E137" s="38">
        <f t="shared" ref="E137:E160" si="35">SUM(H137+I137)/2</f>
        <v>200</v>
      </c>
      <c r="F137" s="2">
        <v>200</v>
      </c>
      <c r="G137" s="21"/>
      <c r="H137" s="38">
        <v>200</v>
      </c>
      <c r="I137" s="38">
        <v>200</v>
      </c>
      <c r="J137" s="21"/>
      <c r="K137" s="23" t="s">
        <v>593</v>
      </c>
      <c r="L137" s="2"/>
      <c r="M137" s="2"/>
      <c r="N137" s="2">
        <v>1</v>
      </c>
      <c r="T137" s="2">
        <v>200</v>
      </c>
      <c r="U137" s="2">
        <v>200</v>
      </c>
    </row>
    <row r="138" spans="1:25" ht="12">
      <c r="A138" s="2" t="s">
        <v>594</v>
      </c>
      <c r="B138" s="21" t="s">
        <v>189</v>
      </c>
      <c r="C138" s="10" t="s">
        <v>37</v>
      </c>
      <c r="D138" s="21">
        <v>200</v>
      </c>
      <c r="E138" s="38">
        <f t="shared" si="35"/>
        <v>200</v>
      </c>
      <c r="F138" s="2">
        <v>200</v>
      </c>
      <c r="G138" s="21"/>
      <c r="H138" s="38">
        <v>200</v>
      </c>
      <c r="I138" s="38">
        <v>200</v>
      </c>
      <c r="J138" s="21"/>
      <c r="K138" s="23" t="s">
        <v>596</v>
      </c>
      <c r="L138" s="2"/>
      <c r="M138" s="2"/>
      <c r="N138" s="2">
        <v>1</v>
      </c>
      <c r="T138" s="2">
        <v>200</v>
      </c>
      <c r="U138" s="2">
        <v>200</v>
      </c>
    </row>
    <row r="139" spans="1:25" ht="12">
      <c r="A139" s="2" t="s">
        <v>597</v>
      </c>
      <c r="B139" s="21" t="s">
        <v>50</v>
      </c>
      <c r="C139" s="10" t="s">
        <v>37</v>
      </c>
      <c r="D139" s="21">
        <v>19</v>
      </c>
      <c r="E139" s="38">
        <f t="shared" si="35"/>
        <v>27.5</v>
      </c>
      <c r="F139" s="2">
        <v>36</v>
      </c>
      <c r="G139" s="21"/>
      <c r="H139" s="38">
        <v>19</v>
      </c>
      <c r="I139" s="38">
        <v>36</v>
      </c>
      <c r="J139" s="21"/>
      <c r="K139" s="23" t="s">
        <v>598</v>
      </c>
      <c r="L139" s="2" t="s">
        <v>600</v>
      </c>
      <c r="M139" s="2"/>
      <c r="N139" s="2">
        <v>1</v>
      </c>
      <c r="X139" s="2">
        <v>19</v>
      </c>
      <c r="Y139" s="2">
        <v>36</v>
      </c>
    </row>
    <row r="140" spans="1:25" ht="12">
      <c r="A140" s="2" t="s">
        <v>60</v>
      </c>
      <c r="B140" s="21" t="s">
        <v>34</v>
      </c>
      <c r="C140" s="10" t="s">
        <v>37</v>
      </c>
      <c r="D140" s="21">
        <v>108</v>
      </c>
      <c r="E140" s="38">
        <f t="shared" si="35"/>
        <v>111</v>
      </c>
      <c r="F140" s="2">
        <v>114</v>
      </c>
      <c r="G140" s="21"/>
      <c r="H140" s="38">
        <v>108</v>
      </c>
      <c r="I140" s="38">
        <v>114</v>
      </c>
      <c r="J140" s="21"/>
      <c r="K140" s="28" t="s">
        <v>61</v>
      </c>
      <c r="L140" s="2"/>
      <c r="M140" s="2"/>
      <c r="N140" s="2">
        <v>1</v>
      </c>
      <c r="X140" s="2">
        <v>108</v>
      </c>
      <c r="Y140" s="2">
        <v>114</v>
      </c>
    </row>
    <row r="141" spans="1:25" ht="12">
      <c r="A141" s="2" t="s">
        <v>604</v>
      </c>
      <c r="B141" s="21" t="s">
        <v>35</v>
      </c>
      <c r="C141" s="10" t="s">
        <v>37</v>
      </c>
      <c r="D141" s="21">
        <v>24</v>
      </c>
      <c r="E141" s="38">
        <f t="shared" si="35"/>
        <v>24</v>
      </c>
      <c r="F141" s="2">
        <v>24</v>
      </c>
      <c r="G141" s="21"/>
      <c r="H141" s="38">
        <v>24</v>
      </c>
      <c r="I141" s="38">
        <v>24</v>
      </c>
      <c r="J141" s="21"/>
      <c r="K141" s="23" t="s">
        <v>607</v>
      </c>
      <c r="L141" s="2"/>
      <c r="M141" s="2"/>
      <c r="N141" s="2">
        <v>1</v>
      </c>
      <c r="T141" s="2">
        <v>24</v>
      </c>
      <c r="U141" s="2">
        <v>24</v>
      </c>
    </row>
    <row r="142" spans="1:25" ht="12">
      <c r="A142" s="2" t="s">
        <v>568</v>
      </c>
      <c r="B142" s="21" t="s">
        <v>63</v>
      </c>
      <c r="C142" s="10" t="s">
        <v>37</v>
      </c>
      <c r="D142" s="21">
        <v>400</v>
      </c>
      <c r="E142" s="38">
        <f t="shared" si="35"/>
        <v>446.80000000000007</v>
      </c>
      <c r="F142" s="2">
        <v>504</v>
      </c>
      <c r="G142" s="21"/>
      <c r="H142" s="38">
        <f>D142*1.1</f>
        <v>440.00000000000006</v>
      </c>
      <c r="I142" s="38">
        <f>F142*0.9</f>
        <v>453.6</v>
      </c>
      <c r="J142" s="21"/>
      <c r="K142" s="23" t="s">
        <v>572</v>
      </c>
      <c r="L142" s="2"/>
      <c r="M142" s="2"/>
      <c r="N142" s="2">
        <v>1</v>
      </c>
      <c r="P142" s="2">
        <v>504</v>
      </c>
      <c r="Q142" s="2">
        <v>504</v>
      </c>
      <c r="T142" s="2">
        <v>400</v>
      </c>
      <c r="U142" s="2">
        <v>400</v>
      </c>
    </row>
    <row r="143" spans="1:25" ht="12">
      <c r="A143" s="2" t="s">
        <v>611</v>
      </c>
      <c r="B143" s="21" t="s">
        <v>189</v>
      </c>
      <c r="C143" s="10" t="s">
        <v>37</v>
      </c>
      <c r="D143" s="21">
        <v>100</v>
      </c>
      <c r="E143" s="38">
        <f t="shared" si="35"/>
        <v>100</v>
      </c>
      <c r="F143" s="2">
        <v>100</v>
      </c>
      <c r="G143" s="21"/>
      <c r="H143" s="38">
        <v>100</v>
      </c>
      <c r="I143" s="38">
        <v>100</v>
      </c>
      <c r="J143" s="21"/>
      <c r="K143" s="28" t="s">
        <v>59</v>
      </c>
      <c r="L143" s="2"/>
      <c r="M143" s="2"/>
      <c r="N143" s="2">
        <v>1</v>
      </c>
      <c r="X143" s="2">
        <v>100</v>
      </c>
      <c r="Y143" s="2">
        <v>100</v>
      </c>
    </row>
    <row r="144" spans="1:25" ht="12">
      <c r="A144" s="2" t="s">
        <v>614</v>
      </c>
      <c r="B144" s="21" t="s">
        <v>285</v>
      </c>
      <c r="C144" s="10" t="s">
        <v>37</v>
      </c>
      <c r="D144" s="21">
        <v>15</v>
      </c>
      <c r="E144" s="38">
        <f t="shared" si="35"/>
        <v>15</v>
      </c>
      <c r="F144" s="2">
        <v>15</v>
      </c>
      <c r="G144" s="21"/>
      <c r="H144" s="38">
        <v>15</v>
      </c>
      <c r="I144" s="38">
        <v>15</v>
      </c>
      <c r="J144" s="21"/>
      <c r="K144" s="28" t="s">
        <v>616</v>
      </c>
      <c r="L144" s="2"/>
      <c r="M144" s="2"/>
      <c r="N144" s="2">
        <v>1</v>
      </c>
      <c r="X144" s="2">
        <v>15</v>
      </c>
      <c r="Y144" s="2">
        <v>15</v>
      </c>
    </row>
    <row r="145" spans="1:25" ht="12">
      <c r="A145" s="2" t="s">
        <v>574</v>
      </c>
      <c r="B145" s="21" t="s">
        <v>63</v>
      </c>
      <c r="C145" s="10" t="s">
        <v>37</v>
      </c>
      <c r="D145" s="21">
        <v>350</v>
      </c>
      <c r="E145" s="38">
        <f t="shared" si="35"/>
        <v>417.5</v>
      </c>
      <c r="F145" s="2">
        <v>500</v>
      </c>
      <c r="G145" s="21"/>
      <c r="H145" s="38">
        <f>D145*1.1</f>
        <v>385.00000000000006</v>
      </c>
      <c r="I145" s="38">
        <f>F145*0.9</f>
        <v>450</v>
      </c>
      <c r="J145" s="21"/>
      <c r="K145" s="23" t="s">
        <v>576</v>
      </c>
      <c r="L145" s="2" t="s">
        <v>59</v>
      </c>
      <c r="M145" s="2"/>
      <c r="N145" s="2">
        <v>1</v>
      </c>
      <c r="X145" s="2">
        <v>400</v>
      </c>
      <c r="Y145" s="2">
        <v>500</v>
      </c>
    </row>
    <row r="146" spans="1:25" ht="12">
      <c r="A146" s="2" t="s">
        <v>578</v>
      </c>
      <c r="B146" s="21" t="s">
        <v>63</v>
      </c>
      <c r="C146" s="10" t="s">
        <v>37</v>
      </c>
      <c r="D146" s="21">
        <v>1</v>
      </c>
      <c r="E146" s="38">
        <f t="shared" si="35"/>
        <v>1</v>
      </c>
      <c r="F146" s="2">
        <v>1</v>
      </c>
      <c r="G146" s="21"/>
      <c r="H146" s="38">
        <v>1</v>
      </c>
      <c r="I146" s="38">
        <v>1</v>
      </c>
      <c r="J146" s="21"/>
      <c r="K146" s="28" t="s">
        <v>59</v>
      </c>
      <c r="L146" s="2"/>
      <c r="M146" s="2"/>
      <c r="N146" s="2">
        <v>1</v>
      </c>
      <c r="X146" s="2">
        <v>1</v>
      </c>
      <c r="Y146" s="2">
        <v>1</v>
      </c>
    </row>
    <row r="147" spans="1:25" ht="12">
      <c r="A147" s="2" t="s">
        <v>621</v>
      </c>
      <c r="B147" s="21" t="s">
        <v>529</v>
      </c>
      <c r="C147" s="10" t="s">
        <v>37</v>
      </c>
      <c r="D147" s="21">
        <v>200</v>
      </c>
      <c r="E147" s="38">
        <f t="shared" si="35"/>
        <v>200</v>
      </c>
      <c r="F147" s="2">
        <v>200</v>
      </c>
      <c r="G147" s="21"/>
      <c r="H147" s="38">
        <v>200</v>
      </c>
      <c r="I147" s="38">
        <v>200</v>
      </c>
      <c r="J147" s="21"/>
      <c r="K147" s="16" t="s">
        <v>623</v>
      </c>
      <c r="L147" s="2"/>
      <c r="M147" s="28"/>
      <c r="N147" s="2">
        <v>1</v>
      </c>
      <c r="T147" s="2">
        <v>200</v>
      </c>
      <c r="U147" s="2">
        <v>200</v>
      </c>
    </row>
    <row r="148" spans="1:25" ht="12">
      <c r="A148" s="2" t="s">
        <v>625</v>
      </c>
      <c r="B148" s="21" t="s">
        <v>119</v>
      </c>
      <c r="C148" s="10" t="s">
        <v>37</v>
      </c>
      <c r="D148" s="21">
        <v>7</v>
      </c>
      <c r="E148" s="38">
        <f t="shared" si="35"/>
        <v>7</v>
      </c>
      <c r="F148" s="2">
        <v>7</v>
      </c>
      <c r="G148" s="21"/>
      <c r="H148" s="38">
        <v>7</v>
      </c>
      <c r="I148" s="38">
        <v>7</v>
      </c>
      <c r="J148" s="21"/>
      <c r="K148" s="2" t="s">
        <v>616</v>
      </c>
      <c r="L148" s="2"/>
      <c r="M148" s="28"/>
      <c r="N148" s="2">
        <v>1</v>
      </c>
      <c r="X148" s="2">
        <v>7</v>
      </c>
      <c r="Y148" s="2">
        <v>7</v>
      </c>
    </row>
    <row r="149" spans="1:25" ht="12">
      <c r="A149" s="2" t="s">
        <v>627</v>
      </c>
      <c r="B149" s="21" t="s">
        <v>35</v>
      </c>
      <c r="C149" s="10" t="s">
        <v>37</v>
      </c>
      <c r="D149" s="21">
        <v>5000</v>
      </c>
      <c r="E149" s="38">
        <f t="shared" si="35"/>
        <v>6350</v>
      </c>
      <c r="F149" s="21">
        <v>8000</v>
      </c>
      <c r="G149" s="21">
        <v>10000</v>
      </c>
      <c r="H149" s="38">
        <f>D149*1.1</f>
        <v>5500</v>
      </c>
      <c r="I149" s="38">
        <f>F149*0.9</f>
        <v>7200</v>
      </c>
      <c r="J149" s="21"/>
      <c r="K149" s="16" t="s">
        <v>628</v>
      </c>
      <c r="L149" s="2"/>
      <c r="M149" s="28" t="s">
        <v>59</v>
      </c>
      <c r="N149" s="2">
        <v>1</v>
      </c>
      <c r="T149" s="2">
        <v>5000</v>
      </c>
      <c r="U149" s="2">
        <v>8000</v>
      </c>
    </row>
    <row r="150" spans="1:25" ht="12">
      <c r="A150" s="2" t="s">
        <v>630</v>
      </c>
      <c r="B150" s="21" t="s">
        <v>477</v>
      </c>
      <c r="C150" s="10" t="s">
        <v>37</v>
      </c>
      <c r="D150" s="21">
        <v>12</v>
      </c>
      <c r="E150" s="22">
        <f t="shared" si="35"/>
        <v>12</v>
      </c>
      <c r="F150" s="2">
        <v>12</v>
      </c>
      <c r="H150" s="22">
        <v>12</v>
      </c>
      <c r="I150" s="22">
        <v>12</v>
      </c>
      <c r="K150" s="2" t="s">
        <v>61</v>
      </c>
      <c r="N150" s="2">
        <v>1</v>
      </c>
      <c r="X150" s="2">
        <v>12</v>
      </c>
      <c r="Y150" s="2">
        <v>12</v>
      </c>
    </row>
    <row r="151" spans="1:25" ht="12">
      <c r="A151" s="2" t="s">
        <v>632</v>
      </c>
      <c r="B151" s="21" t="s">
        <v>211</v>
      </c>
      <c r="C151" s="10" t="s">
        <v>37</v>
      </c>
      <c r="D151" s="21">
        <v>3000</v>
      </c>
      <c r="E151" s="22">
        <f t="shared" si="35"/>
        <v>3000</v>
      </c>
      <c r="F151" s="21">
        <v>3000</v>
      </c>
      <c r="H151" s="22">
        <f>D151*1.1</f>
        <v>3300.0000000000005</v>
      </c>
      <c r="I151" s="22">
        <f>F151*0.9</f>
        <v>2700</v>
      </c>
      <c r="K151" s="16" t="s">
        <v>634</v>
      </c>
      <c r="L151" s="29" t="s">
        <v>635</v>
      </c>
      <c r="N151" s="2">
        <v>1</v>
      </c>
      <c r="O151" s="2">
        <v>1000</v>
      </c>
      <c r="R151" s="2">
        <v>3000</v>
      </c>
      <c r="S151" s="2">
        <v>3000</v>
      </c>
      <c r="T151" s="2">
        <v>3000</v>
      </c>
      <c r="U151" s="2">
        <v>3000</v>
      </c>
    </row>
    <row r="152" spans="1:25" ht="12">
      <c r="A152" s="2" t="s">
        <v>637</v>
      </c>
      <c r="B152" s="21" t="s">
        <v>119</v>
      </c>
      <c r="C152" s="10" t="s">
        <v>37</v>
      </c>
      <c r="D152" s="21">
        <v>300</v>
      </c>
      <c r="E152" s="22">
        <f t="shared" si="35"/>
        <v>300</v>
      </c>
      <c r="F152" s="2">
        <v>300</v>
      </c>
      <c r="H152" s="22">
        <v>300</v>
      </c>
      <c r="I152" s="22">
        <v>300</v>
      </c>
      <c r="K152" s="16" t="s">
        <v>639</v>
      </c>
      <c r="N152" s="2">
        <v>1</v>
      </c>
      <c r="T152" s="2">
        <v>300</v>
      </c>
      <c r="U152" s="2">
        <v>300</v>
      </c>
    </row>
    <row r="153" spans="1:25" ht="12">
      <c r="A153" s="2" t="s">
        <v>640</v>
      </c>
      <c r="B153" s="21" t="s">
        <v>310</v>
      </c>
      <c r="C153" s="10" t="s">
        <v>37</v>
      </c>
      <c r="D153" s="21">
        <v>800</v>
      </c>
      <c r="E153" s="22">
        <f t="shared" si="35"/>
        <v>890</v>
      </c>
      <c r="F153" s="21">
        <v>1000</v>
      </c>
      <c r="H153" s="22">
        <f>D153*1.1</f>
        <v>880.00000000000011</v>
      </c>
      <c r="I153" s="22">
        <f>F153*0.9</f>
        <v>900</v>
      </c>
      <c r="K153" s="16" t="s">
        <v>641</v>
      </c>
      <c r="L153" s="2"/>
      <c r="N153" s="2">
        <v>1</v>
      </c>
      <c r="P153" s="2">
        <v>800</v>
      </c>
      <c r="Q153" s="2">
        <v>1000</v>
      </c>
    </row>
    <row r="154" spans="1:25" ht="12">
      <c r="A154" s="2" t="s">
        <v>642</v>
      </c>
      <c r="B154" s="21" t="s">
        <v>211</v>
      </c>
      <c r="C154" s="10" t="s">
        <v>37</v>
      </c>
      <c r="D154" s="21">
        <v>127</v>
      </c>
      <c r="E154" s="22">
        <f t="shared" si="35"/>
        <v>128.5</v>
      </c>
      <c r="F154" s="2">
        <v>130</v>
      </c>
      <c r="H154" s="22">
        <v>127</v>
      </c>
      <c r="I154" s="22">
        <v>130</v>
      </c>
      <c r="K154" s="2" t="s">
        <v>643</v>
      </c>
      <c r="L154" s="2"/>
      <c r="N154" s="2">
        <v>1</v>
      </c>
      <c r="V154" s="2">
        <v>127</v>
      </c>
      <c r="W154" s="2">
        <v>130</v>
      </c>
    </row>
    <row r="155" spans="1:25" ht="12">
      <c r="A155" s="2" t="s">
        <v>646</v>
      </c>
      <c r="B155" s="21" t="s">
        <v>75</v>
      </c>
      <c r="C155" s="10" t="s">
        <v>37</v>
      </c>
      <c r="D155" s="21">
        <v>50</v>
      </c>
      <c r="E155" s="22">
        <f t="shared" si="35"/>
        <v>85</v>
      </c>
      <c r="F155" s="2">
        <v>120</v>
      </c>
      <c r="H155" s="22">
        <v>50</v>
      </c>
      <c r="I155" s="22">
        <v>120</v>
      </c>
      <c r="K155" s="2" t="s">
        <v>647</v>
      </c>
      <c r="L155" s="2" t="s">
        <v>59</v>
      </c>
      <c r="N155" s="2">
        <v>1</v>
      </c>
      <c r="V155" s="2">
        <v>50</v>
      </c>
      <c r="W155" s="2">
        <v>120</v>
      </c>
    </row>
    <row r="156" spans="1:25" ht="12">
      <c r="A156" s="2" t="s">
        <v>650</v>
      </c>
      <c r="B156" s="21" t="s">
        <v>88</v>
      </c>
      <c r="C156" s="10" t="s">
        <v>37</v>
      </c>
      <c r="D156" s="21">
        <v>45</v>
      </c>
      <c r="E156" s="22">
        <f t="shared" si="35"/>
        <v>47.5</v>
      </c>
      <c r="F156" s="2">
        <v>50</v>
      </c>
      <c r="H156" s="22">
        <v>45</v>
      </c>
      <c r="I156" s="22">
        <v>50</v>
      </c>
      <c r="K156" s="19" t="str">
        <f>HYPERLINK("http://www.demingradio.com/news/local-group-marches-in-solidarity-with-womens-march-on-washington","http://www.demingradio.com/news/local-group-marches-in-solidarity-with-womens-march-on-washington")</f>
        <v>http://www.demingradio.com/news/local-group-marches-in-solidarity-with-womens-march-on-washington</v>
      </c>
      <c r="N156" s="2">
        <v>1</v>
      </c>
      <c r="P156" s="2">
        <v>45</v>
      </c>
      <c r="Q156" s="2">
        <v>45</v>
      </c>
    </row>
    <row r="157" spans="1:25" ht="12">
      <c r="A157" s="2" t="s">
        <v>653</v>
      </c>
      <c r="B157" s="21" t="s">
        <v>35</v>
      </c>
      <c r="C157" s="10" t="s">
        <v>37</v>
      </c>
      <c r="D157" s="21">
        <v>2500</v>
      </c>
      <c r="E157" s="22">
        <f t="shared" si="35"/>
        <v>2635</v>
      </c>
      <c r="F157" s="21">
        <v>2800</v>
      </c>
      <c r="H157" s="22">
        <f t="shared" ref="H157:H160" si="36">D157*1.1</f>
        <v>2750</v>
      </c>
      <c r="I157" s="22">
        <f t="shared" ref="I157:I160" si="37">F157*0.9</f>
        <v>2520</v>
      </c>
      <c r="K157" s="16" t="s">
        <v>655</v>
      </c>
      <c r="L157" s="2" t="s">
        <v>656</v>
      </c>
      <c r="N157" s="2">
        <v>1</v>
      </c>
      <c r="P157" s="2">
        <v>2500</v>
      </c>
      <c r="Q157" s="2">
        <v>2500</v>
      </c>
    </row>
    <row r="158" spans="1:25" ht="12">
      <c r="A158" s="2" t="s">
        <v>580</v>
      </c>
      <c r="B158" s="21" t="s">
        <v>63</v>
      </c>
      <c r="C158" s="10" t="s">
        <v>37</v>
      </c>
      <c r="D158" s="21">
        <v>100000</v>
      </c>
      <c r="E158" s="22">
        <f t="shared" si="35"/>
        <v>145000</v>
      </c>
      <c r="F158" s="21">
        <v>200000</v>
      </c>
      <c r="H158" s="22">
        <f t="shared" si="36"/>
        <v>110000.00000000001</v>
      </c>
      <c r="I158" s="22">
        <f t="shared" si="37"/>
        <v>180000</v>
      </c>
      <c r="K158" s="16" t="s">
        <v>581</v>
      </c>
      <c r="L158" s="16" t="s">
        <v>582</v>
      </c>
      <c r="N158" s="2">
        <v>1</v>
      </c>
      <c r="P158" s="2">
        <v>100000</v>
      </c>
      <c r="Q158" s="2">
        <v>200000</v>
      </c>
    </row>
    <row r="159" spans="1:25" ht="12">
      <c r="A159" s="2" t="s">
        <v>660</v>
      </c>
      <c r="B159" s="21" t="s">
        <v>310</v>
      </c>
      <c r="C159" s="10" t="s">
        <v>37</v>
      </c>
      <c r="D159" s="21">
        <v>26000</v>
      </c>
      <c r="E159" s="22">
        <f t="shared" si="35"/>
        <v>26000</v>
      </c>
      <c r="F159" s="21">
        <v>26000</v>
      </c>
      <c r="H159" s="22">
        <f t="shared" si="36"/>
        <v>28600.000000000004</v>
      </c>
      <c r="I159" s="22">
        <f t="shared" si="37"/>
        <v>23400</v>
      </c>
      <c r="K159" s="16" t="s">
        <v>662</v>
      </c>
      <c r="L159" s="45" t="s">
        <v>664</v>
      </c>
      <c r="N159" s="2">
        <v>1</v>
      </c>
      <c r="O159" s="2">
        <v>6000</v>
      </c>
      <c r="P159" s="2">
        <v>26000</v>
      </c>
      <c r="Q159" s="2">
        <v>26000</v>
      </c>
      <c r="T159" s="2">
        <v>5000</v>
      </c>
      <c r="U159" s="2">
        <v>26000</v>
      </c>
    </row>
    <row r="160" spans="1:25" ht="12">
      <c r="A160" s="2" t="s">
        <v>673</v>
      </c>
      <c r="B160" s="2" t="s">
        <v>50</v>
      </c>
      <c r="C160" s="10" t="s">
        <v>37</v>
      </c>
      <c r="D160" s="21">
        <v>4000</v>
      </c>
      <c r="E160" s="22">
        <f t="shared" si="35"/>
        <v>4000</v>
      </c>
      <c r="F160" s="21">
        <v>4000</v>
      </c>
      <c r="H160" s="22">
        <f t="shared" si="36"/>
        <v>4400</v>
      </c>
      <c r="I160" s="22">
        <f t="shared" si="37"/>
        <v>3600</v>
      </c>
      <c r="K160" s="16" t="s">
        <v>675</v>
      </c>
      <c r="L160" s="19" t="str">
        <f>HYPERLINK("http://www.freep.com/picture-gallery/news/2017/01/21/photos-womens-march-in-detroit/96912790/","http://www.freep.com/picture-gallery/news/2017/01/21/photos-womens-march-in-detroit/96912790/")</f>
        <v>http://www.freep.com/picture-gallery/news/2017/01/21/photos-womens-march-in-detroit/96912790/</v>
      </c>
      <c r="N160" s="2">
        <v>1</v>
      </c>
      <c r="R160" s="2">
        <v>4000</v>
      </c>
      <c r="S160" s="2">
        <v>4000</v>
      </c>
      <c r="T160" s="2">
        <v>4000</v>
      </c>
      <c r="U160" s="2">
        <v>4000</v>
      </c>
    </row>
    <row r="161" spans="1:25" ht="12">
      <c r="A161" s="2" t="s">
        <v>679</v>
      </c>
      <c r="C161" s="10" t="s">
        <v>37</v>
      </c>
      <c r="E161" s="33"/>
      <c r="H161" s="33"/>
      <c r="I161" s="33"/>
      <c r="K161" s="16" t="s">
        <v>680</v>
      </c>
      <c r="N161" s="2">
        <v>0</v>
      </c>
    </row>
    <row r="162" spans="1:25" ht="12">
      <c r="A162" s="2" t="s">
        <v>681</v>
      </c>
      <c r="B162" s="21" t="s">
        <v>50</v>
      </c>
      <c r="C162" s="10" t="s">
        <v>37</v>
      </c>
      <c r="D162" s="21">
        <v>1200</v>
      </c>
      <c r="E162" s="22">
        <f t="shared" ref="E162:E174" si="38">SUM(H162+I162)/2</f>
        <v>1785</v>
      </c>
      <c r="F162" s="21">
        <v>2500</v>
      </c>
      <c r="H162" s="22">
        <f t="shared" ref="H162:H167" si="39">D162*1.1</f>
        <v>1320</v>
      </c>
      <c r="I162" s="22">
        <f t="shared" ref="I162:I167" si="40">F162*0.9</f>
        <v>2250</v>
      </c>
      <c r="K162" s="28" t="s">
        <v>116</v>
      </c>
      <c r="L162" s="16" t="s">
        <v>682</v>
      </c>
      <c r="N162" s="2">
        <v>1</v>
      </c>
      <c r="X162" s="2">
        <v>1200</v>
      </c>
      <c r="Y162" s="2">
        <v>2500</v>
      </c>
    </row>
    <row r="163" spans="1:25" ht="12">
      <c r="A163" s="2" t="s">
        <v>683</v>
      </c>
      <c r="B163" s="21" t="s">
        <v>109</v>
      </c>
      <c r="C163" s="10" t="s">
        <v>37</v>
      </c>
      <c r="D163" s="21">
        <v>1000</v>
      </c>
      <c r="E163" s="22">
        <f t="shared" si="38"/>
        <v>1450</v>
      </c>
      <c r="F163" s="21">
        <v>2000</v>
      </c>
      <c r="H163" s="22">
        <f t="shared" si="39"/>
        <v>1100</v>
      </c>
      <c r="I163" s="22">
        <f t="shared" si="40"/>
        <v>1800</v>
      </c>
      <c r="K163" s="23" t="s">
        <v>684</v>
      </c>
      <c r="L163" s="16" t="s">
        <v>685</v>
      </c>
      <c r="M163" s="2" t="s">
        <v>687</v>
      </c>
      <c r="N163" s="2">
        <v>1</v>
      </c>
      <c r="R163" s="2">
        <v>2000</v>
      </c>
      <c r="S163" s="2">
        <v>2000</v>
      </c>
    </row>
    <row r="164" spans="1:25" ht="12">
      <c r="A164" s="2" t="s">
        <v>689</v>
      </c>
      <c r="B164" s="21" t="s">
        <v>355</v>
      </c>
      <c r="C164" s="10" t="s">
        <v>37</v>
      </c>
      <c r="D164" s="21">
        <v>1000</v>
      </c>
      <c r="E164" s="22">
        <f t="shared" si="38"/>
        <v>1000</v>
      </c>
      <c r="F164" s="21">
        <v>1000</v>
      </c>
      <c r="H164" s="22">
        <f t="shared" si="39"/>
        <v>1100</v>
      </c>
      <c r="I164" s="22">
        <f t="shared" si="40"/>
        <v>900</v>
      </c>
      <c r="K164" s="23" t="s">
        <v>690</v>
      </c>
      <c r="L164" s="2"/>
      <c r="N164" s="2">
        <v>1</v>
      </c>
      <c r="P164" s="2">
        <v>1000</v>
      </c>
      <c r="Q164" s="2">
        <v>1000</v>
      </c>
    </row>
    <row r="165" spans="1:25" ht="12">
      <c r="A165" s="2" t="s">
        <v>693</v>
      </c>
      <c r="B165" s="21" t="s">
        <v>310</v>
      </c>
      <c r="C165" s="10" t="s">
        <v>37</v>
      </c>
      <c r="D165" s="21">
        <v>400</v>
      </c>
      <c r="E165" s="22">
        <f t="shared" si="38"/>
        <v>400</v>
      </c>
      <c r="F165" s="21">
        <v>400</v>
      </c>
      <c r="H165" s="22">
        <f t="shared" si="39"/>
        <v>440.00000000000006</v>
      </c>
      <c r="I165" s="22">
        <f t="shared" si="40"/>
        <v>360</v>
      </c>
      <c r="K165" s="23" t="s">
        <v>695</v>
      </c>
      <c r="L165" s="2"/>
      <c r="N165" s="2">
        <v>1</v>
      </c>
      <c r="T165" s="2">
        <v>400</v>
      </c>
      <c r="U165" s="2">
        <v>400</v>
      </c>
    </row>
    <row r="166" spans="1:25" ht="12">
      <c r="A166" s="2" t="s">
        <v>696</v>
      </c>
      <c r="B166" s="21" t="s">
        <v>273</v>
      </c>
      <c r="C166" s="10" t="s">
        <v>37</v>
      </c>
      <c r="D166" s="21">
        <v>1500</v>
      </c>
      <c r="E166" s="22">
        <f t="shared" si="38"/>
        <v>1590</v>
      </c>
      <c r="F166" s="21">
        <v>1700</v>
      </c>
      <c r="H166" s="22">
        <f t="shared" si="39"/>
        <v>1650.0000000000002</v>
      </c>
      <c r="I166" s="22">
        <f t="shared" si="40"/>
        <v>1530</v>
      </c>
      <c r="K166" s="28" t="s">
        <v>697</v>
      </c>
      <c r="L166" s="2" t="s">
        <v>698</v>
      </c>
      <c r="N166" s="2">
        <v>1</v>
      </c>
      <c r="X166" s="2">
        <v>1500</v>
      </c>
      <c r="Y166" s="2">
        <v>1700</v>
      </c>
    </row>
    <row r="167" spans="1:25" ht="12">
      <c r="A167" s="2" t="s">
        <v>583</v>
      </c>
      <c r="B167" s="21" t="s">
        <v>63</v>
      </c>
      <c r="C167" s="10" t="s">
        <v>37</v>
      </c>
      <c r="D167" s="21">
        <v>200</v>
      </c>
      <c r="E167" s="22">
        <f t="shared" si="38"/>
        <v>560</v>
      </c>
      <c r="F167" s="21">
        <v>1000</v>
      </c>
      <c r="H167" s="22">
        <f t="shared" si="39"/>
        <v>220.00000000000003</v>
      </c>
      <c r="I167" s="22">
        <f t="shared" si="40"/>
        <v>900</v>
      </c>
      <c r="K167" s="19" t="str">
        <f>HYPERLINK("https://durangoherald.com/articles/129940-hundreds-march-through-foot-of-snow-in-durango","https://durangoherald.com/articles/129940-hundreds-march-through-foot-of-snow-in-durango")</f>
        <v>https://durangoherald.com/articles/129940-hundreds-march-through-foot-of-snow-in-durango</v>
      </c>
      <c r="L167" s="2" t="s">
        <v>59</v>
      </c>
      <c r="N167" s="2">
        <v>1</v>
      </c>
      <c r="T167" s="2">
        <v>200</v>
      </c>
      <c r="U167" s="2">
        <v>200</v>
      </c>
      <c r="X167" s="2">
        <v>1000</v>
      </c>
      <c r="Y167" s="2">
        <v>1000</v>
      </c>
    </row>
    <row r="168" spans="1:25" ht="12">
      <c r="A168" s="2" t="s">
        <v>700</v>
      </c>
      <c r="B168" s="2" t="s">
        <v>35</v>
      </c>
      <c r="C168" s="10" t="s">
        <v>37</v>
      </c>
      <c r="D168" s="2">
        <v>30</v>
      </c>
      <c r="E168" s="22">
        <f t="shared" si="38"/>
        <v>30</v>
      </c>
      <c r="F168" s="2">
        <v>30</v>
      </c>
      <c r="H168" s="22">
        <v>30</v>
      </c>
      <c r="I168" s="22">
        <v>30</v>
      </c>
      <c r="K168" s="28" t="s">
        <v>701</v>
      </c>
      <c r="L168" s="2"/>
      <c r="N168" s="2">
        <v>1</v>
      </c>
      <c r="X168" s="2">
        <v>30</v>
      </c>
      <c r="Y168" s="2">
        <v>30</v>
      </c>
    </row>
    <row r="169" spans="1:25" ht="12">
      <c r="A169" s="2" t="s">
        <v>629</v>
      </c>
      <c r="B169" s="2" t="s">
        <v>298</v>
      </c>
      <c r="C169" s="10" t="s">
        <v>37</v>
      </c>
      <c r="D169" s="2">
        <v>500</v>
      </c>
      <c r="E169" s="22">
        <f t="shared" si="38"/>
        <v>500</v>
      </c>
      <c r="F169" s="2">
        <v>500</v>
      </c>
      <c r="H169" s="22">
        <f t="shared" ref="H169:H170" si="41">D169*1.1</f>
        <v>550</v>
      </c>
      <c r="I169" s="22">
        <f t="shared" ref="I169:I170" si="42">F169*0.9</f>
        <v>450</v>
      </c>
      <c r="K169" s="23" t="s">
        <v>631</v>
      </c>
      <c r="L169" s="2"/>
      <c r="N169" s="2">
        <v>1</v>
      </c>
      <c r="P169" s="2">
        <v>434</v>
      </c>
      <c r="Q169" s="2">
        <v>500</v>
      </c>
    </row>
    <row r="170" spans="1:25" ht="12">
      <c r="A170" s="2" t="s">
        <v>702</v>
      </c>
      <c r="B170" s="2" t="s">
        <v>109</v>
      </c>
      <c r="C170" s="10" t="s">
        <v>37</v>
      </c>
      <c r="D170" s="21">
        <v>2000</v>
      </c>
      <c r="E170" s="22">
        <f t="shared" si="38"/>
        <v>2000</v>
      </c>
      <c r="F170" s="21">
        <v>2000</v>
      </c>
      <c r="H170" s="22">
        <f t="shared" si="41"/>
        <v>2200</v>
      </c>
      <c r="I170" s="22">
        <f t="shared" si="42"/>
        <v>1800</v>
      </c>
      <c r="K170" s="19" t="str">
        <f>HYPERLINK("https://www.facebook.com/PghPoliceZone5/posts/1731101453873096?pnref=story","https://www.facebook.com/PghPoliceZone5/posts/1731101453873096?pnref=story")</f>
        <v>https://www.facebook.com/PghPoliceZone5/posts/1731101453873096?pnref=story</v>
      </c>
      <c r="L170" s="2"/>
      <c r="N170" s="2">
        <v>1</v>
      </c>
      <c r="R170" s="2">
        <v>2000</v>
      </c>
      <c r="S170" s="2">
        <v>2000</v>
      </c>
    </row>
    <row r="171" spans="1:25" ht="12">
      <c r="A171" s="2" t="s">
        <v>704</v>
      </c>
      <c r="B171" s="2" t="s">
        <v>224</v>
      </c>
      <c r="C171" s="10" t="s">
        <v>37</v>
      </c>
      <c r="D171" s="2">
        <v>4</v>
      </c>
      <c r="E171" s="22">
        <f t="shared" si="38"/>
        <v>4</v>
      </c>
      <c r="F171" s="2">
        <v>4</v>
      </c>
      <c r="H171" s="22">
        <v>4</v>
      </c>
      <c r="I171" s="22">
        <v>4</v>
      </c>
      <c r="K171" s="28" t="s">
        <v>706</v>
      </c>
      <c r="L171" s="2"/>
      <c r="N171" s="2">
        <v>1</v>
      </c>
      <c r="X171" s="2">
        <v>4</v>
      </c>
      <c r="Y171" s="2">
        <v>4</v>
      </c>
    </row>
    <row r="172" spans="1:25" ht="12">
      <c r="A172" s="2" t="s">
        <v>708</v>
      </c>
      <c r="B172" s="2" t="s">
        <v>224</v>
      </c>
      <c r="C172" s="10" t="s">
        <v>37</v>
      </c>
      <c r="D172" s="2">
        <v>111</v>
      </c>
      <c r="E172" s="22">
        <f t="shared" si="38"/>
        <v>111</v>
      </c>
      <c r="F172" s="2">
        <v>111</v>
      </c>
      <c r="H172" s="22">
        <v>111</v>
      </c>
      <c r="I172" s="22">
        <v>111</v>
      </c>
      <c r="K172" s="28" t="s">
        <v>710</v>
      </c>
      <c r="L172" s="2"/>
      <c r="N172" s="2">
        <v>1</v>
      </c>
      <c r="P172" s="2">
        <v>111</v>
      </c>
      <c r="Q172" s="2">
        <v>111</v>
      </c>
    </row>
    <row r="173" spans="1:25" ht="12">
      <c r="A173" s="2" t="s">
        <v>711</v>
      </c>
      <c r="B173" s="21" t="s">
        <v>133</v>
      </c>
      <c r="C173" s="10" t="s">
        <v>37</v>
      </c>
      <c r="D173" s="21">
        <v>250</v>
      </c>
      <c r="E173" s="22">
        <f t="shared" si="38"/>
        <v>250</v>
      </c>
      <c r="F173" s="21">
        <v>250</v>
      </c>
      <c r="H173" s="22">
        <v>250</v>
      </c>
      <c r="I173" s="22">
        <v>250</v>
      </c>
      <c r="K173" s="19" t="str">
        <f>HYPERLINK("http://orcasissues.com/orcas-step-worldwide-marches/","http://orcasissues.com/orcas-step-worldwide-marches/")</f>
        <v>http://orcasissues.com/orcas-step-worldwide-marches/</v>
      </c>
      <c r="L173" s="2"/>
      <c r="N173" s="2">
        <v>1</v>
      </c>
      <c r="T173" s="2">
        <v>250</v>
      </c>
      <c r="U173" s="2">
        <v>250</v>
      </c>
    </row>
    <row r="174" spans="1:25" ht="12">
      <c r="A174" s="2" t="s">
        <v>715</v>
      </c>
      <c r="B174" s="21" t="s">
        <v>172</v>
      </c>
      <c r="C174" s="10" t="s">
        <v>37</v>
      </c>
      <c r="D174" s="21">
        <v>250</v>
      </c>
      <c r="E174" s="22">
        <f t="shared" si="38"/>
        <v>250</v>
      </c>
      <c r="F174" s="21">
        <v>250</v>
      </c>
      <c r="H174" s="22">
        <v>250</v>
      </c>
      <c r="I174" s="22">
        <v>250</v>
      </c>
      <c r="K174" s="16" t="s">
        <v>717</v>
      </c>
      <c r="L174" s="2"/>
      <c r="N174" s="2">
        <v>1</v>
      </c>
      <c r="T174" s="2">
        <v>250</v>
      </c>
      <c r="U174" s="2">
        <v>250</v>
      </c>
    </row>
    <row r="175" spans="1:25" ht="12">
      <c r="A175" s="2" t="s">
        <v>705</v>
      </c>
      <c r="B175" s="21" t="s">
        <v>119</v>
      </c>
      <c r="C175" s="21" t="s">
        <v>37</v>
      </c>
      <c r="D175" s="21"/>
      <c r="E175" s="33"/>
      <c r="F175" s="21"/>
      <c r="H175" s="33"/>
      <c r="I175" s="33"/>
      <c r="K175" s="2" t="s">
        <v>707</v>
      </c>
      <c r="L175" s="2"/>
      <c r="N175" s="2">
        <v>1</v>
      </c>
    </row>
    <row r="176" spans="1:25" ht="12">
      <c r="A176" s="2" t="s">
        <v>274</v>
      </c>
      <c r="B176" s="21" t="s">
        <v>57</v>
      </c>
      <c r="C176" s="21" t="s">
        <v>37</v>
      </c>
      <c r="D176" s="21">
        <v>100</v>
      </c>
      <c r="E176" s="22">
        <f t="shared" ref="E176:E179" si="43">SUM(H176+I176)/2</f>
        <v>100</v>
      </c>
      <c r="F176" s="21">
        <v>100</v>
      </c>
      <c r="H176" s="22">
        <v>100</v>
      </c>
      <c r="I176" s="22">
        <v>100</v>
      </c>
      <c r="K176" s="23" t="s">
        <v>276</v>
      </c>
      <c r="L176" s="2"/>
      <c r="N176" s="2">
        <v>1</v>
      </c>
      <c r="T176" s="2">
        <v>100</v>
      </c>
      <c r="U176" s="2">
        <v>100</v>
      </c>
    </row>
    <row r="177" spans="1:25" ht="12">
      <c r="A177" s="2" t="s">
        <v>720</v>
      </c>
      <c r="B177" s="21" t="s">
        <v>88</v>
      </c>
      <c r="C177" s="21" t="s">
        <v>37</v>
      </c>
      <c r="D177" s="21">
        <v>30</v>
      </c>
      <c r="E177" s="22">
        <f t="shared" si="43"/>
        <v>30</v>
      </c>
      <c r="F177" s="21">
        <v>30</v>
      </c>
      <c r="H177" s="22">
        <v>30</v>
      </c>
      <c r="I177" s="22">
        <v>30</v>
      </c>
      <c r="K177" s="16" t="s">
        <v>722</v>
      </c>
      <c r="L177" s="2"/>
      <c r="N177" s="2">
        <v>1</v>
      </c>
      <c r="X177" s="2">
        <v>30</v>
      </c>
      <c r="Y177" s="2">
        <v>30</v>
      </c>
    </row>
    <row r="178" spans="1:25" ht="12">
      <c r="A178" s="2" t="s">
        <v>724</v>
      </c>
      <c r="B178" s="21" t="s">
        <v>35</v>
      </c>
      <c r="C178" s="21" t="s">
        <v>37</v>
      </c>
      <c r="D178" s="21">
        <v>1000</v>
      </c>
      <c r="E178" s="22">
        <f t="shared" si="43"/>
        <v>1450</v>
      </c>
      <c r="F178" s="21">
        <v>2000</v>
      </c>
      <c r="H178" s="22">
        <f t="shared" ref="H178:H179" si="44">D178*1.1</f>
        <v>1100</v>
      </c>
      <c r="I178" s="22">
        <f t="shared" ref="I178:I179" si="45">F178*0.9</f>
        <v>1800</v>
      </c>
      <c r="K178" s="16" t="s">
        <v>726</v>
      </c>
      <c r="L178" s="16" t="s">
        <v>727</v>
      </c>
      <c r="N178" s="2">
        <v>1</v>
      </c>
      <c r="T178" s="2">
        <v>1000</v>
      </c>
      <c r="U178" s="2">
        <v>2000</v>
      </c>
    </row>
    <row r="179" spans="1:25" ht="12">
      <c r="A179" s="2" t="s">
        <v>729</v>
      </c>
      <c r="B179" s="21" t="s">
        <v>438</v>
      </c>
      <c r="C179" s="10" t="s">
        <v>37</v>
      </c>
      <c r="D179" s="21">
        <v>200</v>
      </c>
      <c r="E179" s="22">
        <f t="shared" si="43"/>
        <v>560</v>
      </c>
      <c r="F179" s="21">
        <v>1000</v>
      </c>
      <c r="H179" s="22">
        <f t="shared" si="44"/>
        <v>220.00000000000003</v>
      </c>
      <c r="I179" s="22">
        <f t="shared" si="45"/>
        <v>900</v>
      </c>
      <c r="K179" s="2" t="s">
        <v>731</v>
      </c>
      <c r="L179" s="16" t="s">
        <v>732</v>
      </c>
      <c r="M179" s="2" t="s">
        <v>734</v>
      </c>
      <c r="N179" s="2">
        <v>1</v>
      </c>
      <c r="P179" s="2">
        <v>1000</v>
      </c>
      <c r="Q179" s="2">
        <v>1000</v>
      </c>
      <c r="X179" s="2">
        <v>1000</v>
      </c>
      <c r="Y179" s="2">
        <v>1200</v>
      </c>
    </row>
    <row r="180" spans="1:25" ht="12">
      <c r="A180" s="2" t="s">
        <v>735</v>
      </c>
      <c r="B180" s="21" t="s">
        <v>189</v>
      </c>
      <c r="C180" s="10" t="s">
        <v>37</v>
      </c>
      <c r="D180" s="21"/>
      <c r="E180" s="33"/>
      <c r="F180" s="21"/>
      <c r="H180" s="33"/>
      <c r="I180" s="33"/>
      <c r="K180" s="2" t="s">
        <v>737</v>
      </c>
      <c r="L180" s="16" t="s">
        <v>739</v>
      </c>
      <c r="N180" s="2">
        <v>0</v>
      </c>
    </row>
    <row r="181" spans="1:25" ht="12">
      <c r="A181" s="2" t="s">
        <v>741</v>
      </c>
      <c r="B181" s="21" t="s">
        <v>75</v>
      </c>
      <c r="C181" s="10" t="s">
        <v>37</v>
      </c>
      <c r="D181" s="21"/>
      <c r="E181" s="33"/>
      <c r="F181" s="21"/>
      <c r="H181" s="33"/>
      <c r="I181" s="33"/>
      <c r="K181" s="2" t="s">
        <v>742</v>
      </c>
      <c r="L181" s="2"/>
      <c r="N181" s="2">
        <v>0</v>
      </c>
    </row>
    <row r="182" spans="1:25" ht="12">
      <c r="A182" s="2" t="s">
        <v>744</v>
      </c>
      <c r="B182" s="21" t="s">
        <v>133</v>
      </c>
      <c r="C182" s="10" t="s">
        <v>37</v>
      </c>
      <c r="D182" s="21">
        <v>200</v>
      </c>
      <c r="E182" s="22">
        <f t="shared" ref="E182:E185" si="46">SUM(H182+I182)/2</f>
        <v>237.5</v>
      </c>
      <c r="F182" s="21">
        <v>275</v>
      </c>
      <c r="H182" s="22">
        <v>200</v>
      </c>
      <c r="I182" s="22">
        <v>275</v>
      </c>
      <c r="K182" s="2" t="s">
        <v>746</v>
      </c>
      <c r="L182" s="2" t="s">
        <v>748</v>
      </c>
      <c r="N182" s="2">
        <v>1</v>
      </c>
      <c r="V182" s="2">
        <v>200</v>
      </c>
      <c r="W182" s="2">
        <v>275</v>
      </c>
    </row>
    <row r="183" spans="1:25" ht="12">
      <c r="A183" s="2" t="s">
        <v>750</v>
      </c>
      <c r="B183" s="21" t="s">
        <v>224</v>
      </c>
      <c r="C183" s="10" t="s">
        <v>37</v>
      </c>
      <c r="D183" s="21">
        <v>60</v>
      </c>
      <c r="E183" s="22">
        <f t="shared" si="46"/>
        <v>60</v>
      </c>
      <c r="F183" s="21">
        <v>60</v>
      </c>
      <c r="H183" s="22">
        <v>60</v>
      </c>
      <c r="I183" s="22">
        <v>60</v>
      </c>
      <c r="K183" s="16" t="s">
        <v>752</v>
      </c>
      <c r="L183" s="2"/>
      <c r="N183" s="2">
        <v>1</v>
      </c>
      <c r="X183" s="2">
        <v>60</v>
      </c>
      <c r="Y183" s="2">
        <v>60</v>
      </c>
    </row>
    <row r="184" spans="1:25" ht="12">
      <c r="A184" s="2" t="s">
        <v>754</v>
      </c>
      <c r="B184" s="21" t="s">
        <v>273</v>
      </c>
      <c r="C184" s="10" t="s">
        <v>37</v>
      </c>
      <c r="D184" s="21">
        <v>50</v>
      </c>
      <c r="E184" s="22">
        <f t="shared" si="46"/>
        <v>50</v>
      </c>
      <c r="F184" s="21">
        <v>50</v>
      </c>
      <c r="H184" s="22">
        <v>50</v>
      </c>
      <c r="I184" s="22">
        <v>50</v>
      </c>
      <c r="K184" s="16" t="s">
        <v>756</v>
      </c>
      <c r="L184" s="2"/>
      <c r="N184" s="2">
        <v>1</v>
      </c>
      <c r="T184" s="2">
        <v>50</v>
      </c>
      <c r="U184" s="2">
        <v>50</v>
      </c>
    </row>
    <row r="185" spans="1:25" ht="12">
      <c r="A185" s="2" t="s">
        <v>278</v>
      </c>
      <c r="B185" s="21" t="s">
        <v>57</v>
      </c>
      <c r="C185" s="10" t="s">
        <v>37</v>
      </c>
      <c r="D185" s="21">
        <v>50</v>
      </c>
      <c r="E185" s="22">
        <f t="shared" si="46"/>
        <v>50</v>
      </c>
      <c r="F185" s="21">
        <v>50</v>
      </c>
      <c r="H185" s="22">
        <v>50</v>
      </c>
      <c r="I185" s="22">
        <v>50</v>
      </c>
      <c r="K185" s="16" t="s">
        <v>280</v>
      </c>
      <c r="L185" s="2"/>
      <c r="N185" s="2">
        <v>1</v>
      </c>
      <c r="T185" s="2">
        <v>50</v>
      </c>
      <c r="U185" s="2">
        <v>50</v>
      </c>
    </row>
    <row r="186" spans="1:25" ht="12">
      <c r="A186" s="2" t="s">
        <v>758</v>
      </c>
      <c r="B186" s="21" t="s">
        <v>189</v>
      </c>
      <c r="C186" s="10" t="s">
        <v>37</v>
      </c>
      <c r="D186" s="21"/>
      <c r="E186" s="33"/>
      <c r="F186" s="21"/>
      <c r="H186" s="33"/>
      <c r="I186" s="33"/>
      <c r="K186" s="2"/>
      <c r="L186" s="2"/>
      <c r="N186" s="2">
        <v>1</v>
      </c>
    </row>
    <row r="187" spans="1:25" ht="12">
      <c r="A187" s="2" t="s">
        <v>759</v>
      </c>
      <c r="B187" s="21" t="s">
        <v>133</v>
      </c>
      <c r="C187" s="10" t="s">
        <v>37</v>
      </c>
      <c r="D187" s="21">
        <v>250</v>
      </c>
      <c r="E187" s="22">
        <f t="shared" ref="E187:E192" si="47">SUM(H187+I187)/2</f>
        <v>250</v>
      </c>
      <c r="F187" s="21">
        <v>250</v>
      </c>
      <c r="H187" s="22">
        <v>250</v>
      </c>
      <c r="I187" s="22">
        <v>250</v>
      </c>
      <c r="K187" s="16" t="s">
        <v>1378</v>
      </c>
      <c r="L187" s="2"/>
      <c r="N187" s="2">
        <v>1</v>
      </c>
      <c r="O187" s="2">
        <v>80</v>
      </c>
      <c r="P187" s="2">
        <v>250</v>
      </c>
      <c r="Q187" s="2">
        <v>250</v>
      </c>
    </row>
    <row r="188" spans="1:25" ht="12">
      <c r="A188" s="2" t="s">
        <v>760</v>
      </c>
      <c r="B188" s="21" t="s">
        <v>109</v>
      </c>
      <c r="C188" s="10" t="s">
        <v>37</v>
      </c>
      <c r="D188" s="21">
        <v>2500</v>
      </c>
      <c r="E188" s="22">
        <f t="shared" si="47"/>
        <v>3175</v>
      </c>
      <c r="F188" s="21">
        <v>4000</v>
      </c>
      <c r="H188" s="22">
        <f t="shared" ref="H188:H191" si="48">D188*1.1</f>
        <v>2750</v>
      </c>
      <c r="I188" s="22">
        <f t="shared" ref="I188:I191" si="49">F188*0.9</f>
        <v>3600</v>
      </c>
      <c r="K188" s="16" t="s">
        <v>762</v>
      </c>
      <c r="L188" s="2"/>
      <c r="N188" s="2">
        <v>1</v>
      </c>
      <c r="O188" s="2">
        <v>300</v>
      </c>
      <c r="P188" s="2">
        <v>2500</v>
      </c>
      <c r="Q188" s="2">
        <v>2500</v>
      </c>
      <c r="V188" s="2">
        <v>3000</v>
      </c>
      <c r="W188" s="2">
        <v>4000</v>
      </c>
    </row>
    <row r="189" spans="1:25" ht="12">
      <c r="A189" s="2" t="s">
        <v>765</v>
      </c>
      <c r="B189" s="21" t="s">
        <v>766</v>
      </c>
      <c r="C189" s="10" t="s">
        <v>37</v>
      </c>
      <c r="D189" s="21">
        <v>300</v>
      </c>
      <c r="E189" s="22">
        <f t="shared" si="47"/>
        <v>322.5</v>
      </c>
      <c r="F189" s="21">
        <v>350</v>
      </c>
      <c r="H189" s="22">
        <f t="shared" si="48"/>
        <v>330</v>
      </c>
      <c r="I189" s="22">
        <f t="shared" si="49"/>
        <v>315</v>
      </c>
      <c r="K189" s="28" t="s">
        <v>111</v>
      </c>
      <c r="L189" s="2"/>
      <c r="N189" s="2">
        <v>1</v>
      </c>
      <c r="X189" s="2">
        <v>300</v>
      </c>
      <c r="Y189" s="2">
        <v>350</v>
      </c>
    </row>
    <row r="190" spans="1:25" ht="12">
      <c r="A190" s="2" t="s">
        <v>768</v>
      </c>
      <c r="B190" s="21" t="s">
        <v>189</v>
      </c>
      <c r="C190" s="10" t="s">
        <v>37</v>
      </c>
      <c r="D190" s="21">
        <v>7000</v>
      </c>
      <c r="E190" s="22">
        <f t="shared" si="47"/>
        <v>8350</v>
      </c>
      <c r="F190" s="21">
        <v>10000</v>
      </c>
      <c r="H190" s="22">
        <f t="shared" si="48"/>
        <v>7700.0000000000009</v>
      </c>
      <c r="I190" s="22">
        <f t="shared" si="49"/>
        <v>9000</v>
      </c>
      <c r="K190" s="23" t="s">
        <v>770</v>
      </c>
      <c r="L190" s="16" t="s">
        <v>772</v>
      </c>
      <c r="N190" s="2">
        <v>1</v>
      </c>
      <c r="P190" s="2"/>
      <c r="Q190" s="2"/>
      <c r="R190" s="2">
        <v>10000</v>
      </c>
      <c r="S190" s="2">
        <v>10000</v>
      </c>
      <c r="T190" s="2">
        <v>7000</v>
      </c>
      <c r="U190" s="2">
        <v>7000</v>
      </c>
    </row>
    <row r="191" spans="1:25" ht="12">
      <c r="A191" s="2" t="s">
        <v>283</v>
      </c>
      <c r="B191" s="21" t="s">
        <v>57</v>
      </c>
      <c r="C191" s="10" t="s">
        <v>37</v>
      </c>
      <c r="D191" s="21">
        <v>5000</v>
      </c>
      <c r="E191" s="22">
        <f t="shared" si="47"/>
        <v>6350</v>
      </c>
      <c r="F191" s="21">
        <v>8000</v>
      </c>
      <c r="H191" s="22">
        <f t="shared" si="48"/>
        <v>5500</v>
      </c>
      <c r="I191" s="22">
        <f t="shared" si="49"/>
        <v>7200</v>
      </c>
      <c r="K191" s="23" t="s">
        <v>286</v>
      </c>
      <c r="L191" s="16" t="s">
        <v>287</v>
      </c>
      <c r="N191" s="2">
        <v>1</v>
      </c>
      <c r="O191" s="2">
        <v>2000</v>
      </c>
      <c r="R191" s="2">
        <v>5000</v>
      </c>
      <c r="S191" s="2">
        <v>5000</v>
      </c>
    </row>
    <row r="192" spans="1:25" ht="12">
      <c r="A192" s="2" t="s">
        <v>775</v>
      </c>
      <c r="B192" s="21" t="s">
        <v>451</v>
      </c>
      <c r="C192" s="10" t="s">
        <v>37</v>
      </c>
      <c r="D192" s="21">
        <v>1</v>
      </c>
      <c r="E192" s="22">
        <f t="shared" si="47"/>
        <v>1</v>
      </c>
      <c r="F192" s="21">
        <v>1</v>
      </c>
      <c r="H192" s="22">
        <v>1</v>
      </c>
      <c r="I192" s="22">
        <v>1</v>
      </c>
      <c r="K192" s="28" t="s">
        <v>776</v>
      </c>
      <c r="L192" s="2"/>
      <c r="N192" s="2">
        <v>1</v>
      </c>
      <c r="P192" s="2">
        <v>1</v>
      </c>
      <c r="Q192" s="2">
        <v>1</v>
      </c>
    </row>
    <row r="193" spans="1:25" ht="12">
      <c r="A193" s="2" t="s">
        <v>778</v>
      </c>
      <c r="B193" s="21" t="s">
        <v>149</v>
      </c>
      <c r="C193" s="10" t="s">
        <v>37</v>
      </c>
      <c r="D193" s="21"/>
      <c r="E193" s="33"/>
      <c r="F193" s="21"/>
      <c r="H193" s="33"/>
      <c r="I193" s="33"/>
      <c r="K193" s="19" t="str">
        <f>HYPERLINK("http://usishield.com/24714/opinion/marching-out-hate/ ","http://usishield.com/24714/opinion/marching-out-hate/ ")</f>
        <v xml:space="preserve">http://usishield.com/24714/opinion/marching-out-hate/ </v>
      </c>
      <c r="L193" s="2"/>
      <c r="N193" s="2">
        <v>1</v>
      </c>
    </row>
    <row r="194" spans="1:25" ht="12">
      <c r="A194" s="2" t="s">
        <v>65</v>
      </c>
      <c r="B194" s="21" t="s">
        <v>34</v>
      </c>
      <c r="C194" s="10" t="s">
        <v>37</v>
      </c>
      <c r="D194" s="21">
        <v>2000</v>
      </c>
      <c r="E194" s="22">
        <f t="shared" ref="E194:E208" si="50">SUM(H194+I194)/2</f>
        <v>2000</v>
      </c>
      <c r="F194" s="21">
        <v>2000</v>
      </c>
      <c r="H194" s="22">
        <f t="shared" ref="H194:H195" si="51">D194*1.1</f>
        <v>2200</v>
      </c>
      <c r="I194" s="22">
        <f t="shared" ref="I194:I195" si="52">F194*0.9</f>
        <v>1800</v>
      </c>
      <c r="K194" s="23" t="s">
        <v>66</v>
      </c>
      <c r="L194" s="2"/>
      <c r="N194" s="2">
        <v>1</v>
      </c>
      <c r="T194" s="2">
        <v>2000</v>
      </c>
      <c r="U194" s="2">
        <v>2000</v>
      </c>
    </row>
    <row r="195" spans="1:25" ht="12">
      <c r="A195" s="2" t="s">
        <v>288</v>
      </c>
      <c r="B195" s="21" t="s">
        <v>57</v>
      </c>
      <c r="C195" s="10" t="s">
        <v>37</v>
      </c>
      <c r="D195" s="21">
        <v>25</v>
      </c>
      <c r="E195" s="22">
        <f t="shared" si="50"/>
        <v>238.75</v>
      </c>
      <c r="F195" s="21">
        <v>500</v>
      </c>
      <c r="H195" s="22">
        <f t="shared" si="51"/>
        <v>27.500000000000004</v>
      </c>
      <c r="I195" s="22">
        <f t="shared" si="52"/>
        <v>450</v>
      </c>
      <c r="K195" s="19" t="str">
        <f>HYPERLINK("https://twitter.com/contraryAshley/status/823271784694747136","https://twitter.com/contraryAshley/status/823271784694747136")</f>
        <v>https://twitter.com/contraryAshley/status/823271784694747136</v>
      </c>
      <c r="L195" s="2" t="s">
        <v>289</v>
      </c>
      <c r="N195" s="2">
        <v>1</v>
      </c>
      <c r="X195" s="2">
        <v>25</v>
      </c>
      <c r="Y195" s="2">
        <v>500</v>
      </c>
    </row>
    <row r="196" spans="1:25" ht="12">
      <c r="A196" s="2" t="s">
        <v>786</v>
      </c>
      <c r="B196" s="21" t="s">
        <v>310</v>
      </c>
      <c r="C196" s="10" t="s">
        <v>37</v>
      </c>
      <c r="D196" s="21">
        <v>200</v>
      </c>
      <c r="E196" s="22">
        <f t="shared" si="50"/>
        <v>200</v>
      </c>
      <c r="F196" s="21">
        <v>200</v>
      </c>
      <c r="H196" s="22">
        <v>200</v>
      </c>
      <c r="I196" s="22">
        <v>200</v>
      </c>
      <c r="K196" s="28" t="s">
        <v>59</v>
      </c>
      <c r="L196" s="2"/>
      <c r="N196" s="2">
        <v>1</v>
      </c>
      <c r="X196" s="2">
        <v>200</v>
      </c>
      <c r="Y196" s="2">
        <v>200</v>
      </c>
    </row>
    <row r="197" spans="1:25" ht="12">
      <c r="A197" s="2" t="s">
        <v>788</v>
      </c>
      <c r="B197" s="21" t="s">
        <v>477</v>
      </c>
      <c r="C197" s="10" t="s">
        <v>37</v>
      </c>
      <c r="D197" s="21">
        <v>95</v>
      </c>
      <c r="E197" s="22">
        <f t="shared" si="50"/>
        <v>95</v>
      </c>
      <c r="F197" s="21">
        <v>95</v>
      </c>
      <c r="H197" s="22">
        <v>95</v>
      </c>
      <c r="I197" s="22">
        <v>95</v>
      </c>
      <c r="K197" s="28" t="s">
        <v>790</v>
      </c>
      <c r="L197" s="2"/>
      <c r="N197" s="2">
        <v>1</v>
      </c>
      <c r="X197" s="2">
        <v>95</v>
      </c>
      <c r="Y197" s="2">
        <v>95</v>
      </c>
    </row>
    <row r="198" spans="1:25" ht="12">
      <c r="A198" s="2" t="s">
        <v>792</v>
      </c>
      <c r="B198" s="21" t="s">
        <v>360</v>
      </c>
      <c r="C198" s="10" t="s">
        <v>37</v>
      </c>
      <c r="D198" s="21">
        <v>1000</v>
      </c>
      <c r="E198" s="22">
        <f t="shared" si="50"/>
        <v>1000</v>
      </c>
      <c r="F198" s="21">
        <v>1000</v>
      </c>
      <c r="H198" s="22">
        <f t="shared" ref="H198:H202" si="53">D198*1.1</f>
        <v>1100</v>
      </c>
      <c r="I198" s="22">
        <f t="shared" ref="I198:I202" si="54">F198*0.9</f>
        <v>900</v>
      </c>
      <c r="K198" s="23" t="s">
        <v>794</v>
      </c>
      <c r="L198" s="19" t="str">
        <f>HYPERLINK("http://www.capenews.net/falmouth/news/upper-cape-men-women-gather-in-solidarity/article_135e68e6-68fc-5e78-8332-a5fd43321a89.html","http://www.capenews.net/falmouth/news/upper-cape-men-women-gather-in-solidarity/article_135e68e6-68fc-5e78-8332-a5fd43321a89.html")</f>
        <v>http://www.capenews.net/falmouth/news/upper-cape-men-women-gather-in-solidarity/article_135e68e6-68fc-5e78-8332-a5fd43321a89.html</v>
      </c>
      <c r="N198" s="2">
        <v>1</v>
      </c>
      <c r="R198" s="2">
        <v>1000</v>
      </c>
      <c r="S198" s="2">
        <v>1000</v>
      </c>
      <c r="X198" s="2">
        <v>1000</v>
      </c>
      <c r="Y198" s="2">
        <v>1000</v>
      </c>
    </row>
    <row r="199" spans="1:25" ht="12">
      <c r="A199" s="2" t="s">
        <v>797</v>
      </c>
      <c r="B199" s="21" t="s">
        <v>328</v>
      </c>
      <c r="C199" s="10" t="s">
        <v>37</v>
      </c>
      <c r="D199" s="21">
        <v>1000</v>
      </c>
      <c r="E199" s="22">
        <f t="shared" si="50"/>
        <v>1900</v>
      </c>
      <c r="F199" s="21">
        <v>3000</v>
      </c>
      <c r="H199" s="22">
        <f t="shared" si="53"/>
        <v>1100</v>
      </c>
      <c r="I199" s="22">
        <f t="shared" si="54"/>
        <v>2700</v>
      </c>
      <c r="K199" s="19" t="str">
        <f>HYPERLINK("http://www.valleynewslive.com/content/news/Womens-March-in-Fargo-brings--411419195.html","http://www.valleynewslive.com/content/news/Womens-March-in-Fargo-brings--411419195.html")</f>
        <v>http://www.valleynewslive.com/content/news/Womens-March-in-Fargo-brings--411419195.html</v>
      </c>
      <c r="L199" s="2" t="s">
        <v>800</v>
      </c>
      <c r="M199" s="19" t="str">
        <f>HYPERLINK("http://www.inforum.com/news/4203502-watch-and-listen-estimated-crowd-1000-gather-fargo-part-worldwide-womens-march","http://www.inforum.com/news/4203502-watch-and-listen-estimated-crowd-1000-gather-fargo-part-worldwide-womens-march")</f>
        <v>http://www.inforum.com/news/4203502-watch-and-listen-estimated-crowd-1000-gather-fargo-part-worldwide-womens-march</v>
      </c>
      <c r="N199" s="2">
        <v>1</v>
      </c>
      <c r="T199" s="2">
        <v>1000</v>
      </c>
      <c r="U199" s="2">
        <v>3000</v>
      </c>
    </row>
    <row r="200" spans="1:25" ht="12">
      <c r="A200" s="2" t="s">
        <v>171</v>
      </c>
      <c r="B200" s="21" t="s">
        <v>164</v>
      </c>
      <c r="C200" s="10" t="s">
        <v>37</v>
      </c>
      <c r="D200" s="21">
        <v>1000</v>
      </c>
      <c r="E200" s="22">
        <f t="shared" si="50"/>
        <v>1000</v>
      </c>
      <c r="F200" s="21">
        <v>1000</v>
      </c>
      <c r="H200" s="22">
        <f t="shared" si="53"/>
        <v>1100</v>
      </c>
      <c r="I200" s="22">
        <f t="shared" si="54"/>
        <v>900</v>
      </c>
      <c r="K200" s="28" t="s">
        <v>59</v>
      </c>
      <c r="L200" s="2"/>
      <c r="N200" s="2">
        <v>1</v>
      </c>
      <c r="X200" s="2">
        <v>1000</v>
      </c>
      <c r="Y200" s="2">
        <v>1000</v>
      </c>
    </row>
    <row r="201" spans="1:25" ht="12">
      <c r="A201" s="2" t="s">
        <v>709</v>
      </c>
      <c r="B201" s="2" t="s">
        <v>119</v>
      </c>
      <c r="C201" s="10" t="s">
        <v>37</v>
      </c>
      <c r="D201" s="21">
        <v>1000</v>
      </c>
      <c r="E201" s="22">
        <f t="shared" si="50"/>
        <v>1135</v>
      </c>
      <c r="F201" s="21">
        <v>1300</v>
      </c>
      <c r="G201" s="2"/>
      <c r="H201" s="22">
        <f t="shared" si="53"/>
        <v>1100</v>
      </c>
      <c r="I201" s="22">
        <f t="shared" si="54"/>
        <v>1170</v>
      </c>
      <c r="K201" s="16" t="s">
        <v>712</v>
      </c>
      <c r="L201" s="23" t="s">
        <v>713</v>
      </c>
      <c r="N201" s="2">
        <v>1</v>
      </c>
      <c r="X201" s="2">
        <v>1300</v>
      </c>
      <c r="Y201" s="2">
        <v>1300</v>
      </c>
    </row>
    <row r="202" spans="1:25" ht="12">
      <c r="A202" s="2" t="s">
        <v>185</v>
      </c>
      <c r="B202" s="2" t="s">
        <v>54</v>
      </c>
      <c r="C202" s="10" t="s">
        <v>37</v>
      </c>
      <c r="D202" s="21">
        <v>1000</v>
      </c>
      <c r="E202" s="22">
        <f t="shared" si="50"/>
        <v>1450</v>
      </c>
      <c r="F202" s="21">
        <v>2000</v>
      </c>
      <c r="H202" s="22">
        <f t="shared" si="53"/>
        <v>1100</v>
      </c>
      <c r="I202" s="22">
        <f t="shared" si="54"/>
        <v>1800</v>
      </c>
      <c r="K202" s="23" t="s">
        <v>187</v>
      </c>
      <c r="L202" s="2"/>
      <c r="N202" s="2">
        <v>1</v>
      </c>
      <c r="O202" s="2">
        <v>200</v>
      </c>
      <c r="R202" s="2">
        <v>1200</v>
      </c>
      <c r="S202" s="2">
        <v>2000</v>
      </c>
      <c r="T202" s="2">
        <v>1000</v>
      </c>
      <c r="U202" s="2">
        <v>1000</v>
      </c>
    </row>
    <row r="203" spans="1:25" ht="12">
      <c r="A203" s="2" t="s">
        <v>806</v>
      </c>
      <c r="B203" s="2" t="s">
        <v>189</v>
      </c>
      <c r="C203" s="10" t="s">
        <v>37</v>
      </c>
      <c r="D203" s="2">
        <v>300</v>
      </c>
      <c r="E203" s="22">
        <f t="shared" si="50"/>
        <v>300</v>
      </c>
      <c r="F203" s="2">
        <v>300</v>
      </c>
      <c r="H203" s="22">
        <v>300</v>
      </c>
      <c r="I203" s="22">
        <v>300</v>
      </c>
      <c r="K203" s="23" t="s">
        <v>807</v>
      </c>
      <c r="L203" s="2"/>
      <c r="N203" s="2">
        <v>1</v>
      </c>
      <c r="X203" s="2">
        <v>300</v>
      </c>
      <c r="Y203" s="2">
        <v>300</v>
      </c>
    </row>
    <row r="204" spans="1:25" ht="12">
      <c r="A204" s="2" t="s">
        <v>808</v>
      </c>
      <c r="B204" s="2" t="s">
        <v>80</v>
      </c>
      <c r="C204" s="10" t="s">
        <v>37</v>
      </c>
      <c r="D204" s="2">
        <v>200</v>
      </c>
      <c r="E204" s="22">
        <f t="shared" si="50"/>
        <v>200</v>
      </c>
      <c r="F204" s="2">
        <v>200</v>
      </c>
      <c r="H204" s="22">
        <v>200</v>
      </c>
      <c r="I204" s="22">
        <v>200</v>
      </c>
      <c r="K204" s="28" t="s">
        <v>59</v>
      </c>
      <c r="L204" s="2"/>
      <c r="N204" s="2">
        <v>1</v>
      </c>
      <c r="X204" s="2">
        <v>193</v>
      </c>
      <c r="Y204" s="2">
        <v>200</v>
      </c>
    </row>
    <row r="205" spans="1:25" ht="12">
      <c r="A205" s="2" t="s">
        <v>809</v>
      </c>
      <c r="B205" s="2" t="s">
        <v>133</v>
      </c>
      <c r="C205" s="10" t="s">
        <v>37</v>
      </c>
      <c r="D205" s="2">
        <v>45</v>
      </c>
      <c r="E205" s="22">
        <f t="shared" si="50"/>
        <v>45</v>
      </c>
      <c r="F205" s="2">
        <v>45</v>
      </c>
      <c r="G205" s="2"/>
      <c r="H205" s="22">
        <v>45</v>
      </c>
      <c r="I205" s="22">
        <v>45</v>
      </c>
      <c r="K205" s="2" t="s">
        <v>59</v>
      </c>
      <c r="L205" s="2"/>
      <c r="N205" s="2">
        <v>1</v>
      </c>
      <c r="X205" s="2">
        <v>45</v>
      </c>
      <c r="Y205" s="2">
        <v>45</v>
      </c>
    </row>
    <row r="206" spans="1:25" ht="12">
      <c r="A206" s="2" t="s">
        <v>810</v>
      </c>
      <c r="B206" s="2" t="s">
        <v>172</v>
      </c>
      <c r="C206" s="10" t="s">
        <v>37</v>
      </c>
      <c r="D206" s="2">
        <v>200</v>
      </c>
      <c r="E206" s="22">
        <f t="shared" si="50"/>
        <v>200</v>
      </c>
      <c r="F206" s="2">
        <v>200</v>
      </c>
      <c r="G206" s="2"/>
      <c r="H206" s="22">
        <v>200</v>
      </c>
      <c r="I206" s="22">
        <v>200</v>
      </c>
      <c r="K206" s="16" t="s">
        <v>811</v>
      </c>
      <c r="L206" s="2"/>
      <c r="N206" s="2">
        <v>1</v>
      </c>
      <c r="X206" s="2">
        <v>200</v>
      </c>
      <c r="Y206" s="2">
        <v>200</v>
      </c>
    </row>
    <row r="207" spans="1:25" ht="12">
      <c r="A207" s="2" t="s">
        <v>290</v>
      </c>
      <c r="B207" s="2" t="s">
        <v>57</v>
      </c>
      <c r="C207" s="10" t="s">
        <v>37</v>
      </c>
      <c r="D207" s="21">
        <v>2500</v>
      </c>
      <c r="E207" s="22">
        <f t="shared" si="50"/>
        <v>2635</v>
      </c>
      <c r="F207" s="21">
        <v>2800</v>
      </c>
      <c r="G207" s="2"/>
      <c r="H207" s="22">
        <f t="shared" ref="H207:H208" si="55">D207*1.1</f>
        <v>2750</v>
      </c>
      <c r="I207" s="22">
        <f t="shared" ref="I207:I208" si="56">F207*0.9</f>
        <v>2520</v>
      </c>
      <c r="K207" s="19" t="str">
        <f>HYPERLINK("https://vimeo.com/200537363","https://vimeo.com/200537363")</f>
        <v>https://vimeo.com/200537363</v>
      </c>
      <c r="L207" s="32" t="s">
        <v>291</v>
      </c>
      <c r="M207" s="19" t="str">
        <f>HYPERLINK("https://www.facebook.com/FortBraggAdvocateNews/posts/1422203641137859","https://www.facebook.com/FortBraggAdvocateNews/posts/1422203641137859")</f>
        <v>https://www.facebook.com/FortBraggAdvocateNews/posts/1422203641137859</v>
      </c>
      <c r="N207" s="2">
        <v>1</v>
      </c>
      <c r="T207" s="2">
        <v>2500</v>
      </c>
      <c r="U207" s="2">
        <v>2500</v>
      </c>
    </row>
    <row r="208" spans="1:25" ht="12">
      <c r="A208" s="2" t="s">
        <v>590</v>
      </c>
      <c r="B208" s="2" t="s">
        <v>63</v>
      </c>
      <c r="C208" s="10" t="s">
        <v>37</v>
      </c>
      <c r="D208" s="2">
        <v>600</v>
      </c>
      <c r="E208" s="34">
        <f t="shared" si="50"/>
        <v>600</v>
      </c>
      <c r="F208" s="2">
        <v>600</v>
      </c>
      <c r="G208" s="2"/>
      <c r="H208" s="34">
        <f t="shared" si="55"/>
        <v>660</v>
      </c>
      <c r="I208" s="34">
        <f t="shared" si="56"/>
        <v>540</v>
      </c>
      <c r="J208" s="2">
        <v>1</v>
      </c>
      <c r="K208" s="19" t="str">
        <f>HYPERLINK("http://www.coloradoan.com/story/news/local/2017/01/22/hundreds-attend-rally-our-rights/96924538/","http://www.coloradoan.com/story/news/local/2017/01/22/hundreds-attend-rally-our-rights/96924538/")</f>
        <v>http://www.coloradoan.com/story/news/local/2017/01/22/hundreds-attend-rally-our-rights/96924538/</v>
      </c>
      <c r="N208" s="2">
        <v>1</v>
      </c>
      <c r="T208" s="2">
        <v>600</v>
      </c>
      <c r="U208" s="2">
        <v>600</v>
      </c>
    </row>
    <row r="209" spans="1:25" ht="12">
      <c r="A209" s="2" t="s">
        <v>816</v>
      </c>
      <c r="B209" s="2" t="s">
        <v>88</v>
      </c>
      <c r="C209" s="10" t="s">
        <v>37</v>
      </c>
      <c r="D209" s="2"/>
      <c r="E209" s="33"/>
      <c r="F209" s="2"/>
      <c r="G209" s="2"/>
      <c r="H209" s="33"/>
      <c r="I209" s="33"/>
      <c r="K209" s="2"/>
      <c r="N209" s="2">
        <v>1</v>
      </c>
    </row>
    <row r="210" spans="1:25" ht="12">
      <c r="A210" s="2" t="s">
        <v>818</v>
      </c>
      <c r="B210" s="2" t="s">
        <v>149</v>
      </c>
      <c r="C210" s="10" t="s">
        <v>37</v>
      </c>
      <c r="D210" s="21">
        <v>1000</v>
      </c>
      <c r="E210" s="22">
        <f t="shared" ref="E210:E223" si="57">SUM(H210+I210)/2</f>
        <v>1000</v>
      </c>
      <c r="F210" s="21">
        <v>1000</v>
      </c>
      <c r="G210" s="2"/>
      <c r="H210" s="22">
        <f t="shared" ref="H210:H211" si="58">D210*1.1</f>
        <v>1100</v>
      </c>
      <c r="I210" s="22">
        <f t="shared" ref="I210:I211" si="59">F210*0.9</f>
        <v>900</v>
      </c>
      <c r="K210" s="16" t="s">
        <v>820</v>
      </c>
      <c r="L210" s="2"/>
      <c r="N210" s="2">
        <v>1</v>
      </c>
      <c r="T210" s="2">
        <v>1000</v>
      </c>
      <c r="U210" s="2">
        <v>1000</v>
      </c>
    </row>
    <row r="211" spans="1:25" ht="12">
      <c r="A211" s="2" t="s">
        <v>823</v>
      </c>
      <c r="B211" s="2" t="s">
        <v>35</v>
      </c>
      <c r="C211" s="10" t="s">
        <v>37</v>
      </c>
      <c r="D211" s="21">
        <v>5000</v>
      </c>
      <c r="E211" s="22">
        <f t="shared" si="57"/>
        <v>5450</v>
      </c>
      <c r="F211" s="21">
        <v>6000</v>
      </c>
      <c r="G211" s="21">
        <v>9000</v>
      </c>
      <c r="H211" s="22">
        <f t="shared" si="58"/>
        <v>5500</v>
      </c>
      <c r="I211" s="22">
        <f t="shared" si="59"/>
        <v>5400</v>
      </c>
      <c r="K211" s="16" t="s">
        <v>825</v>
      </c>
      <c r="L211" s="2" t="s">
        <v>827</v>
      </c>
      <c r="N211" s="2">
        <v>1</v>
      </c>
      <c r="X211" s="2">
        <v>5000</v>
      </c>
      <c r="Y211" s="2">
        <v>5000</v>
      </c>
    </row>
    <row r="212" spans="1:25" ht="12">
      <c r="A212" s="2" t="s">
        <v>828</v>
      </c>
      <c r="B212" s="21" t="s">
        <v>586</v>
      </c>
      <c r="C212" s="10" t="s">
        <v>37</v>
      </c>
      <c r="D212" s="21">
        <v>134</v>
      </c>
      <c r="E212" s="22">
        <f t="shared" si="57"/>
        <v>134</v>
      </c>
      <c r="F212" s="2">
        <v>134</v>
      </c>
      <c r="H212" s="22">
        <v>134</v>
      </c>
      <c r="I212" s="22">
        <v>134</v>
      </c>
      <c r="K212" s="16" t="s">
        <v>829</v>
      </c>
      <c r="N212" s="2">
        <v>1</v>
      </c>
      <c r="T212" s="2">
        <v>134</v>
      </c>
      <c r="U212" s="2">
        <v>134</v>
      </c>
    </row>
    <row r="213" spans="1:25" ht="12">
      <c r="A213" s="2" t="s">
        <v>832</v>
      </c>
      <c r="B213" s="21" t="s">
        <v>43</v>
      </c>
      <c r="C213" s="10" t="s">
        <v>37</v>
      </c>
      <c r="D213" s="21">
        <v>1000</v>
      </c>
      <c r="E213" s="22">
        <f t="shared" si="57"/>
        <v>1000</v>
      </c>
      <c r="F213" s="21">
        <v>1000</v>
      </c>
      <c r="H213" s="22">
        <f>D213*1.1</f>
        <v>1100</v>
      </c>
      <c r="I213" s="22">
        <f>F213*0.9</f>
        <v>900</v>
      </c>
      <c r="K213" s="16" t="s">
        <v>834</v>
      </c>
      <c r="N213" s="2">
        <v>1</v>
      </c>
      <c r="P213" s="2">
        <v>1000</v>
      </c>
      <c r="Q213" s="2">
        <v>1000</v>
      </c>
      <c r="R213" s="2">
        <v>500</v>
      </c>
      <c r="S213" s="2">
        <v>500</v>
      </c>
    </row>
    <row r="214" spans="1:25" ht="12">
      <c r="A214" s="2" t="s">
        <v>835</v>
      </c>
      <c r="B214" s="21" t="s">
        <v>75</v>
      </c>
      <c r="C214" s="10" t="s">
        <v>37</v>
      </c>
      <c r="D214" s="21">
        <v>70</v>
      </c>
      <c r="E214" s="22">
        <f t="shared" si="57"/>
        <v>95</v>
      </c>
      <c r="F214" s="21">
        <v>120</v>
      </c>
      <c r="H214" s="22">
        <v>70</v>
      </c>
      <c r="I214" s="22">
        <v>120</v>
      </c>
      <c r="K214" s="19" t="str">
        <f>HYPERLINK("http://chautauquatoday.com/news/details.cfm?clientid=25&amp;id=234985#.WIT2YbYrLVo","http://chautauquatoday.com/news/details.cfm?clientid=25&amp;id=234985#.WIT2YbYrLVo")</f>
        <v>http://chautauquatoday.com/news/details.cfm?clientid=25&amp;id=234985#.WIT2YbYrLVo</v>
      </c>
      <c r="L214" s="2" t="s">
        <v>839</v>
      </c>
      <c r="N214" s="2">
        <v>1</v>
      </c>
      <c r="T214" s="2">
        <v>70</v>
      </c>
      <c r="U214" s="2">
        <v>70</v>
      </c>
    </row>
    <row r="215" spans="1:25" ht="12">
      <c r="A215" s="2" t="s">
        <v>292</v>
      </c>
      <c r="B215" s="21" t="s">
        <v>57</v>
      </c>
      <c r="C215" s="10" t="s">
        <v>37</v>
      </c>
      <c r="D215" s="21">
        <v>2000</v>
      </c>
      <c r="E215" s="22">
        <f t="shared" si="57"/>
        <v>2000</v>
      </c>
      <c r="F215" s="21">
        <v>2000</v>
      </c>
      <c r="H215" s="22">
        <f t="shared" ref="H215:H219" si="60">D215*1.1</f>
        <v>2200</v>
      </c>
      <c r="I215" s="22">
        <f t="shared" ref="I215:I219" si="61">F215*0.9</f>
        <v>1800</v>
      </c>
      <c r="K215" s="23" t="s">
        <v>293</v>
      </c>
      <c r="N215" s="2">
        <v>1</v>
      </c>
      <c r="P215" s="2">
        <v>2000</v>
      </c>
      <c r="Q215" s="2">
        <v>2000</v>
      </c>
    </row>
    <row r="216" spans="1:25" ht="12">
      <c r="A216" s="2" t="s">
        <v>843</v>
      </c>
      <c r="B216" s="21" t="s">
        <v>133</v>
      </c>
      <c r="C216" s="10" t="s">
        <v>37</v>
      </c>
      <c r="D216" s="21">
        <v>1500</v>
      </c>
      <c r="E216" s="22">
        <f t="shared" si="57"/>
        <v>1500</v>
      </c>
      <c r="F216" s="21">
        <v>1500</v>
      </c>
      <c r="H216" s="22">
        <f t="shared" si="60"/>
        <v>1650.0000000000002</v>
      </c>
      <c r="I216" s="22">
        <f t="shared" si="61"/>
        <v>1350</v>
      </c>
      <c r="K216" s="23" t="s">
        <v>844</v>
      </c>
      <c r="N216" s="2">
        <v>1</v>
      </c>
      <c r="T216" s="2">
        <v>1500</v>
      </c>
      <c r="U216" s="2">
        <v>1500</v>
      </c>
    </row>
    <row r="217" spans="1:25" ht="12">
      <c r="A217" s="2" t="s">
        <v>716</v>
      </c>
      <c r="B217" s="21" t="s">
        <v>119</v>
      </c>
      <c r="C217" s="10" t="s">
        <v>37</v>
      </c>
      <c r="D217" s="21">
        <v>1500</v>
      </c>
      <c r="E217" s="22">
        <f t="shared" si="57"/>
        <v>1500</v>
      </c>
      <c r="F217" s="21">
        <v>1500</v>
      </c>
      <c r="H217" s="22">
        <f t="shared" si="60"/>
        <v>1650.0000000000002</v>
      </c>
      <c r="I217" s="22">
        <f t="shared" si="61"/>
        <v>1350</v>
      </c>
      <c r="K217" s="16" t="s">
        <v>718</v>
      </c>
      <c r="N217" s="2">
        <v>1</v>
      </c>
      <c r="T217" s="2">
        <v>1500</v>
      </c>
      <c r="U217" s="2">
        <v>1500</v>
      </c>
    </row>
    <row r="218" spans="1:25" ht="12">
      <c r="A218" s="2" t="s">
        <v>716</v>
      </c>
      <c r="B218" s="21" t="s">
        <v>119</v>
      </c>
      <c r="C218" s="10" t="s">
        <v>37</v>
      </c>
      <c r="D218" s="21">
        <v>500</v>
      </c>
      <c r="E218" s="34">
        <f t="shared" si="57"/>
        <v>500</v>
      </c>
      <c r="F218" s="2">
        <v>500</v>
      </c>
      <c r="H218" s="34">
        <f t="shared" si="60"/>
        <v>550</v>
      </c>
      <c r="I218" s="34">
        <f t="shared" si="61"/>
        <v>450</v>
      </c>
      <c r="J218" s="2">
        <v>1</v>
      </c>
      <c r="K218" s="16" t="s">
        <v>718</v>
      </c>
      <c r="L218" s="2" t="s">
        <v>721</v>
      </c>
      <c r="N218" s="2">
        <v>1</v>
      </c>
      <c r="X218" s="2">
        <v>500</v>
      </c>
      <c r="Y218" s="2">
        <v>500</v>
      </c>
    </row>
    <row r="219" spans="1:25" ht="12">
      <c r="A219" s="2" t="s">
        <v>845</v>
      </c>
      <c r="B219" s="21" t="s">
        <v>438</v>
      </c>
      <c r="C219" s="10" t="s">
        <v>37</v>
      </c>
      <c r="D219" s="21">
        <v>200</v>
      </c>
      <c r="E219" s="22">
        <f t="shared" si="57"/>
        <v>335</v>
      </c>
      <c r="F219" s="2">
        <v>500</v>
      </c>
      <c r="H219" s="22">
        <f t="shared" si="60"/>
        <v>220.00000000000003</v>
      </c>
      <c r="I219" s="22">
        <f t="shared" si="61"/>
        <v>450</v>
      </c>
      <c r="K219" s="16" t="s">
        <v>847</v>
      </c>
      <c r="L219" s="19" t="str">
        <f>HYPERLINK("http://www.galesburg.com/news/20170121/nearly-500-march-in-solidarity-around-downtown-galesburg","http://www.galesburg.com/news/20170121/nearly-500-march-in-solidarity-around-downtown-galesburg")</f>
        <v>http://www.galesburg.com/news/20170121/nearly-500-march-in-solidarity-around-downtown-galesburg</v>
      </c>
      <c r="N219" s="2">
        <v>1</v>
      </c>
      <c r="T219" s="2">
        <v>200</v>
      </c>
      <c r="U219" s="2">
        <v>500</v>
      </c>
    </row>
    <row r="220" spans="1:25" ht="12">
      <c r="A220" s="2" t="s">
        <v>850</v>
      </c>
      <c r="B220" s="21" t="s">
        <v>88</v>
      </c>
      <c r="C220" s="10" t="s">
        <v>37</v>
      </c>
      <c r="D220" s="21">
        <v>1</v>
      </c>
      <c r="E220" s="22">
        <f t="shared" si="57"/>
        <v>1</v>
      </c>
      <c r="F220" s="21">
        <v>1</v>
      </c>
      <c r="H220" s="22">
        <v>1</v>
      </c>
      <c r="I220" s="22">
        <v>1</v>
      </c>
      <c r="K220" s="2" t="s">
        <v>59</v>
      </c>
      <c r="N220" s="2">
        <v>1</v>
      </c>
      <c r="P220" s="2"/>
      <c r="Q220" s="2"/>
      <c r="X220" s="2">
        <v>1</v>
      </c>
      <c r="Y220" s="2">
        <v>1</v>
      </c>
    </row>
    <row r="221" spans="1:25" ht="12">
      <c r="A221" s="2" t="s">
        <v>852</v>
      </c>
      <c r="B221" s="21" t="s">
        <v>75</v>
      </c>
      <c r="C221" s="10" t="s">
        <v>37</v>
      </c>
      <c r="D221" s="21">
        <v>1000</v>
      </c>
      <c r="E221" s="22">
        <f t="shared" si="57"/>
        <v>1225</v>
      </c>
      <c r="F221" s="21">
        <v>1500</v>
      </c>
      <c r="H221" s="22">
        <f>D221*1.1</f>
        <v>1100</v>
      </c>
      <c r="I221" s="22">
        <f>F221*0.9</f>
        <v>1350</v>
      </c>
      <c r="K221" s="2" t="s">
        <v>59</v>
      </c>
      <c r="L221" s="16" t="s">
        <v>854</v>
      </c>
      <c r="N221" s="2">
        <v>1</v>
      </c>
      <c r="O221" s="2">
        <v>150</v>
      </c>
      <c r="X221" s="2">
        <v>1500</v>
      </c>
      <c r="Y221" s="2">
        <v>1500</v>
      </c>
    </row>
    <row r="222" spans="1:25" ht="12">
      <c r="A222" s="2" t="s">
        <v>595</v>
      </c>
      <c r="B222" s="21" t="s">
        <v>63</v>
      </c>
      <c r="C222" s="10" t="s">
        <v>37</v>
      </c>
      <c r="D222" s="21">
        <v>100</v>
      </c>
      <c r="E222" s="22">
        <f t="shared" si="57"/>
        <v>100</v>
      </c>
      <c r="F222" s="21">
        <v>100</v>
      </c>
      <c r="H222" s="22">
        <v>100</v>
      </c>
      <c r="I222" s="22">
        <v>100</v>
      </c>
      <c r="K222" s="23" t="s">
        <v>197</v>
      </c>
      <c r="N222" s="2">
        <v>1</v>
      </c>
      <c r="X222" s="2">
        <v>100</v>
      </c>
      <c r="Y222" s="2">
        <v>100</v>
      </c>
    </row>
    <row r="223" spans="1:25" ht="12">
      <c r="A223" s="2" t="s">
        <v>858</v>
      </c>
      <c r="B223" s="21" t="s">
        <v>181</v>
      </c>
      <c r="C223" s="10" t="s">
        <v>37</v>
      </c>
      <c r="D223" s="21">
        <v>200</v>
      </c>
      <c r="E223" s="22">
        <f t="shared" si="57"/>
        <v>225</v>
      </c>
      <c r="F223" s="21">
        <v>250</v>
      </c>
      <c r="H223" s="22">
        <v>200</v>
      </c>
      <c r="I223" s="22">
        <v>250</v>
      </c>
      <c r="K223" s="28" t="s">
        <v>111</v>
      </c>
      <c r="N223" s="2">
        <v>1</v>
      </c>
      <c r="P223" s="2">
        <v>200</v>
      </c>
      <c r="Q223" s="2">
        <v>250</v>
      </c>
    </row>
    <row r="224" spans="1:25" ht="12">
      <c r="A224" s="2" t="s">
        <v>190</v>
      </c>
      <c r="B224" s="21" t="s">
        <v>54</v>
      </c>
      <c r="C224" s="10" t="s">
        <v>37</v>
      </c>
      <c r="D224" s="21"/>
      <c r="E224" s="33"/>
      <c r="F224" s="21"/>
      <c r="H224" s="33"/>
      <c r="I224" s="33"/>
      <c r="K224" s="28"/>
      <c r="N224" s="2">
        <v>1</v>
      </c>
    </row>
    <row r="225" spans="1:25" ht="12">
      <c r="A225" s="2" t="s">
        <v>862</v>
      </c>
      <c r="B225" s="21" t="s">
        <v>224</v>
      </c>
      <c r="C225" s="10" t="s">
        <v>37</v>
      </c>
      <c r="D225" s="21">
        <v>25</v>
      </c>
      <c r="E225" s="22">
        <f t="shared" ref="E225:E237" si="62">SUM(H225+I225)/2</f>
        <v>35</v>
      </c>
      <c r="F225" s="21">
        <v>45</v>
      </c>
      <c r="H225" s="22">
        <v>25</v>
      </c>
      <c r="I225" s="22">
        <v>45</v>
      </c>
      <c r="K225" s="23" t="s">
        <v>752</v>
      </c>
      <c r="L225" s="16" t="s">
        <v>863</v>
      </c>
      <c r="N225" s="2">
        <v>1</v>
      </c>
      <c r="X225" s="2">
        <v>25</v>
      </c>
      <c r="Y225" s="2">
        <v>45</v>
      </c>
    </row>
    <row r="226" spans="1:25" ht="12">
      <c r="A226" s="2" t="s">
        <v>864</v>
      </c>
      <c r="B226" s="21" t="s">
        <v>328</v>
      </c>
      <c r="C226" s="10" t="s">
        <v>37</v>
      </c>
      <c r="D226" s="21">
        <v>304</v>
      </c>
      <c r="E226" s="22">
        <f t="shared" si="62"/>
        <v>304</v>
      </c>
      <c r="F226" s="21">
        <v>304</v>
      </c>
      <c r="H226" s="22">
        <f t="shared" ref="H226:H227" si="63">D226*1.1</f>
        <v>334.40000000000003</v>
      </c>
      <c r="I226" s="22">
        <f t="shared" ref="I226:I227" si="64">F226*0.9</f>
        <v>273.60000000000002</v>
      </c>
      <c r="K226" s="23" t="s">
        <v>866</v>
      </c>
      <c r="N226" s="2">
        <v>1</v>
      </c>
      <c r="T226" s="2">
        <v>304</v>
      </c>
      <c r="U226" s="2">
        <v>304</v>
      </c>
    </row>
    <row r="227" spans="1:25" ht="12">
      <c r="A227" s="2" t="s">
        <v>599</v>
      </c>
      <c r="B227" s="21" t="s">
        <v>63</v>
      </c>
      <c r="C227" s="10" t="s">
        <v>37</v>
      </c>
      <c r="D227" s="21">
        <v>4500</v>
      </c>
      <c r="E227" s="22">
        <f t="shared" si="62"/>
        <v>4725</v>
      </c>
      <c r="F227" s="21">
        <v>5000</v>
      </c>
      <c r="H227" s="22">
        <f t="shared" si="63"/>
        <v>4950</v>
      </c>
      <c r="I227" s="22">
        <f t="shared" si="64"/>
        <v>4500</v>
      </c>
      <c r="K227" s="28" t="s">
        <v>601</v>
      </c>
      <c r="N227" s="2">
        <v>1</v>
      </c>
      <c r="X227" s="2">
        <v>4500</v>
      </c>
      <c r="Y227" s="2">
        <v>4500</v>
      </c>
    </row>
    <row r="228" spans="1:25" ht="12">
      <c r="A228" s="2" t="s">
        <v>870</v>
      </c>
      <c r="B228" s="21" t="s">
        <v>273</v>
      </c>
      <c r="C228" s="10" t="s">
        <v>37</v>
      </c>
      <c r="D228" s="21">
        <v>97</v>
      </c>
      <c r="E228" s="22">
        <f t="shared" si="62"/>
        <v>108.5</v>
      </c>
      <c r="F228" s="2">
        <v>120</v>
      </c>
      <c r="H228" s="22">
        <v>97</v>
      </c>
      <c r="I228" s="22">
        <v>120</v>
      </c>
      <c r="K228" s="23" t="s">
        <v>871</v>
      </c>
      <c r="L228" s="2" t="s">
        <v>872</v>
      </c>
      <c r="N228" s="2">
        <v>1</v>
      </c>
      <c r="V228" s="2">
        <v>100</v>
      </c>
      <c r="W228" s="2">
        <v>100</v>
      </c>
      <c r="X228" s="2">
        <v>97</v>
      </c>
      <c r="Y228" s="2">
        <v>120</v>
      </c>
    </row>
    <row r="229" spans="1:25" ht="12">
      <c r="A229" s="2" t="s">
        <v>873</v>
      </c>
      <c r="B229" s="21" t="s">
        <v>50</v>
      </c>
      <c r="C229" s="10" t="s">
        <v>37</v>
      </c>
      <c r="D229" s="21">
        <v>2500</v>
      </c>
      <c r="E229" s="22">
        <f t="shared" si="62"/>
        <v>2725</v>
      </c>
      <c r="F229" s="21">
        <v>3000</v>
      </c>
      <c r="H229" s="22">
        <f>D229*1.1</f>
        <v>2750</v>
      </c>
      <c r="I229" s="22">
        <f>F229*0.9</f>
        <v>2700</v>
      </c>
      <c r="K229" s="16" t="s">
        <v>874</v>
      </c>
      <c r="L229" s="2"/>
      <c r="N229" s="2">
        <v>1</v>
      </c>
      <c r="O229" s="2">
        <v>200</v>
      </c>
      <c r="P229" s="2">
        <v>3000</v>
      </c>
      <c r="Q229" s="2">
        <v>3000</v>
      </c>
    </row>
    <row r="230" spans="1:25" ht="12">
      <c r="A230" s="2" t="s">
        <v>878</v>
      </c>
      <c r="B230" s="21" t="s">
        <v>189</v>
      </c>
      <c r="C230" s="10" t="s">
        <v>37</v>
      </c>
      <c r="D230" s="21">
        <v>1</v>
      </c>
      <c r="E230" s="22">
        <f t="shared" si="62"/>
        <v>1</v>
      </c>
      <c r="F230" s="21">
        <v>1</v>
      </c>
      <c r="H230" s="22">
        <v>1</v>
      </c>
      <c r="I230" s="22">
        <v>1</v>
      </c>
      <c r="K230" s="28" t="s">
        <v>59</v>
      </c>
      <c r="L230" s="2"/>
      <c r="N230" s="2">
        <v>1</v>
      </c>
      <c r="X230" s="2">
        <v>1</v>
      </c>
      <c r="Y230" s="2">
        <v>1</v>
      </c>
    </row>
    <row r="231" spans="1:25" ht="12">
      <c r="A231" s="2" t="s">
        <v>880</v>
      </c>
      <c r="B231" s="21" t="s">
        <v>172</v>
      </c>
      <c r="C231" s="10" t="s">
        <v>37</v>
      </c>
      <c r="D231" s="21">
        <v>200</v>
      </c>
      <c r="E231" s="22">
        <f t="shared" si="62"/>
        <v>200</v>
      </c>
      <c r="F231" s="21">
        <v>200</v>
      </c>
      <c r="H231" s="22">
        <v>200</v>
      </c>
      <c r="I231" s="22">
        <v>200</v>
      </c>
      <c r="K231" s="23" t="s">
        <v>882</v>
      </c>
      <c r="L231" s="2"/>
      <c r="N231" s="2">
        <v>1</v>
      </c>
      <c r="T231" s="2">
        <v>200</v>
      </c>
      <c r="U231" s="2">
        <v>200</v>
      </c>
    </row>
    <row r="232" spans="1:25" ht="12">
      <c r="A232" s="2" t="s">
        <v>191</v>
      </c>
      <c r="B232" s="21" t="s">
        <v>54</v>
      </c>
      <c r="C232" s="10" t="s">
        <v>37</v>
      </c>
      <c r="D232" s="21">
        <v>350</v>
      </c>
      <c r="E232" s="22">
        <f t="shared" si="62"/>
        <v>451.25</v>
      </c>
      <c r="F232" s="21">
        <v>575</v>
      </c>
      <c r="H232" s="22">
        <f t="shared" ref="H232:H234" si="65">D232*1.1</f>
        <v>385.00000000000006</v>
      </c>
      <c r="I232" s="22">
        <f t="shared" ref="I232:I234" si="66">F232*0.9</f>
        <v>517.5</v>
      </c>
      <c r="K232" s="28" t="s">
        <v>193</v>
      </c>
      <c r="L232" s="2" t="s">
        <v>194</v>
      </c>
      <c r="N232" s="2">
        <v>1</v>
      </c>
      <c r="T232" s="2">
        <v>350</v>
      </c>
      <c r="U232" s="2">
        <v>350</v>
      </c>
      <c r="X232" s="2">
        <v>475</v>
      </c>
      <c r="Y232" s="2">
        <v>575</v>
      </c>
    </row>
    <row r="233" spans="1:25" ht="12">
      <c r="A233" s="2" t="s">
        <v>884</v>
      </c>
      <c r="B233" s="21" t="s">
        <v>360</v>
      </c>
      <c r="C233" s="10" t="s">
        <v>37</v>
      </c>
      <c r="D233" s="21">
        <v>2000</v>
      </c>
      <c r="E233" s="22">
        <f t="shared" si="62"/>
        <v>2000</v>
      </c>
      <c r="F233" s="21">
        <v>2000</v>
      </c>
      <c r="H233" s="22">
        <f t="shared" si="65"/>
        <v>2200</v>
      </c>
      <c r="I233" s="22">
        <f t="shared" si="66"/>
        <v>1800</v>
      </c>
      <c r="K233" s="32" t="s">
        <v>885</v>
      </c>
      <c r="L233" s="16" t="s">
        <v>886</v>
      </c>
      <c r="N233" s="2">
        <v>1</v>
      </c>
      <c r="R233" s="2">
        <v>2000</v>
      </c>
      <c r="S233" s="2">
        <v>2000</v>
      </c>
    </row>
    <row r="234" spans="1:25" ht="12">
      <c r="A234" s="2" t="s">
        <v>887</v>
      </c>
      <c r="B234" s="21" t="s">
        <v>184</v>
      </c>
      <c r="C234" s="10" t="s">
        <v>37</v>
      </c>
      <c r="D234" s="21">
        <v>3000</v>
      </c>
      <c r="E234" s="22">
        <f t="shared" si="62"/>
        <v>4350</v>
      </c>
      <c r="F234" s="21">
        <v>6000</v>
      </c>
      <c r="H234" s="22">
        <f t="shared" si="65"/>
        <v>3300.0000000000005</v>
      </c>
      <c r="I234" s="22">
        <f t="shared" si="66"/>
        <v>5400</v>
      </c>
      <c r="K234" s="16" t="s">
        <v>888</v>
      </c>
      <c r="N234" s="2">
        <v>1</v>
      </c>
      <c r="R234" s="2">
        <v>4000</v>
      </c>
      <c r="S234" s="2">
        <v>4000</v>
      </c>
    </row>
    <row r="235" spans="1:25" ht="12">
      <c r="A235" s="2" t="s">
        <v>889</v>
      </c>
      <c r="B235" s="21" t="s">
        <v>149</v>
      </c>
      <c r="C235" s="10" t="s">
        <v>37</v>
      </c>
      <c r="D235" s="21">
        <v>45</v>
      </c>
      <c r="E235" s="22">
        <f t="shared" si="62"/>
        <v>55</v>
      </c>
      <c r="F235" s="21">
        <v>65</v>
      </c>
      <c r="H235" s="22">
        <v>45</v>
      </c>
      <c r="I235" s="22">
        <v>65</v>
      </c>
      <c r="K235" s="2" t="s">
        <v>890</v>
      </c>
      <c r="L235" s="2" t="s">
        <v>890</v>
      </c>
      <c r="N235" s="2">
        <v>1</v>
      </c>
      <c r="X235" s="2">
        <v>45</v>
      </c>
      <c r="Y235" s="2">
        <v>65</v>
      </c>
    </row>
    <row r="236" spans="1:25" ht="12">
      <c r="A236" s="2" t="s">
        <v>891</v>
      </c>
      <c r="B236" s="21" t="s">
        <v>471</v>
      </c>
      <c r="C236" s="10" t="s">
        <v>37</v>
      </c>
      <c r="D236" s="21">
        <v>2000</v>
      </c>
      <c r="E236" s="22">
        <f t="shared" si="62"/>
        <v>2000</v>
      </c>
      <c r="F236" s="21">
        <v>2000</v>
      </c>
      <c r="H236" s="22">
        <f>D236*1.1</f>
        <v>2200</v>
      </c>
      <c r="I236" s="22">
        <f>F236*0.9</f>
        <v>1800</v>
      </c>
      <c r="K236" s="23" t="s">
        <v>892</v>
      </c>
      <c r="N236" s="2">
        <v>1</v>
      </c>
      <c r="P236" s="2">
        <v>2000</v>
      </c>
      <c r="Q236" s="2">
        <v>2000</v>
      </c>
    </row>
    <row r="237" spans="1:25" ht="12">
      <c r="A237" s="2" t="s">
        <v>893</v>
      </c>
      <c r="B237" s="21" t="s">
        <v>184</v>
      </c>
      <c r="C237" s="10" t="s">
        <v>37</v>
      </c>
      <c r="D237" s="21">
        <v>100</v>
      </c>
      <c r="E237" s="22">
        <f t="shared" si="62"/>
        <v>150</v>
      </c>
      <c r="F237" s="2">
        <v>200</v>
      </c>
      <c r="H237" s="22">
        <v>100</v>
      </c>
      <c r="I237" s="22">
        <v>200</v>
      </c>
      <c r="K237" s="19" t="str">
        <f>HYPERLINK("http://www.wcti12.com/news/womens-marches-held-in-eastern-north-carolina/284801734","http://www.wcti12.com/news/womens-marches-held-in-eastern-north-carolina/284801734")</f>
        <v>http://www.wcti12.com/news/womens-marches-held-in-eastern-north-carolina/284801734</v>
      </c>
      <c r="L237" s="2" t="s">
        <v>895</v>
      </c>
      <c r="N237" s="2">
        <v>1</v>
      </c>
      <c r="P237" s="2">
        <v>100</v>
      </c>
      <c r="Q237" s="2">
        <v>200</v>
      </c>
    </row>
    <row r="238" spans="1:25" ht="12">
      <c r="A238" s="2" t="s">
        <v>896</v>
      </c>
      <c r="B238" s="21" t="s">
        <v>149</v>
      </c>
      <c r="C238" s="10" t="s">
        <v>37</v>
      </c>
      <c r="D238" s="21"/>
      <c r="E238" s="33"/>
      <c r="F238" s="2"/>
      <c r="H238" s="33"/>
      <c r="I238" s="33"/>
      <c r="K238" s="28"/>
      <c r="N238" s="2">
        <v>1</v>
      </c>
    </row>
    <row r="239" spans="1:25" ht="12">
      <c r="A239" s="2" t="s">
        <v>897</v>
      </c>
      <c r="B239" s="21" t="s">
        <v>50</v>
      </c>
      <c r="C239" s="10" t="s">
        <v>37</v>
      </c>
      <c r="D239" s="21">
        <v>1143</v>
      </c>
      <c r="E239" s="22">
        <f t="shared" ref="E239:E247" si="67">SUM(H239+I239)/2</f>
        <v>1213.6500000000001</v>
      </c>
      <c r="F239" s="21">
        <v>1300</v>
      </c>
      <c r="H239" s="22">
        <f>D239*1.1</f>
        <v>1257.3000000000002</v>
      </c>
      <c r="I239" s="22">
        <f>F239*0.9</f>
        <v>1170</v>
      </c>
      <c r="K239" s="2" t="s">
        <v>59</v>
      </c>
      <c r="L239" s="2" t="s">
        <v>900</v>
      </c>
      <c r="N239" s="2">
        <v>1</v>
      </c>
      <c r="P239" s="2">
        <v>1143</v>
      </c>
      <c r="Q239" s="2">
        <v>1143</v>
      </c>
      <c r="V239" s="2">
        <v>1300</v>
      </c>
      <c r="W239" s="2">
        <v>1300</v>
      </c>
    </row>
    <row r="240" spans="1:25" ht="12">
      <c r="A240" s="2" t="s">
        <v>294</v>
      </c>
      <c r="B240" s="21" t="s">
        <v>57</v>
      </c>
      <c r="C240" s="10" t="s">
        <v>37</v>
      </c>
      <c r="D240" s="21">
        <v>203</v>
      </c>
      <c r="E240" s="22">
        <f t="shared" si="67"/>
        <v>251.5</v>
      </c>
      <c r="F240" s="21">
        <v>300</v>
      </c>
      <c r="H240" s="22">
        <v>203</v>
      </c>
      <c r="I240" s="22">
        <v>300</v>
      </c>
      <c r="K240" s="2" t="s">
        <v>295</v>
      </c>
      <c r="L240" s="2" t="s">
        <v>59</v>
      </c>
      <c r="N240" s="2">
        <v>1</v>
      </c>
      <c r="X240" s="2">
        <v>200</v>
      </c>
      <c r="Y240" s="2">
        <v>300</v>
      </c>
    </row>
    <row r="241" spans="1:26" ht="12">
      <c r="A241" s="2" t="s">
        <v>633</v>
      </c>
      <c r="B241" s="21" t="s">
        <v>298</v>
      </c>
      <c r="C241" s="10" t="s">
        <v>37</v>
      </c>
      <c r="D241" s="21">
        <v>32</v>
      </c>
      <c r="E241" s="22">
        <f t="shared" si="67"/>
        <v>32</v>
      </c>
      <c r="F241" s="21">
        <v>32</v>
      </c>
      <c r="H241" s="22">
        <v>32</v>
      </c>
      <c r="I241" s="22">
        <v>32</v>
      </c>
      <c r="K241" s="28" t="s">
        <v>91</v>
      </c>
      <c r="N241" s="2">
        <v>1</v>
      </c>
      <c r="X241" s="2">
        <v>32</v>
      </c>
      <c r="Y241" s="2">
        <v>32</v>
      </c>
    </row>
    <row r="242" spans="1:26" ht="12">
      <c r="A242" s="2" t="s">
        <v>905</v>
      </c>
      <c r="B242" s="21" t="s">
        <v>906</v>
      </c>
      <c r="C242" s="10" t="s">
        <v>37</v>
      </c>
      <c r="D242" s="21">
        <v>300</v>
      </c>
      <c r="E242" s="22">
        <f t="shared" si="67"/>
        <v>484.05</v>
      </c>
      <c r="F242" s="21">
        <v>709</v>
      </c>
      <c r="H242" s="22">
        <f>D242*1.1</f>
        <v>330</v>
      </c>
      <c r="I242" s="22">
        <f>F242*0.9</f>
        <v>638.1</v>
      </c>
      <c r="K242" s="23" t="s">
        <v>1254</v>
      </c>
      <c r="L242" s="2" t="s">
        <v>908</v>
      </c>
      <c r="N242" s="2">
        <v>1</v>
      </c>
      <c r="P242" s="2">
        <v>300</v>
      </c>
      <c r="Q242" s="2">
        <v>709</v>
      </c>
      <c r="T242" s="2">
        <v>300</v>
      </c>
      <c r="U242" s="2">
        <v>300</v>
      </c>
    </row>
    <row r="243" spans="1:26" ht="12">
      <c r="A243" s="2" t="s">
        <v>68</v>
      </c>
      <c r="B243" s="21" t="s">
        <v>34</v>
      </c>
      <c r="C243" s="10" t="s">
        <v>37</v>
      </c>
      <c r="D243" s="21">
        <v>105</v>
      </c>
      <c r="E243" s="22">
        <f t="shared" si="67"/>
        <v>105</v>
      </c>
      <c r="F243" s="21">
        <v>105</v>
      </c>
      <c r="H243" s="22">
        <v>105</v>
      </c>
      <c r="I243" s="22">
        <v>105</v>
      </c>
      <c r="K243" s="2" t="s">
        <v>59</v>
      </c>
      <c r="N243" s="2">
        <v>1</v>
      </c>
      <c r="X243" s="2">
        <v>105</v>
      </c>
      <c r="Y243" s="2">
        <v>105</v>
      </c>
    </row>
    <row r="244" spans="1:26" ht="12">
      <c r="A244" s="2" t="s">
        <v>830</v>
      </c>
      <c r="B244" s="2" t="s">
        <v>831</v>
      </c>
      <c r="C244" s="2" t="s">
        <v>37</v>
      </c>
      <c r="D244" s="2">
        <v>150</v>
      </c>
      <c r="E244" s="34">
        <f t="shared" si="67"/>
        <v>200</v>
      </c>
      <c r="F244" s="2">
        <v>250</v>
      </c>
      <c r="H244" s="34">
        <v>150</v>
      </c>
      <c r="I244" s="34">
        <v>250</v>
      </c>
      <c r="J244" s="2">
        <v>1</v>
      </c>
      <c r="K244" s="16" t="s">
        <v>833</v>
      </c>
      <c r="L244" s="2" t="s">
        <v>836</v>
      </c>
      <c r="N244" s="2">
        <v>1</v>
      </c>
      <c r="X244" s="2">
        <v>150</v>
      </c>
      <c r="Y244" s="2">
        <v>250</v>
      </c>
    </row>
    <row r="245" spans="1:26" ht="12">
      <c r="A245" s="2" t="s">
        <v>70</v>
      </c>
      <c r="B245" s="21" t="s">
        <v>34</v>
      </c>
      <c r="C245" s="10" t="s">
        <v>37</v>
      </c>
      <c r="D245" s="21">
        <v>150</v>
      </c>
      <c r="E245" s="22">
        <f t="shared" si="67"/>
        <v>160</v>
      </c>
      <c r="F245" s="21">
        <v>170</v>
      </c>
      <c r="H245" s="22">
        <v>150</v>
      </c>
      <c r="I245" s="22">
        <v>170</v>
      </c>
      <c r="K245" s="2" t="s">
        <v>71</v>
      </c>
      <c r="L245" s="2"/>
      <c r="N245" s="2">
        <v>1</v>
      </c>
      <c r="X245" s="2">
        <v>150</v>
      </c>
      <c r="Y245" s="2">
        <v>170</v>
      </c>
      <c r="Z245" s="2"/>
    </row>
    <row r="246" spans="1:26" ht="12">
      <c r="A246" s="2" t="s">
        <v>913</v>
      </c>
      <c r="B246" s="21" t="s">
        <v>189</v>
      </c>
      <c r="C246" s="10" t="s">
        <v>37</v>
      </c>
      <c r="D246" s="21">
        <v>31</v>
      </c>
      <c r="E246" s="22">
        <f t="shared" si="67"/>
        <v>31</v>
      </c>
      <c r="F246" s="21">
        <v>31</v>
      </c>
      <c r="H246" s="22">
        <v>31</v>
      </c>
      <c r="I246" s="22">
        <v>31</v>
      </c>
      <c r="K246" s="2" t="s">
        <v>915</v>
      </c>
      <c r="N246" s="2">
        <v>1</v>
      </c>
      <c r="V246" s="2">
        <v>31</v>
      </c>
      <c r="W246" s="2">
        <v>31</v>
      </c>
    </row>
    <row r="247" spans="1:26" ht="12">
      <c r="A247" s="2" t="s">
        <v>838</v>
      </c>
      <c r="B247" s="21" t="s">
        <v>840</v>
      </c>
      <c r="C247" s="10" t="s">
        <v>37</v>
      </c>
      <c r="D247" s="21">
        <v>30</v>
      </c>
      <c r="E247" s="22">
        <f t="shared" si="67"/>
        <v>30</v>
      </c>
      <c r="F247" s="21">
        <v>30</v>
      </c>
      <c r="H247" s="22">
        <v>30</v>
      </c>
      <c r="I247" s="22">
        <v>30</v>
      </c>
      <c r="K247" s="2" t="s">
        <v>59</v>
      </c>
      <c r="N247" s="2">
        <v>1</v>
      </c>
      <c r="X247" s="2">
        <v>30</v>
      </c>
      <c r="Y247" s="2">
        <v>30</v>
      </c>
    </row>
    <row r="248" spans="1:26" ht="12">
      <c r="A248" s="2" t="s">
        <v>70</v>
      </c>
      <c r="D248" s="21">
        <v>150</v>
      </c>
      <c r="F248" s="21">
        <v>170</v>
      </c>
      <c r="K248" s="2" t="s">
        <v>1520</v>
      </c>
    </row>
    <row r="249" spans="1:26" ht="12">
      <c r="A249" s="2" t="s">
        <v>917</v>
      </c>
      <c r="B249" s="21" t="s">
        <v>109</v>
      </c>
      <c r="C249" s="10" t="s">
        <v>37</v>
      </c>
      <c r="D249" s="21">
        <v>900</v>
      </c>
      <c r="E249" s="22">
        <f t="shared" ref="E249:E252" si="68">SUM(H249+I249)/2</f>
        <v>994.05000000000007</v>
      </c>
      <c r="F249" s="21">
        <v>1109</v>
      </c>
      <c r="H249" s="22">
        <f>D249*1.1</f>
        <v>990.00000000000011</v>
      </c>
      <c r="I249" s="22">
        <f>F249*0.9</f>
        <v>998.1</v>
      </c>
      <c r="K249" s="16" t="s">
        <v>919</v>
      </c>
      <c r="N249" s="2">
        <v>1</v>
      </c>
      <c r="T249" s="2">
        <v>1100</v>
      </c>
      <c r="U249" s="2">
        <v>1100</v>
      </c>
    </row>
    <row r="250" spans="1:26" ht="12">
      <c r="A250" s="2" t="s">
        <v>922</v>
      </c>
      <c r="B250" s="21" t="s">
        <v>50</v>
      </c>
      <c r="C250" s="10" t="s">
        <v>37</v>
      </c>
      <c r="D250" s="21">
        <v>5</v>
      </c>
      <c r="E250" s="22">
        <f t="shared" si="68"/>
        <v>5</v>
      </c>
      <c r="F250" s="21">
        <v>5</v>
      </c>
      <c r="H250" s="22">
        <v>5</v>
      </c>
      <c r="I250" s="22">
        <v>5</v>
      </c>
      <c r="K250" s="16" t="s">
        <v>924</v>
      </c>
      <c r="N250" s="2">
        <v>1</v>
      </c>
      <c r="P250" s="2">
        <v>5</v>
      </c>
      <c r="Q250" s="2">
        <v>5</v>
      </c>
    </row>
    <row r="251" spans="1:26" ht="12">
      <c r="A251" s="2" t="s">
        <v>636</v>
      </c>
      <c r="B251" s="21" t="s">
        <v>298</v>
      </c>
      <c r="C251" s="10" t="s">
        <v>37</v>
      </c>
      <c r="D251" s="21">
        <v>10000</v>
      </c>
      <c r="E251" s="22">
        <f t="shared" si="68"/>
        <v>10000</v>
      </c>
      <c r="F251" s="21">
        <v>10000</v>
      </c>
      <c r="H251" s="22">
        <f>D251*1.1</f>
        <v>11000</v>
      </c>
      <c r="I251" s="22">
        <f>F251*0.9</f>
        <v>9000</v>
      </c>
      <c r="K251" s="16" t="s">
        <v>638</v>
      </c>
      <c r="L251" s="19" t="str">
        <f>HYPERLINK("http://ctmirror.org/2017/01/21/hartford-rally-draws-10000-complacency-is-over/","http://ctmirror.org/2017/01/21/hartford-rally-draws-10000-complacency-is-over/")</f>
        <v>http://ctmirror.org/2017/01/21/hartford-rally-draws-10000-complacency-is-over/</v>
      </c>
      <c r="N251" s="2">
        <v>1</v>
      </c>
      <c r="R251" s="2">
        <v>10000</v>
      </c>
      <c r="S251" s="2">
        <v>10000</v>
      </c>
      <c r="T251" s="2">
        <v>10000</v>
      </c>
      <c r="U251" s="2">
        <v>10000</v>
      </c>
    </row>
    <row r="252" spans="1:26" ht="12">
      <c r="A252" s="2" t="s">
        <v>928</v>
      </c>
      <c r="B252" s="21" t="s">
        <v>360</v>
      </c>
      <c r="C252" s="10" t="s">
        <v>37</v>
      </c>
      <c r="D252" s="21">
        <v>200</v>
      </c>
      <c r="E252" s="22">
        <f t="shared" si="68"/>
        <v>200</v>
      </c>
      <c r="F252" s="21">
        <v>200</v>
      </c>
      <c r="G252" s="2"/>
      <c r="H252" s="22">
        <v>200</v>
      </c>
      <c r="I252" s="22">
        <v>200</v>
      </c>
      <c r="K252" s="19" t="str">
        <f>HYPERLINK("http://www.capecod.com/cape-wide-news/solidarity-stand-out-in-harwich-saturday/","http://www.capecod.com/cape-wide-news/solidarity-stand-out-in-harwich-saturday/")</f>
        <v>http://www.capecod.com/cape-wide-news/solidarity-stand-out-in-harwich-saturday/</v>
      </c>
      <c r="N252" s="2">
        <v>1</v>
      </c>
      <c r="T252" s="2">
        <v>200</v>
      </c>
      <c r="U252" s="2">
        <v>200</v>
      </c>
    </row>
    <row r="253" spans="1:26" ht="12">
      <c r="A253" s="2" t="s">
        <v>932</v>
      </c>
      <c r="B253" s="21" t="s">
        <v>906</v>
      </c>
      <c r="C253" s="10" t="s">
        <v>37</v>
      </c>
      <c r="D253" s="21"/>
      <c r="E253" s="33"/>
      <c r="F253" s="21"/>
      <c r="G253" s="2"/>
      <c r="H253" s="33"/>
      <c r="I253" s="33"/>
      <c r="K253" s="2" t="s">
        <v>933</v>
      </c>
      <c r="N253" s="2">
        <v>1</v>
      </c>
    </row>
    <row r="254" spans="1:26" ht="12">
      <c r="A254" s="2" t="s">
        <v>173</v>
      </c>
      <c r="B254" s="21" t="s">
        <v>164</v>
      </c>
      <c r="C254" s="10" t="s">
        <v>37</v>
      </c>
      <c r="D254" s="21">
        <v>2</v>
      </c>
      <c r="E254" s="22">
        <f t="shared" ref="E254:E257" si="69">SUM(H254+I254)/2</f>
        <v>2</v>
      </c>
      <c r="F254" s="21">
        <v>2</v>
      </c>
      <c r="H254" s="22">
        <v>2</v>
      </c>
      <c r="I254" s="22">
        <v>2</v>
      </c>
      <c r="K254" s="2" t="s">
        <v>59</v>
      </c>
      <c r="N254" s="2">
        <v>1</v>
      </c>
      <c r="X254" s="2">
        <v>2</v>
      </c>
      <c r="Y254" s="2">
        <v>2</v>
      </c>
    </row>
    <row r="255" spans="1:26" ht="12">
      <c r="A255" s="2" t="s">
        <v>936</v>
      </c>
      <c r="B255" s="21" t="s">
        <v>368</v>
      </c>
      <c r="C255" s="10" t="s">
        <v>37</v>
      </c>
      <c r="D255" s="21">
        <v>10000</v>
      </c>
      <c r="E255" s="22">
        <f t="shared" si="69"/>
        <v>10000</v>
      </c>
      <c r="F255" s="21">
        <v>10000</v>
      </c>
      <c r="H255" s="22">
        <f>D255*1.1</f>
        <v>11000</v>
      </c>
      <c r="I255" s="22">
        <f>F255*0.9</f>
        <v>9000</v>
      </c>
      <c r="K255" s="16" t="s">
        <v>938</v>
      </c>
      <c r="L255" s="16" t="s">
        <v>939</v>
      </c>
      <c r="N255" s="2">
        <v>1</v>
      </c>
      <c r="O255" s="2">
        <v>4000</v>
      </c>
      <c r="P255" s="2">
        <v>5000</v>
      </c>
      <c r="Q255" s="2">
        <v>10000</v>
      </c>
      <c r="R255" s="2">
        <v>5000</v>
      </c>
      <c r="S255" s="2">
        <v>10000</v>
      </c>
    </row>
    <row r="256" spans="1:26" ht="12">
      <c r="A256" s="2" t="s">
        <v>296</v>
      </c>
      <c r="B256" s="21" t="s">
        <v>57</v>
      </c>
      <c r="C256" s="10" t="s">
        <v>37</v>
      </c>
      <c r="D256" s="21">
        <v>98</v>
      </c>
      <c r="E256" s="22">
        <f t="shared" si="69"/>
        <v>98</v>
      </c>
      <c r="F256" s="2">
        <v>98</v>
      </c>
      <c r="H256" s="22">
        <v>98</v>
      </c>
      <c r="I256" s="22">
        <v>98</v>
      </c>
      <c r="K256" s="28" t="s">
        <v>299</v>
      </c>
      <c r="N256" s="2">
        <v>1</v>
      </c>
      <c r="P256" s="2">
        <v>98</v>
      </c>
      <c r="Q256" s="2">
        <v>98</v>
      </c>
      <c r="X256" s="2"/>
      <c r="Y256" s="2"/>
    </row>
    <row r="257" spans="1:25" ht="12">
      <c r="A257" s="2" t="s">
        <v>940</v>
      </c>
      <c r="B257" s="21" t="s">
        <v>351</v>
      </c>
      <c r="C257" s="10" t="s">
        <v>37</v>
      </c>
      <c r="D257" s="21">
        <v>1</v>
      </c>
      <c r="E257" s="22">
        <f t="shared" si="69"/>
        <v>1</v>
      </c>
      <c r="F257" s="2">
        <v>1</v>
      </c>
      <c r="H257" s="22">
        <v>1</v>
      </c>
      <c r="I257" s="22">
        <v>1</v>
      </c>
      <c r="K257" s="2" t="s">
        <v>59</v>
      </c>
      <c r="N257" s="2">
        <v>1</v>
      </c>
      <c r="P257" s="2">
        <v>1</v>
      </c>
      <c r="Q257" s="2">
        <v>1</v>
      </c>
      <c r="X257" s="2"/>
      <c r="Y257" s="2"/>
    </row>
    <row r="258" spans="1:25" ht="12">
      <c r="A258" s="2" t="s">
        <v>941</v>
      </c>
      <c r="B258" s="21" t="s">
        <v>172</v>
      </c>
      <c r="C258" s="10" t="s">
        <v>37</v>
      </c>
      <c r="D258" s="21"/>
      <c r="E258" s="33"/>
      <c r="F258" s="2"/>
      <c r="H258" s="33"/>
      <c r="I258" s="33"/>
      <c r="K258" s="2"/>
      <c r="L258" s="2"/>
      <c r="N258" s="2">
        <v>1</v>
      </c>
    </row>
    <row r="259" spans="1:25" ht="12">
      <c r="A259" s="2" t="s">
        <v>942</v>
      </c>
      <c r="B259" s="21" t="s">
        <v>184</v>
      </c>
      <c r="C259" s="10" t="s">
        <v>37</v>
      </c>
      <c r="D259" s="21">
        <v>200</v>
      </c>
      <c r="E259" s="22">
        <f t="shared" ref="E259:E273" si="70">SUM(H259+I259)/2</f>
        <v>1010</v>
      </c>
      <c r="F259" s="21">
        <v>2000</v>
      </c>
      <c r="H259" s="22">
        <f t="shared" ref="H259:H260" si="71">D259*1.1</f>
        <v>220.00000000000003</v>
      </c>
      <c r="I259" s="22">
        <f t="shared" ref="I259:I260" si="72">F259*0.9</f>
        <v>1800</v>
      </c>
      <c r="K259" s="16" t="s">
        <v>1281</v>
      </c>
      <c r="L259" s="2" t="s">
        <v>944</v>
      </c>
      <c r="N259" s="2">
        <v>1</v>
      </c>
      <c r="T259" s="2">
        <v>200</v>
      </c>
      <c r="U259" s="2">
        <v>200</v>
      </c>
      <c r="X259" s="2">
        <v>2000</v>
      </c>
      <c r="Y259" s="2">
        <v>2000</v>
      </c>
    </row>
    <row r="260" spans="1:25" ht="14">
      <c r="A260" s="2" t="s">
        <v>841</v>
      </c>
      <c r="B260" s="21" t="s">
        <v>840</v>
      </c>
      <c r="C260" s="10" t="s">
        <v>37</v>
      </c>
      <c r="D260" s="21">
        <v>1500</v>
      </c>
      <c r="E260" s="22">
        <f t="shared" si="70"/>
        <v>1815</v>
      </c>
      <c r="F260" s="21">
        <v>2200</v>
      </c>
      <c r="H260" s="22">
        <f t="shared" si="71"/>
        <v>1650.0000000000002</v>
      </c>
      <c r="I260" s="22">
        <f t="shared" si="72"/>
        <v>1980</v>
      </c>
      <c r="K260" s="42" t="s">
        <v>842</v>
      </c>
      <c r="L260" s="2" t="s">
        <v>846</v>
      </c>
      <c r="N260" s="2">
        <v>1</v>
      </c>
      <c r="O260" s="2">
        <v>200</v>
      </c>
      <c r="R260" s="2">
        <v>1500</v>
      </c>
      <c r="S260" s="2">
        <v>2000</v>
      </c>
    </row>
    <row r="261" spans="1:25" ht="12">
      <c r="A261" s="2" t="s">
        <v>945</v>
      </c>
      <c r="B261" s="21" t="s">
        <v>133</v>
      </c>
      <c r="C261" s="10" t="s">
        <v>37</v>
      </c>
      <c r="D261" s="21">
        <v>47</v>
      </c>
      <c r="E261" s="22">
        <f t="shared" si="70"/>
        <v>49.5</v>
      </c>
      <c r="F261" s="2">
        <v>52</v>
      </c>
      <c r="H261" s="22">
        <v>47</v>
      </c>
      <c r="I261" s="22">
        <v>52</v>
      </c>
      <c r="K261" s="2" t="s">
        <v>946</v>
      </c>
      <c r="N261" s="2">
        <v>1</v>
      </c>
      <c r="X261" s="2">
        <v>47</v>
      </c>
      <c r="Y261" s="2">
        <v>52</v>
      </c>
    </row>
    <row r="262" spans="1:25" ht="12">
      <c r="A262" s="2" t="s">
        <v>73</v>
      </c>
      <c r="B262" s="21" t="s">
        <v>34</v>
      </c>
      <c r="C262" s="10" t="s">
        <v>37</v>
      </c>
      <c r="D262" s="21">
        <v>900</v>
      </c>
      <c r="E262" s="22">
        <f t="shared" si="70"/>
        <v>900</v>
      </c>
      <c r="F262" s="2">
        <v>900</v>
      </c>
      <c r="H262" s="22">
        <f t="shared" ref="H262:H263" si="73">D262*1.1</f>
        <v>990.00000000000011</v>
      </c>
      <c r="I262" s="22">
        <f t="shared" ref="I262:I263" si="74">F262*0.9</f>
        <v>810</v>
      </c>
      <c r="K262" s="2" t="s">
        <v>59</v>
      </c>
      <c r="N262" s="2">
        <v>1</v>
      </c>
      <c r="X262" s="2">
        <v>900</v>
      </c>
      <c r="Y262" s="2">
        <v>900</v>
      </c>
    </row>
    <row r="263" spans="1:25" ht="12">
      <c r="A263" s="2" t="s">
        <v>848</v>
      </c>
      <c r="B263" s="21" t="s">
        <v>840</v>
      </c>
      <c r="C263" s="10" t="s">
        <v>37</v>
      </c>
      <c r="D263" s="21">
        <v>3000</v>
      </c>
      <c r="E263" s="22">
        <f t="shared" si="70"/>
        <v>5250</v>
      </c>
      <c r="F263" s="21">
        <v>8000</v>
      </c>
      <c r="H263" s="22">
        <f t="shared" si="73"/>
        <v>3300.0000000000005</v>
      </c>
      <c r="I263" s="22">
        <f t="shared" si="74"/>
        <v>7200</v>
      </c>
      <c r="K263" s="16" t="s">
        <v>851</v>
      </c>
      <c r="L263" s="16" t="s">
        <v>853</v>
      </c>
      <c r="N263" s="2">
        <v>1</v>
      </c>
      <c r="O263" s="2">
        <v>2500</v>
      </c>
      <c r="P263" s="2">
        <v>3000</v>
      </c>
      <c r="Q263" s="2">
        <v>5000</v>
      </c>
      <c r="T263" s="2">
        <v>8000</v>
      </c>
      <c r="U263" s="2">
        <v>8000</v>
      </c>
    </row>
    <row r="264" spans="1:25" ht="12">
      <c r="A264" s="2" t="s">
        <v>947</v>
      </c>
      <c r="B264" s="21" t="s">
        <v>189</v>
      </c>
      <c r="C264" s="10" t="s">
        <v>37</v>
      </c>
      <c r="D264" s="21">
        <v>200</v>
      </c>
      <c r="E264" s="22">
        <f t="shared" si="70"/>
        <v>200</v>
      </c>
      <c r="F264" s="21">
        <v>200</v>
      </c>
      <c r="H264" s="22">
        <v>200</v>
      </c>
      <c r="I264" s="22">
        <v>200</v>
      </c>
      <c r="K264" s="53" t="s">
        <v>948</v>
      </c>
      <c r="L264" s="2"/>
      <c r="N264" s="2">
        <v>1</v>
      </c>
      <c r="O264" s="2">
        <v>4</v>
      </c>
      <c r="T264" s="2">
        <v>200</v>
      </c>
      <c r="U264" s="2">
        <v>200</v>
      </c>
    </row>
    <row r="265" spans="1:25" ht="12">
      <c r="A265" s="2" t="s">
        <v>301</v>
      </c>
      <c r="B265" s="21" t="s">
        <v>57</v>
      </c>
      <c r="C265" s="10" t="s">
        <v>37</v>
      </c>
      <c r="D265" s="21">
        <v>5</v>
      </c>
      <c r="E265" s="22">
        <f t="shared" si="70"/>
        <v>5</v>
      </c>
      <c r="F265" s="21">
        <v>5</v>
      </c>
      <c r="H265" s="22">
        <v>5</v>
      </c>
      <c r="I265" s="22">
        <v>5</v>
      </c>
      <c r="K265" s="16" t="s">
        <v>303</v>
      </c>
      <c r="N265" s="2">
        <v>1</v>
      </c>
      <c r="T265" s="2">
        <v>5</v>
      </c>
      <c r="U265" s="2">
        <v>5</v>
      </c>
    </row>
    <row r="266" spans="1:25" ht="12">
      <c r="A266" s="2" t="s">
        <v>949</v>
      </c>
      <c r="B266" s="21" t="s">
        <v>50</v>
      </c>
      <c r="C266" s="10" t="s">
        <v>37</v>
      </c>
      <c r="D266" s="21">
        <v>500</v>
      </c>
      <c r="E266" s="22">
        <f t="shared" si="70"/>
        <v>500</v>
      </c>
      <c r="F266" s="21">
        <v>500</v>
      </c>
      <c r="H266" s="22">
        <f>D266*1.1</f>
        <v>550</v>
      </c>
      <c r="I266" s="22">
        <f>F266*0.9</f>
        <v>450</v>
      </c>
      <c r="K266" s="16" t="s">
        <v>950</v>
      </c>
      <c r="N266" s="2">
        <v>1</v>
      </c>
      <c r="T266" s="2">
        <v>500</v>
      </c>
      <c r="U266" s="2">
        <v>500</v>
      </c>
    </row>
    <row r="267" spans="1:25" ht="12">
      <c r="A267" s="2" t="s">
        <v>951</v>
      </c>
      <c r="B267" s="21" t="s">
        <v>224</v>
      </c>
      <c r="C267" s="10" t="s">
        <v>37</v>
      </c>
      <c r="D267" s="21">
        <v>45</v>
      </c>
      <c r="E267" s="22">
        <f t="shared" si="70"/>
        <v>47.5</v>
      </c>
      <c r="F267" s="21">
        <v>50</v>
      </c>
      <c r="H267" s="22">
        <v>45</v>
      </c>
      <c r="I267" s="22">
        <v>50</v>
      </c>
      <c r="K267" s="2" t="s">
        <v>59</v>
      </c>
      <c r="N267" s="2">
        <v>1</v>
      </c>
      <c r="X267" s="2">
        <v>45</v>
      </c>
      <c r="Y267" s="2">
        <v>50</v>
      </c>
    </row>
    <row r="268" spans="1:25" ht="12">
      <c r="A268" s="2" t="s">
        <v>952</v>
      </c>
      <c r="B268" s="21" t="s">
        <v>35</v>
      </c>
      <c r="C268" s="10" t="s">
        <v>37</v>
      </c>
      <c r="D268" s="21">
        <v>20000</v>
      </c>
      <c r="E268" s="22">
        <f t="shared" si="70"/>
        <v>21434.15</v>
      </c>
      <c r="F268" s="46">
        <v>23187</v>
      </c>
      <c r="H268" s="22">
        <f>D268*1.1</f>
        <v>22000</v>
      </c>
      <c r="I268" s="22">
        <f>F268*0.9</f>
        <v>20868.3</v>
      </c>
      <c r="K268" s="19" t="str">
        <f>HYPERLINK("http://www.khou.com/mb/news/20k-attend-womens-march-in-downtown-houston/389702891","http://www.khou.com/mb/news/20k-attend-womens-march-in-downtown-houston/389702891")</f>
        <v>http://www.khou.com/mb/news/20k-attend-womens-march-in-downtown-houston/389702891</v>
      </c>
      <c r="L268" s="16" t="s">
        <v>957</v>
      </c>
      <c r="M268" s="2" t="s">
        <v>959</v>
      </c>
      <c r="N268" s="2">
        <v>1</v>
      </c>
      <c r="P268" s="2">
        <v>23000</v>
      </c>
      <c r="Q268" s="2">
        <v>23000</v>
      </c>
      <c r="R268" s="2">
        <v>20000</v>
      </c>
      <c r="S268" s="2">
        <v>20000</v>
      </c>
      <c r="T268" s="2">
        <v>20000</v>
      </c>
      <c r="U268" s="2">
        <v>20000</v>
      </c>
    </row>
    <row r="269" spans="1:25" ht="12">
      <c r="A269" s="2" t="s">
        <v>960</v>
      </c>
      <c r="B269" s="21" t="s">
        <v>43</v>
      </c>
      <c r="C269" s="10" t="s">
        <v>37</v>
      </c>
      <c r="D269" s="21">
        <v>100</v>
      </c>
      <c r="E269" s="22">
        <f t="shared" si="70"/>
        <v>112.5</v>
      </c>
      <c r="F269" s="21">
        <v>125</v>
      </c>
      <c r="H269" s="22">
        <v>100</v>
      </c>
      <c r="I269" s="22">
        <v>125</v>
      </c>
      <c r="K269" s="2" t="s">
        <v>961</v>
      </c>
      <c r="L269" s="2" t="s">
        <v>61</v>
      </c>
      <c r="N269" s="2">
        <v>1</v>
      </c>
      <c r="P269" s="2">
        <v>100</v>
      </c>
      <c r="Q269" s="2">
        <v>125</v>
      </c>
    </row>
    <row r="270" spans="1:25" ht="12">
      <c r="A270" s="2" t="s">
        <v>963</v>
      </c>
      <c r="B270" s="21" t="s">
        <v>75</v>
      </c>
      <c r="C270" s="10" t="s">
        <v>37</v>
      </c>
      <c r="D270" s="21">
        <v>2000</v>
      </c>
      <c r="E270" s="22">
        <f t="shared" si="70"/>
        <v>2450</v>
      </c>
      <c r="F270" s="21">
        <v>3000</v>
      </c>
      <c r="H270" s="22">
        <f>D270*1.1</f>
        <v>2200</v>
      </c>
      <c r="I270" s="22">
        <f>F270*0.9</f>
        <v>2700</v>
      </c>
      <c r="K270" s="16" t="s">
        <v>965</v>
      </c>
      <c r="L270" s="16" t="s">
        <v>966</v>
      </c>
      <c r="N270" s="2">
        <v>1</v>
      </c>
      <c r="T270" s="2">
        <v>1500</v>
      </c>
      <c r="U270" s="2">
        <v>3000</v>
      </c>
    </row>
    <row r="271" spans="1:25" ht="12">
      <c r="A271" s="2" t="s">
        <v>152</v>
      </c>
      <c r="B271" s="21" t="s">
        <v>146</v>
      </c>
      <c r="C271" s="10" t="s">
        <v>37</v>
      </c>
      <c r="D271" s="21">
        <v>80</v>
      </c>
      <c r="E271" s="22">
        <f t="shared" si="70"/>
        <v>95</v>
      </c>
      <c r="F271" s="21">
        <v>110</v>
      </c>
      <c r="H271" s="22">
        <v>80</v>
      </c>
      <c r="I271" s="22">
        <v>110</v>
      </c>
      <c r="K271" s="2" t="s">
        <v>153</v>
      </c>
      <c r="L271" s="2" t="s">
        <v>59</v>
      </c>
      <c r="N271" s="2">
        <v>1</v>
      </c>
      <c r="V271" s="2">
        <v>80</v>
      </c>
      <c r="W271" s="2">
        <v>110</v>
      </c>
    </row>
    <row r="272" spans="1:25" ht="12">
      <c r="A272" s="2" t="s">
        <v>969</v>
      </c>
      <c r="B272" s="21" t="s">
        <v>970</v>
      </c>
      <c r="C272" s="10" t="s">
        <v>37</v>
      </c>
      <c r="D272" s="21">
        <v>11</v>
      </c>
      <c r="E272" s="22">
        <f t="shared" si="70"/>
        <v>12</v>
      </c>
      <c r="F272" s="21">
        <v>13</v>
      </c>
      <c r="H272" s="22">
        <v>11</v>
      </c>
      <c r="I272" s="22">
        <v>13</v>
      </c>
      <c r="K272" s="2" t="s">
        <v>111</v>
      </c>
      <c r="L272" s="2"/>
      <c r="N272" s="2">
        <v>1</v>
      </c>
      <c r="X272" s="2">
        <v>11</v>
      </c>
      <c r="Y272" s="2">
        <v>13</v>
      </c>
    </row>
    <row r="273" spans="1:25" ht="12">
      <c r="A273" s="2" t="s">
        <v>909</v>
      </c>
      <c r="B273" s="21" t="s">
        <v>355</v>
      </c>
      <c r="C273" s="10" t="s">
        <v>37</v>
      </c>
      <c r="D273" s="21">
        <v>500</v>
      </c>
      <c r="E273" s="22">
        <f t="shared" si="70"/>
        <v>500</v>
      </c>
      <c r="F273" s="21">
        <v>500</v>
      </c>
      <c r="H273" s="22">
        <f>D273*1.1</f>
        <v>550</v>
      </c>
      <c r="I273" s="22">
        <f>F273*0.9</f>
        <v>450</v>
      </c>
      <c r="K273" s="16" t="s">
        <v>910</v>
      </c>
      <c r="L273" s="2"/>
      <c r="N273" s="2">
        <v>1</v>
      </c>
      <c r="T273" s="2">
        <v>500</v>
      </c>
      <c r="U273" s="2">
        <v>500</v>
      </c>
    </row>
    <row r="274" spans="1:25" ht="12">
      <c r="A274" s="2" t="s">
        <v>305</v>
      </c>
      <c r="B274" s="21" t="s">
        <v>57</v>
      </c>
      <c r="C274" s="10" t="s">
        <v>37</v>
      </c>
      <c r="D274" s="21"/>
      <c r="E274" s="33"/>
      <c r="F274" s="21"/>
      <c r="H274" s="33"/>
      <c r="I274" s="33"/>
      <c r="K274" s="2"/>
      <c r="L274" s="2"/>
      <c r="N274" s="2">
        <v>1</v>
      </c>
    </row>
    <row r="275" spans="1:25" ht="12">
      <c r="A275" s="2" t="s">
        <v>971</v>
      </c>
      <c r="B275" s="21" t="s">
        <v>109</v>
      </c>
      <c r="C275" s="10" t="s">
        <v>37</v>
      </c>
      <c r="D275" s="21">
        <v>100</v>
      </c>
      <c r="E275" s="22">
        <f t="shared" ref="E275:E295" si="75">SUM(H275+I275)/2</f>
        <v>150</v>
      </c>
      <c r="F275" s="21">
        <v>200</v>
      </c>
      <c r="H275" s="22">
        <v>100</v>
      </c>
      <c r="I275" s="22">
        <v>200</v>
      </c>
      <c r="K275" s="16" t="s">
        <v>972</v>
      </c>
      <c r="L275" s="16" t="s">
        <v>973</v>
      </c>
      <c r="N275" s="2">
        <v>1</v>
      </c>
      <c r="T275" s="2">
        <v>100</v>
      </c>
      <c r="U275" s="2">
        <v>100</v>
      </c>
      <c r="X275" s="2">
        <v>170</v>
      </c>
      <c r="Y275" s="2">
        <v>200</v>
      </c>
    </row>
    <row r="276" spans="1:25" ht="12">
      <c r="A276" s="2" t="s">
        <v>974</v>
      </c>
      <c r="B276" s="21" t="s">
        <v>149</v>
      </c>
      <c r="C276" s="10" t="s">
        <v>37</v>
      </c>
      <c r="D276" s="21">
        <v>4000</v>
      </c>
      <c r="E276" s="22">
        <f t="shared" si="75"/>
        <v>6700</v>
      </c>
      <c r="F276" s="21">
        <v>10000</v>
      </c>
      <c r="H276" s="22">
        <f>D276*1.1</f>
        <v>4400</v>
      </c>
      <c r="I276" s="22">
        <f>F276*0.9</f>
        <v>9000</v>
      </c>
      <c r="K276" s="16" t="s">
        <v>975</v>
      </c>
      <c r="L276" s="16" t="s">
        <v>1693</v>
      </c>
      <c r="N276" s="2">
        <v>1</v>
      </c>
      <c r="P276" s="2">
        <v>7000</v>
      </c>
      <c r="Q276" s="2">
        <v>10000</v>
      </c>
      <c r="R276" s="2">
        <v>4000</v>
      </c>
      <c r="S276" s="2">
        <v>5000</v>
      </c>
      <c r="X276" s="2"/>
      <c r="Y276" s="2"/>
    </row>
    <row r="277" spans="1:25" ht="12">
      <c r="A277" s="2" t="s">
        <v>306</v>
      </c>
      <c r="B277" s="21" t="s">
        <v>57</v>
      </c>
      <c r="C277" s="10" t="s">
        <v>37</v>
      </c>
      <c r="D277" s="21">
        <v>5</v>
      </c>
      <c r="E277" s="22">
        <f t="shared" si="75"/>
        <v>5</v>
      </c>
      <c r="F277" s="2">
        <v>5</v>
      </c>
      <c r="H277" s="22">
        <v>5</v>
      </c>
      <c r="I277" s="22">
        <v>5</v>
      </c>
      <c r="K277" s="2" t="s">
        <v>59</v>
      </c>
      <c r="N277" s="2">
        <v>1</v>
      </c>
      <c r="X277" s="2">
        <v>5</v>
      </c>
      <c r="Y277" s="2">
        <v>5</v>
      </c>
    </row>
    <row r="278" spans="1:25" ht="12">
      <c r="A278" s="2" t="s">
        <v>899</v>
      </c>
      <c r="B278" s="21" t="s">
        <v>310</v>
      </c>
      <c r="C278" s="10" t="s">
        <v>37</v>
      </c>
      <c r="D278" s="21">
        <v>1000</v>
      </c>
      <c r="E278" s="22">
        <f t="shared" si="75"/>
        <v>1000</v>
      </c>
      <c r="F278" s="21">
        <v>1000</v>
      </c>
      <c r="H278" s="22">
        <f t="shared" ref="H278:H279" si="76">D278*1.1</f>
        <v>1100</v>
      </c>
      <c r="I278" s="22">
        <f t="shared" ref="I278:I279" si="77">F278*0.9</f>
        <v>900</v>
      </c>
      <c r="K278" s="16" t="s">
        <v>901</v>
      </c>
      <c r="N278" s="2">
        <v>1</v>
      </c>
      <c r="O278" s="2">
        <v>400</v>
      </c>
      <c r="T278" s="2">
        <v>1000</v>
      </c>
      <c r="U278" s="2">
        <v>1000</v>
      </c>
    </row>
    <row r="279" spans="1:25" ht="12">
      <c r="A279" s="2" t="s">
        <v>309</v>
      </c>
      <c r="B279" s="21" t="s">
        <v>57</v>
      </c>
      <c r="C279" s="10" t="s">
        <v>37</v>
      </c>
      <c r="D279" s="21">
        <v>500</v>
      </c>
      <c r="E279" s="34">
        <f t="shared" si="75"/>
        <v>500</v>
      </c>
      <c r="F279" s="21">
        <v>500</v>
      </c>
      <c r="H279" s="34">
        <f t="shared" si="76"/>
        <v>550</v>
      </c>
      <c r="I279" s="34">
        <f t="shared" si="77"/>
        <v>450</v>
      </c>
      <c r="J279" s="2">
        <v>1</v>
      </c>
      <c r="K279" s="16" t="s">
        <v>312</v>
      </c>
      <c r="N279" s="2">
        <v>1</v>
      </c>
      <c r="T279" s="2">
        <v>500</v>
      </c>
      <c r="U279" s="2">
        <v>500</v>
      </c>
    </row>
    <row r="280" spans="1:25" ht="12">
      <c r="A280" s="2" t="s">
        <v>976</v>
      </c>
      <c r="B280" s="21" t="s">
        <v>133</v>
      </c>
      <c r="C280" s="10" t="s">
        <v>37</v>
      </c>
      <c r="D280" s="21">
        <v>56</v>
      </c>
      <c r="E280" s="22">
        <f t="shared" si="75"/>
        <v>56</v>
      </c>
      <c r="F280" s="21">
        <v>56</v>
      </c>
      <c r="H280" s="22">
        <v>56</v>
      </c>
      <c r="I280" s="22">
        <v>56</v>
      </c>
      <c r="K280" s="2" t="s">
        <v>59</v>
      </c>
      <c r="N280" s="2">
        <v>1</v>
      </c>
      <c r="X280" s="2">
        <v>56</v>
      </c>
      <c r="Y280" s="2">
        <v>56</v>
      </c>
    </row>
    <row r="281" spans="1:25" ht="12">
      <c r="A281" s="2" t="s">
        <v>977</v>
      </c>
      <c r="B281" s="21" t="s">
        <v>75</v>
      </c>
      <c r="C281" s="10" t="s">
        <v>37</v>
      </c>
      <c r="D281" s="21">
        <v>8000</v>
      </c>
      <c r="E281" s="22">
        <f t="shared" si="75"/>
        <v>8900</v>
      </c>
      <c r="F281" s="21">
        <v>10000</v>
      </c>
      <c r="H281" s="22">
        <f>D281*1.1</f>
        <v>8800</v>
      </c>
      <c r="I281" s="22">
        <f>F281*0.9</f>
        <v>9000</v>
      </c>
      <c r="K281" s="16" t="s">
        <v>978</v>
      </c>
      <c r="L281" s="16" t="s">
        <v>979</v>
      </c>
      <c r="N281" s="2">
        <v>1</v>
      </c>
      <c r="O281" s="2">
        <v>2500</v>
      </c>
      <c r="P281" s="2">
        <v>10000</v>
      </c>
      <c r="Q281" s="2">
        <v>10000</v>
      </c>
      <c r="R281" s="2">
        <v>8000</v>
      </c>
      <c r="S281" s="2">
        <v>10000</v>
      </c>
    </row>
    <row r="282" spans="1:25" ht="13">
      <c r="A282" s="2" t="s">
        <v>980</v>
      </c>
      <c r="B282" s="2" t="s">
        <v>586</v>
      </c>
      <c r="C282" s="10" t="s">
        <v>37</v>
      </c>
      <c r="D282" s="2">
        <v>300</v>
      </c>
      <c r="E282" s="34">
        <f t="shared" si="75"/>
        <v>300</v>
      </c>
      <c r="F282" s="2">
        <v>300</v>
      </c>
      <c r="H282" s="34">
        <v>300</v>
      </c>
      <c r="I282" s="34">
        <v>300</v>
      </c>
      <c r="J282" s="2"/>
      <c r="K282" s="16" t="s">
        <v>982</v>
      </c>
      <c r="L282" s="47"/>
      <c r="N282" s="2">
        <v>1</v>
      </c>
      <c r="T282" s="2">
        <v>300</v>
      </c>
      <c r="U282" s="2">
        <v>300</v>
      </c>
    </row>
    <row r="283" spans="1:25" ht="13">
      <c r="A283" s="2" t="s">
        <v>990</v>
      </c>
      <c r="B283" s="2" t="s">
        <v>906</v>
      </c>
      <c r="C283" s="10" t="s">
        <v>37</v>
      </c>
      <c r="D283" s="2">
        <v>750</v>
      </c>
      <c r="E283" s="34">
        <f t="shared" si="75"/>
        <v>2662.5</v>
      </c>
      <c r="F283" s="21">
        <v>5000</v>
      </c>
      <c r="H283" s="34">
        <f t="shared" ref="H283:H285" si="78">D283*1.1</f>
        <v>825.00000000000011</v>
      </c>
      <c r="I283" s="34">
        <f t="shared" ref="I283:I285" si="79">F283*0.9</f>
        <v>4500</v>
      </c>
      <c r="J283" s="2"/>
      <c r="K283" s="16" t="s">
        <v>992</v>
      </c>
      <c r="L283" s="47" t="s">
        <v>993</v>
      </c>
      <c r="M283" s="16" t="s">
        <v>995</v>
      </c>
      <c r="N283" s="2">
        <v>1</v>
      </c>
      <c r="V283" s="2">
        <v>750</v>
      </c>
      <c r="W283" s="2">
        <v>1000</v>
      </c>
      <c r="X283" s="2">
        <v>5000</v>
      </c>
      <c r="Y283" s="2">
        <v>5000</v>
      </c>
    </row>
    <row r="284" spans="1:25" ht="12">
      <c r="A284" s="2" t="s">
        <v>997</v>
      </c>
      <c r="B284" s="21" t="s">
        <v>451</v>
      </c>
      <c r="C284" s="10" t="s">
        <v>37</v>
      </c>
      <c r="D284" s="21">
        <v>1000</v>
      </c>
      <c r="E284" s="22">
        <f t="shared" si="75"/>
        <v>1000</v>
      </c>
      <c r="F284" s="21">
        <v>1000</v>
      </c>
      <c r="H284" s="22">
        <f t="shared" si="78"/>
        <v>1100</v>
      </c>
      <c r="I284" s="22">
        <f t="shared" si="79"/>
        <v>900</v>
      </c>
      <c r="K284" s="16" t="s">
        <v>690</v>
      </c>
      <c r="N284" s="2">
        <v>1</v>
      </c>
      <c r="O284" s="2">
        <v>200</v>
      </c>
      <c r="T284" s="2">
        <v>1000</v>
      </c>
      <c r="U284" s="2">
        <v>1000</v>
      </c>
    </row>
    <row r="285" spans="1:25" ht="12">
      <c r="A285" s="2" t="s">
        <v>723</v>
      </c>
      <c r="B285" s="21" t="s">
        <v>119</v>
      </c>
      <c r="C285" s="10" t="s">
        <v>37</v>
      </c>
      <c r="D285" s="21">
        <v>2000</v>
      </c>
      <c r="E285" s="22">
        <f t="shared" si="75"/>
        <v>2450</v>
      </c>
      <c r="F285" s="21">
        <v>3000</v>
      </c>
      <c r="H285" s="22">
        <f t="shared" si="78"/>
        <v>2200</v>
      </c>
      <c r="I285" s="22">
        <f t="shared" si="79"/>
        <v>2700</v>
      </c>
      <c r="K285" s="16" t="s">
        <v>725</v>
      </c>
      <c r="N285" s="2">
        <v>1</v>
      </c>
      <c r="T285" s="2">
        <v>2000</v>
      </c>
      <c r="U285" s="2">
        <v>3000</v>
      </c>
    </row>
    <row r="286" spans="1:25" ht="12">
      <c r="A286" s="2" t="s">
        <v>999</v>
      </c>
      <c r="B286" s="2" t="s">
        <v>566</v>
      </c>
      <c r="C286" s="10" t="s">
        <v>37</v>
      </c>
      <c r="D286" s="2">
        <v>6</v>
      </c>
      <c r="E286" s="22">
        <f t="shared" si="75"/>
        <v>6.5</v>
      </c>
      <c r="F286" s="2">
        <v>7</v>
      </c>
      <c r="H286" s="22">
        <v>6</v>
      </c>
      <c r="I286" s="22">
        <v>7</v>
      </c>
      <c r="K286" s="28" t="s">
        <v>545</v>
      </c>
      <c r="N286" s="2">
        <v>1</v>
      </c>
      <c r="P286" s="2">
        <v>6</v>
      </c>
      <c r="Q286" s="2">
        <v>7</v>
      </c>
      <c r="V286" s="2"/>
      <c r="W286" s="2"/>
    </row>
    <row r="287" spans="1:25" ht="12">
      <c r="A287" s="2" t="s">
        <v>195</v>
      </c>
      <c r="B287" s="2" t="s">
        <v>54</v>
      </c>
      <c r="C287" s="10" t="s">
        <v>37</v>
      </c>
      <c r="D287" s="2">
        <v>85</v>
      </c>
      <c r="E287" s="22">
        <f t="shared" si="75"/>
        <v>92.5</v>
      </c>
      <c r="F287" s="2">
        <v>100</v>
      </c>
      <c r="H287" s="22">
        <v>85</v>
      </c>
      <c r="I287" s="22">
        <v>100</v>
      </c>
      <c r="K287" s="28" t="s">
        <v>196</v>
      </c>
      <c r="N287" s="2">
        <v>1</v>
      </c>
      <c r="X287" s="2">
        <v>60</v>
      </c>
      <c r="Y287" s="2">
        <v>100</v>
      </c>
    </row>
    <row r="288" spans="1:25" ht="12">
      <c r="A288" s="2" t="s">
        <v>1002</v>
      </c>
      <c r="B288" s="2" t="s">
        <v>500</v>
      </c>
      <c r="C288" s="10" t="s">
        <v>37</v>
      </c>
      <c r="D288" s="21">
        <v>1000</v>
      </c>
      <c r="E288" s="22">
        <f t="shared" si="75"/>
        <v>1000</v>
      </c>
      <c r="F288" s="21">
        <v>1000</v>
      </c>
      <c r="H288" s="22">
        <f t="shared" ref="H288:H289" si="80">D288*1.1</f>
        <v>1100</v>
      </c>
      <c r="I288" s="22">
        <f t="shared" ref="I288:I289" si="81">F288*0.9</f>
        <v>900</v>
      </c>
      <c r="K288" s="23" t="s">
        <v>1004</v>
      </c>
      <c r="N288" s="2">
        <v>1</v>
      </c>
      <c r="R288" s="2"/>
      <c r="T288" s="2">
        <v>1000</v>
      </c>
      <c r="U288" s="2">
        <v>1000</v>
      </c>
    </row>
    <row r="289" spans="1:25" ht="12">
      <c r="A289" s="2" t="s">
        <v>1006</v>
      </c>
      <c r="B289" s="2" t="s">
        <v>189</v>
      </c>
      <c r="C289" s="10" t="s">
        <v>37</v>
      </c>
      <c r="D289" s="2">
        <v>310</v>
      </c>
      <c r="E289" s="22">
        <f t="shared" si="75"/>
        <v>310</v>
      </c>
      <c r="F289" s="2">
        <v>310</v>
      </c>
      <c r="H289" s="22">
        <f t="shared" si="80"/>
        <v>341</v>
      </c>
      <c r="I289" s="22">
        <f t="shared" si="81"/>
        <v>279</v>
      </c>
      <c r="K289" s="28" t="s">
        <v>59</v>
      </c>
      <c r="N289" s="2">
        <v>1</v>
      </c>
      <c r="X289" s="2">
        <v>310</v>
      </c>
      <c r="Y289" s="2">
        <v>310</v>
      </c>
    </row>
    <row r="290" spans="1:25" ht="12">
      <c r="A290" s="2" t="s">
        <v>314</v>
      </c>
      <c r="B290" s="2" t="s">
        <v>57</v>
      </c>
      <c r="C290" s="10" t="s">
        <v>37</v>
      </c>
      <c r="D290" s="2">
        <v>21</v>
      </c>
      <c r="E290" s="22">
        <f t="shared" si="75"/>
        <v>21</v>
      </c>
      <c r="F290" s="2">
        <v>21</v>
      </c>
      <c r="H290" s="22">
        <v>21</v>
      </c>
      <c r="I290" s="22">
        <v>21</v>
      </c>
      <c r="K290" s="28" t="s">
        <v>315</v>
      </c>
      <c r="N290" s="2">
        <v>1</v>
      </c>
      <c r="X290" s="2">
        <v>21</v>
      </c>
      <c r="Y290" s="2">
        <v>21</v>
      </c>
    </row>
    <row r="291" spans="1:25" ht="12">
      <c r="A291" s="2" t="s">
        <v>77</v>
      </c>
      <c r="B291" s="2" t="s">
        <v>34</v>
      </c>
      <c r="C291" s="10" t="s">
        <v>37</v>
      </c>
      <c r="D291" s="21">
        <v>1000</v>
      </c>
      <c r="E291" s="22">
        <f t="shared" si="75"/>
        <v>1000</v>
      </c>
      <c r="F291" s="21">
        <v>1000</v>
      </c>
      <c r="H291" s="22">
        <f t="shared" ref="H291:H293" si="82">D291*1.1</f>
        <v>1100</v>
      </c>
      <c r="I291" s="22">
        <f t="shared" ref="I291:I293" si="83">F291*0.9</f>
        <v>900</v>
      </c>
      <c r="K291" s="23" t="s">
        <v>78</v>
      </c>
      <c r="N291" s="2">
        <v>1</v>
      </c>
      <c r="T291" s="2">
        <v>1000</v>
      </c>
      <c r="U291" s="2">
        <v>1000</v>
      </c>
    </row>
    <row r="292" spans="1:25" ht="12">
      <c r="A292" s="2" t="s">
        <v>855</v>
      </c>
      <c r="B292" s="21" t="s">
        <v>840</v>
      </c>
      <c r="C292" s="10" t="s">
        <v>37</v>
      </c>
      <c r="D292" s="21">
        <v>1500</v>
      </c>
      <c r="E292" s="22">
        <f t="shared" si="75"/>
        <v>3075</v>
      </c>
      <c r="F292" s="21">
        <v>5000</v>
      </c>
      <c r="H292" s="22">
        <f t="shared" si="82"/>
        <v>1650.0000000000002</v>
      </c>
      <c r="I292" s="22">
        <f t="shared" si="83"/>
        <v>4500</v>
      </c>
      <c r="K292" s="16" t="s">
        <v>856</v>
      </c>
      <c r="L292" s="16" t="s">
        <v>857</v>
      </c>
      <c r="M292" s="48"/>
      <c r="N292" s="2">
        <v>1</v>
      </c>
      <c r="P292" s="2">
        <v>1500</v>
      </c>
      <c r="Q292" s="2">
        <v>2000</v>
      </c>
      <c r="T292" s="2">
        <v>5000</v>
      </c>
      <c r="U292" s="2">
        <v>5000</v>
      </c>
    </row>
    <row r="293" spans="1:25" ht="12">
      <c r="A293" s="2" t="s">
        <v>1015</v>
      </c>
      <c r="B293" s="21" t="s">
        <v>50</v>
      </c>
      <c r="C293" s="10" t="s">
        <v>37</v>
      </c>
      <c r="D293" s="21">
        <v>1000</v>
      </c>
      <c r="E293" s="22">
        <f t="shared" si="75"/>
        <v>1450</v>
      </c>
      <c r="F293" s="21">
        <v>2000</v>
      </c>
      <c r="H293" s="22">
        <f t="shared" si="82"/>
        <v>1100</v>
      </c>
      <c r="I293" s="22">
        <f t="shared" si="83"/>
        <v>1800</v>
      </c>
      <c r="K293" s="23" t="s">
        <v>1018</v>
      </c>
      <c r="L293" s="16" t="s">
        <v>1020</v>
      </c>
      <c r="N293" s="2">
        <v>1</v>
      </c>
      <c r="P293" s="2">
        <v>1065</v>
      </c>
      <c r="Q293" s="2">
        <v>1065</v>
      </c>
      <c r="T293" s="2">
        <v>1000</v>
      </c>
      <c r="U293" s="2">
        <v>1000</v>
      </c>
    </row>
    <row r="294" spans="1:25" ht="12">
      <c r="A294" s="2" t="s">
        <v>1022</v>
      </c>
      <c r="B294" s="21" t="s">
        <v>351</v>
      </c>
      <c r="C294" s="10" t="s">
        <v>37</v>
      </c>
      <c r="D294" s="21">
        <v>175</v>
      </c>
      <c r="E294" s="22">
        <f t="shared" si="75"/>
        <v>175</v>
      </c>
      <c r="F294" s="21">
        <v>175</v>
      </c>
      <c r="H294" s="22">
        <v>175</v>
      </c>
      <c r="I294" s="22">
        <v>175</v>
      </c>
      <c r="K294" s="28" t="s">
        <v>59</v>
      </c>
      <c r="L294" s="2"/>
      <c r="N294" s="2">
        <v>1</v>
      </c>
      <c r="X294" s="2">
        <v>175</v>
      </c>
      <c r="Y294" s="2">
        <v>175</v>
      </c>
    </row>
    <row r="295" spans="1:25" ht="12">
      <c r="A295" s="2" t="s">
        <v>1025</v>
      </c>
      <c r="B295" s="21" t="s">
        <v>566</v>
      </c>
      <c r="C295" s="10" t="s">
        <v>37</v>
      </c>
      <c r="D295" s="21">
        <v>5000</v>
      </c>
      <c r="E295" s="34">
        <f t="shared" si="75"/>
        <v>7250</v>
      </c>
      <c r="F295" s="21">
        <v>10000</v>
      </c>
      <c r="H295" s="34">
        <f>D295*1.1</f>
        <v>5500</v>
      </c>
      <c r="I295" s="34">
        <f>F295*0.9</f>
        <v>9000</v>
      </c>
      <c r="J295" s="2">
        <v>350</v>
      </c>
      <c r="K295" s="16" t="s">
        <v>1028</v>
      </c>
      <c r="L295" s="23" t="s">
        <v>1030</v>
      </c>
      <c r="M295" s="2" t="s">
        <v>1032</v>
      </c>
      <c r="N295" s="2">
        <v>1</v>
      </c>
      <c r="O295" s="2">
        <v>2000</v>
      </c>
      <c r="P295" s="2">
        <v>10000</v>
      </c>
      <c r="Q295" s="2">
        <v>10000</v>
      </c>
      <c r="R295" s="2">
        <v>5000</v>
      </c>
      <c r="S295" s="2">
        <v>5000</v>
      </c>
      <c r="T295" s="2">
        <v>6000</v>
      </c>
      <c r="U295" s="2">
        <v>6000</v>
      </c>
    </row>
    <row r="296" spans="1:25" ht="14">
      <c r="A296" s="2" t="s">
        <v>860</v>
      </c>
      <c r="B296" s="21" t="s">
        <v>840</v>
      </c>
      <c r="C296" s="10" t="s">
        <v>37</v>
      </c>
      <c r="D296" s="21"/>
      <c r="E296" s="33"/>
      <c r="F296" s="21"/>
      <c r="H296" s="33"/>
      <c r="I296" s="33"/>
      <c r="K296" s="43" t="s">
        <v>861</v>
      </c>
      <c r="L296" s="2"/>
      <c r="N296" s="2">
        <v>0</v>
      </c>
    </row>
    <row r="297" spans="1:25" ht="14">
      <c r="A297" s="2" t="s">
        <v>865</v>
      </c>
      <c r="B297" s="21" t="s">
        <v>840</v>
      </c>
      <c r="C297" s="10" t="s">
        <v>37</v>
      </c>
      <c r="D297" s="21">
        <v>200</v>
      </c>
      <c r="E297" s="22">
        <f t="shared" ref="E297:E328" si="84">SUM(H297+I297)/2</f>
        <v>200</v>
      </c>
      <c r="F297" s="21">
        <v>200</v>
      </c>
      <c r="H297" s="22">
        <v>200</v>
      </c>
      <c r="I297" s="22">
        <v>200</v>
      </c>
      <c r="K297" s="43" t="s">
        <v>867</v>
      </c>
      <c r="L297" s="2"/>
      <c r="N297" s="2">
        <v>1</v>
      </c>
      <c r="X297" s="2">
        <v>200</v>
      </c>
      <c r="Y297" s="2">
        <v>200</v>
      </c>
    </row>
    <row r="298" spans="1:25" ht="14">
      <c r="A298" s="2" t="s">
        <v>868</v>
      </c>
      <c r="B298" s="21" t="s">
        <v>840</v>
      </c>
      <c r="C298" s="10" t="s">
        <v>37</v>
      </c>
      <c r="D298" s="21">
        <v>50</v>
      </c>
      <c r="E298" s="22">
        <f t="shared" si="84"/>
        <v>50</v>
      </c>
      <c r="F298" s="21">
        <v>50</v>
      </c>
      <c r="H298" s="22">
        <v>50</v>
      </c>
      <c r="I298" s="22">
        <v>50</v>
      </c>
      <c r="K298" s="42" t="s">
        <v>869</v>
      </c>
      <c r="L298" s="2"/>
      <c r="N298" s="2">
        <v>1</v>
      </c>
      <c r="X298" s="2">
        <v>75</v>
      </c>
      <c r="Y298" s="2">
        <v>75</v>
      </c>
    </row>
    <row r="299" spans="1:25" ht="12">
      <c r="A299" s="2" t="s">
        <v>1037</v>
      </c>
      <c r="B299" s="21" t="s">
        <v>586</v>
      </c>
      <c r="C299" s="10" t="s">
        <v>37</v>
      </c>
      <c r="D299" s="21">
        <v>245</v>
      </c>
      <c r="E299" s="22">
        <f t="shared" si="84"/>
        <v>404.75</v>
      </c>
      <c r="F299" s="21">
        <v>600</v>
      </c>
      <c r="H299" s="22">
        <f t="shared" ref="H299:H300" si="85">D299*1.1</f>
        <v>269.5</v>
      </c>
      <c r="I299" s="22">
        <f t="shared" ref="I299:I300" si="86">F299*0.9</f>
        <v>540</v>
      </c>
      <c r="K299" s="28" t="s">
        <v>59</v>
      </c>
      <c r="L299" s="2" t="s">
        <v>1039</v>
      </c>
      <c r="M299" s="23" t="s">
        <v>1040</v>
      </c>
      <c r="N299" s="2">
        <v>1</v>
      </c>
      <c r="T299" s="2">
        <v>300</v>
      </c>
      <c r="U299" s="2">
        <v>300</v>
      </c>
    </row>
    <row r="300" spans="1:25" ht="12">
      <c r="A300" s="2" t="s">
        <v>1041</v>
      </c>
      <c r="B300" s="21" t="s">
        <v>224</v>
      </c>
      <c r="C300" s="10" t="s">
        <v>37</v>
      </c>
      <c r="D300" s="21">
        <v>1000</v>
      </c>
      <c r="E300" s="22">
        <f t="shared" si="84"/>
        <v>1000</v>
      </c>
      <c r="F300" s="21">
        <v>1000</v>
      </c>
      <c r="H300" s="22">
        <f t="shared" si="85"/>
        <v>1100</v>
      </c>
      <c r="I300" s="22">
        <f t="shared" si="86"/>
        <v>900</v>
      </c>
      <c r="K300" s="23" t="s">
        <v>1042</v>
      </c>
      <c r="L300" s="2"/>
      <c r="N300" s="2">
        <v>1</v>
      </c>
      <c r="R300" s="2">
        <v>1000</v>
      </c>
      <c r="S300" s="2">
        <v>1000</v>
      </c>
    </row>
    <row r="301" spans="1:25" ht="12">
      <c r="A301" s="2" t="s">
        <v>644</v>
      </c>
      <c r="B301" s="21" t="s">
        <v>298</v>
      </c>
      <c r="C301" s="10" t="s">
        <v>37</v>
      </c>
      <c r="D301" s="21">
        <v>180</v>
      </c>
      <c r="E301" s="22">
        <f t="shared" si="84"/>
        <v>190</v>
      </c>
      <c r="F301" s="21">
        <v>200</v>
      </c>
      <c r="H301" s="22">
        <v>180</v>
      </c>
      <c r="I301" s="22">
        <v>200</v>
      </c>
      <c r="K301" s="23" t="s">
        <v>645</v>
      </c>
      <c r="L301" s="2" t="s">
        <v>111</v>
      </c>
      <c r="N301" s="2">
        <v>1</v>
      </c>
      <c r="X301" s="2">
        <v>180</v>
      </c>
      <c r="Y301" s="2">
        <v>180</v>
      </c>
    </row>
    <row r="302" spans="1:25" ht="12">
      <c r="A302" s="2" t="s">
        <v>1043</v>
      </c>
      <c r="B302" s="21" t="s">
        <v>211</v>
      </c>
      <c r="C302" s="10" t="s">
        <v>37</v>
      </c>
      <c r="D302" s="21">
        <v>100</v>
      </c>
      <c r="E302" s="22">
        <f t="shared" si="84"/>
        <v>100</v>
      </c>
      <c r="F302" s="21">
        <v>100</v>
      </c>
      <c r="H302" s="22">
        <v>100</v>
      </c>
      <c r="I302" s="22">
        <v>100</v>
      </c>
      <c r="K302" s="23" t="s">
        <v>1044</v>
      </c>
      <c r="L302" s="2"/>
      <c r="N302" s="2">
        <v>1</v>
      </c>
      <c r="T302" s="2">
        <v>100</v>
      </c>
      <c r="U302" s="2">
        <v>100</v>
      </c>
    </row>
    <row r="303" spans="1:25" ht="12">
      <c r="A303" s="2" t="s">
        <v>81</v>
      </c>
      <c r="B303" s="21" t="s">
        <v>34</v>
      </c>
      <c r="C303" s="10" t="s">
        <v>37</v>
      </c>
      <c r="D303" s="21">
        <v>150</v>
      </c>
      <c r="E303" s="22">
        <f t="shared" si="84"/>
        <v>175</v>
      </c>
      <c r="F303" s="21">
        <v>200</v>
      </c>
      <c r="H303" s="22">
        <v>150</v>
      </c>
      <c r="I303" s="22">
        <v>200</v>
      </c>
      <c r="K303" s="23" t="s">
        <v>82</v>
      </c>
      <c r="L303" s="2"/>
      <c r="N303" s="2">
        <v>1</v>
      </c>
      <c r="X303" s="2">
        <v>150</v>
      </c>
      <c r="Y303" s="2">
        <v>200</v>
      </c>
    </row>
    <row r="304" spans="1:25" ht="12">
      <c r="A304" s="2" t="s">
        <v>912</v>
      </c>
      <c r="B304" s="21" t="s">
        <v>355</v>
      </c>
      <c r="C304" s="10" t="s">
        <v>37</v>
      </c>
      <c r="D304" s="21">
        <v>1000</v>
      </c>
      <c r="E304" s="22">
        <f t="shared" si="84"/>
        <v>1067.5</v>
      </c>
      <c r="F304" s="21">
        <v>1150</v>
      </c>
      <c r="H304" s="22">
        <f t="shared" ref="H304:H305" si="87">D304*1.1</f>
        <v>1100</v>
      </c>
      <c r="I304" s="22">
        <f t="shared" ref="I304:I305" si="88">F304*0.9</f>
        <v>1035</v>
      </c>
      <c r="K304" s="16" t="s">
        <v>914</v>
      </c>
      <c r="L304" s="23" t="s">
        <v>916</v>
      </c>
      <c r="N304" s="2">
        <v>1</v>
      </c>
      <c r="O304" s="2">
        <v>50</v>
      </c>
      <c r="P304" s="2">
        <v>1150</v>
      </c>
      <c r="Q304" s="2">
        <v>1150</v>
      </c>
      <c r="T304" s="2">
        <v>1000</v>
      </c>
      <c r="U304" s="2">
        <v>1000</v>
      </c>
    </row>
    <row r="305" spans="1:25" ht="12">
      <c r="A305" s="2" t="s">
        <v>728</v>
      </c>
      <c r="B305" s="21" t="s">
        <v>119</v>
      </c>
      <c r="C305" s="10" t="s">
        <v>37</v>
      </c>
      <c r="D305" s="21">
        <v>3000</v>
      </c>
      <c r="E305" s="22">
        <f t="shared" si="84"/>
        <v>3225</v>
      </c>
      <c r="F305" s="21">
        <v>3500</v>
      </c>
      <c r="H305" s="22">
        <f t="shared" si="87"/>
        <v>3300.0000000000005</v>
      </c>
      <c r="I305" s="22">
        <f t="shared" si="88"/>
        <v>3150</v>
      </c>
      <c r="K305" s="23" t="s">
        <v>730</v>
      </c>
      <c r="L305" s="2"/>
      <c r="N305" s="2">
        <v>1</v>
      </c>
      <c r="P305" s="2">
        <v>3200</v>
      </c>
      <c r="Q305" s="2">
        <v>3200</v>
      </c>
      <c r="R305" s="2">
        <v>3000</v>
      </c>
      <c r="S305" s="2">
        <v>3500</v>
      </c>
      <c r="T305" s="2">
        <v>3000</v>
      </c>
      <c r="U305" s="2">
        <v>3000</v>
      </c>
    </row>
    <row r="306" spans="1:25" ht="12">
      <c r="A306" s="2" t="s">
        <v>1045</v>
      </c>
      <c r="B306" s="21" t="s">
        <v>285</v>
      </c>
      <c r="C306" s="10" t="s">
        <v>37</v>
      </c>
      <c r="D306" s="21">
        <v>51</v>
      </c>
      <c r="E306" s="22">
        <f t="shared" si="84"/>
        <v>81.5</v>
      </c>
      <c r="F306" s="21">
        <v>112</v>
      </c>
      <c r="H306" s="22">
        <v>51</v>
      </c>
      <c r="I306" s="22">
        <v>112</v>
      </c>
      <c r="K306" s="28" t="s">
        <v>1046</v>
      </c>
      <c r="L306" s="2"/>
      <c r="N306" s="2">
        <v>1</v>
      </c>
      <c r="X306" s="2">
        <v>51</v>
      </c>
      <c r="Y306" s="2">
        <v>112</v>
      </c>
    </row>
    <row r="307" spans="1:25" ht="12">
      <c r="A307" s="2" t="s">
        <v>317</v>
      </c>
      <c r="B307" s="21" t="s">
        <v>57</v>
      </c>
      <c r="C307" s="10" t="s">
        <v>37</v>
      </c>
      <c r="D307" s="21">
        <v>500</v>
      </c>
      <c r="E307" s="22">
        <f t="shared" si="84"/>
        <v>635</v>
      </c>
      <c r="F307" s="21">
        <v>800</v>
      </c>
      <c r="H307" s="22">
        <f>D307*1.1</f>
        <v>550</v>
      </c>
      <c r="I307" s="22">
        <f>F307*0.9</f>
        <v>720</v>
      </c>
      <c r="K307" s="28" t="s">
        <v>59</v>
      </c>
      <c r="L307" s="2"/>
      <c r="N307" s="2">
        <v>1</v>
      </c>
      <c r="P307" s="2">
        <v>600</v>
      </c>
      <c r="Q307" s="2">
        <v>800</v>
      </c>
    </row>
    <row r="308" spans="1:25" ht="12">
      <c r="A308" s="2" t="s">
        <v>1047</v>
      </c>
      <c r="B308" s="21" t="s">
        <v>133</v>
      </c>
      <c r="C308" s="10" t="s">
        <v>37</v>
      </c>
      <c r="D308" s="21">
        <v>60</v>
      </c>
      <c r="E308" s="22">
        <f t="shared" si="84"/>
        <v>60</v>
      </c>
      <c r="F308" s="21">
        <v>60</v>
      </c>
      <c r="H308" s="22">
        <v>60</v>
      </c>
      <c r="I308" s="22">
        <v>60</v>
      </c>
      <c r="K308" s="23" t="s">
        <v>1048</v>
      </c>
      <c r="L308" s="2"/>
      <c r="N308" s="2">
        <v>1</v>
      </c>
      <c r="T308" s="2">
        <v>60</v>
      </c>
      <c r="U308" s="2">
        <v>60</v>
      </c>
    </row>
    <row r="309" spans="1:25" ht="12">
      <c r="A309" s="2" t="s">
        <v>1050</v>
      </c>
      <c r="B309" s="21" t="s">
        <v>189</v>
      </c>
      <c r="C309" s="10" t="s">
        <v>37</v>
      </c>
      <c r="D309" s="21">
        <v>200</v>
      </c>
      <c r="E309" s="22">
        <f t="shared" si="84"/>
        <v>250</v>
      </c>
      <c r="F309" s="21">
        <v>300</v>
      </c>
      <c r="H309" s="22">
        <v>200</v>
      </c>
      <c r="I309" s="22">
        <v>300</v>
      </c>
      <c r="K309" s="16" t="s">
        <v>1052</v>
      </c>
      <c r="L309" s="23" t="s">
        <v>1053</v>
      </c>
      <c r="N309" s="2">
        <v>1</v>
      </c>
      <c r="T309" s="2">
        <v>200</v>
      </c>
      <c r="U309" s="2">
        <v>200</v>
      </c>
      <c r="X309" s="2">
        <v>300</v>
      </c>
      <c r="Y309" s="2">
        <v>300</v>
      </c>
    </row>
    <row r="310" spans="1:25" ht="12">
      <c r="A310" s="2" t="s">
        <v>1055</v>
      </c>
      <c r="B310" s="21" t="s">
        <v>500</v>
      </c>
      <c r="C310" s="10" t="s">
        <v>37</v>
      </c>
      <c r="D310" s="21">
        <v>2000</v>
      </c>
      <c r="E310" s="34">
        <f t="shared" si="84"/>
        <v>3350</v>
      </c>
      <c r="F310" s="21">
        <v>5000</v>
      </c>
      <c r="H310" s="34">
        <f t="shared" ref="H310:H312" si="89">D310*1.1</f>
        <v>2200</v>
      </c>
      <c r="I310" s="34">
        <f t="shared" ref="I310:I312" si="90">F310*0.9</f>
        <v>4500</v>
      </c>
      <c r="J310" s="2">
        <v>400</v>
      </c>
      <c r="K310" s="28" t="s">
        <v>59</v>
      </c>
      <c r="L310" s="2" t="s">
        <v>1057</v>
      </c>
      <c r="M310" s="16" t="s">
        <v>1058</v>
      </c>
      <c r="N310" s="2">
        <v>1</v>
      </c>
      <c r="T310" s="2">
        <v>2000</v>
      </c>
      <c r="U310" s="2">
        <v>2000</v>
      </c>
      <c r="X310" s="2">
        <v>5000</v>
      </c>
      <c r="Y310" s="2">
        <v>5000</v>
      </c>
    </row>
    <row r="311" spans="1:25" ht="12">
      <c r="A311" s="2" t="s">
        <v>84</v>
      </c>
      <c r="B311" s="21" t="s">
        <v>34</v>
      </c>
      <c r="C311" s="10" t="s">
        <v>37</v>
      </c>
      <c r="D311" s="21">
        <v>335</v>
      </c>
      <c r="E311" s="22">
        <f t="shared" si="84"/>
        <v>364.25</v>
      </c>
      <c r="F311" s="21">
        <v>400</v>
      </c>
      <c r="G311" s="2"/>
      <c r="H311" s="22">
        <f t="shared" si="89"/>
        <v>368.50000000000006</v>
      </c>
      <c r="I311" s="22">
        <f t="shared" si="90"/>
        <v>360</v>
      </c>
      <c r="K311" s="2" t="s">
        <v>85</v>
      </c>
      <c r="L311" s="28" t="s">
        <v>59</v>
      </c>
      <c r="N311" s="2">
        <v>1</v>
      </c>
      <c r="X311" s="2">
        <v>335</v>
      </c>
      <c r="Y311" s="2">
        <v>400</v>
      </c>
    </row>
    <row r="312" spans="1:25" ht="14">
      <c r="A312" s="2" t="s">
        <v>875</v>
      </c>
      <c r="B312" s="21" t="s">
        <v>840</v>
      </c>
      <c r="C312" s="10" t="s">
        <v>37</v>
      </c>
      <c r="D312" s="21">
        <v>3000</v>
      </c>
      <c r="E312" s="22">
        <f t="shared" si="84"/>
        <v>3225</v>
      </c>
      <c r="F312" s="21">
        <v>3500</v>
      </c>
      <c r="G312" s="2"/>
      <c r="H312" s="22">
        <f t="shared" si="89"/>
        <v>3300.0000000000005</v>
      </c>
      <c r="I312" s="22">
        <f t="shared" si="90"/>
        <v>3150</v>
      </c>
      <c r="K312" s="2" t="s">
        <v>876</v>
      </c>
      <c r="L312" s="23" t="s">
        <v>877</v>
      </c>
      <c r="M312" s="42" t="s">
        <v>879</v>
      </c>
      <c r="N312" s="2">
        <v>1</v>
      </c>
      <c r="P312" s="2">
        <v>3500</v>
      </c>
      <c r="Q312" s="2">
        <v>3500</v>
      </c>
      <c r="V312" s="2">
        <v>3500</v>
      </c>
      <c r="W312" s="2">
        <v>4700</v>
      </c>
    </row>
    <row r="313" spans="1:25" ht="12">
      <c r="A313" s="2" t="s">
        <v>89</v>
      </c>
      <c r="B313" s="21" t="s">
        <v>34</v>
      </c>
      <c r="C313" s="10" t="s">
        <v>37</v>
      </c>
      <c r="D313" s="21">
        <v>35</v>
      </c>
      <c r="E313" s="22">
        <f t="shared" si="84"/>
        <v>35.5</v>
      </c>
      <c r="F313" s="21">
        <v>36</v>
      </c>
      <c r="G313" s="2"/>
      <c r="H313" s="22">
        <v>35</v>
      </c>
      <c r="I313" s="22">
        <v>36</v>
      </c>
      <c r="K313" s="2" t="s">
        <v>91</v>
      </c>
      <c r="L313" s="2" t="s">
        <v>92</v>
      </c>
      <c r="N313" s="2">
        <v>1</v>
      </c>
      <c r="X313" s="2">
        <v>35</v>
      </c>
      <c r="Y313" s="2">
        <v>36</v>
      </c>
    </row>
    <row r="314" spans="1:25" ht="12">
      <c r="A314" s="2" t="s">
        <v>1065</v>
      </c>
      <c r="B314" s="21" t="s">
        <v>172</v>
      </c>
      <c r="C314" s="10" t="s">
        <v>37</v>
      </c>
      <c r="D314" s="21">
        <v>76</v>
      </c>
      <c r="E314" s="22">
        <f t="shared" si="84"/>
        <v>113</v>
      </c>
      <c r="F314" s="21">
        <v>150</v>
      </c>
      <c r="G314" s="2">
        <v>100</v>
      </c>
      <c r="H314" s="22">
        <v>76</v>
      </c>
      <c r="I314" s="22">
        <v>150</v>
      </c>
      <c r="K314" s="28" t="s">
        <v>603</v>
      </c>
      <c r="L314" s="2" t="s">
        <v>1067</v>
      </c>
      <c r="N314" s="2">
        <v>1</v>
      </c>
      <c r="P314" s="2">
        <v>140</v>
      </c>
      <c r="Q314" s="2">
        <v>160</v>
      </c>
      <c r="R314" s="2"/>
      <c r="X314" s="2">
        <v>76</v>
      </c>
      <c r="Y314" s="2">
        <v>150</v>
      </c>
    </row>
    <row r="315" spans="1:25" ht="12">
      <c r="A315" s="2" t="s">
        <v>1069</v>
      </c>
      <c r="B315" s="21" t="s">
        <v>189</v>
      </c>
      <c r="C315" s="10" t="s">
        <v>37</v>
      </c>
      <c r="D315" s="21">
        <v>104</v>
      </c>
      <c r="E315" s="22">
        <f t="shared" si="84"/>
        <v>177</v>
      </c>
      <c r="F315" s="21">
        <v>250</v>
      </c>
      <c r="H315" s="22">
        <v>104</v>
      </c>
      <c r="I315" s="22">
        <v>250</v>
      </c>
      <c r="K315" s="28" t="s">
        <v>603</v>
      </c>
      <c r="L315" s="2" t="s">
        <v>1071</v>
      </c>
      <c r="N315" s="2">
        <v>1</v>
      </c>
      <c r="T315" s="2">
        <v>250</v>
      </c>
      <c r="U315" s="2">
        <v>400</v>
      </c>
    </row>
    <row r="316" spans="1:25" ht="12">
      <c r="A316" s="2" t="s">
        <v>602</v>
      </c>
      <c r="B316" s="21" t="s">
        <v>63</v>
      </c>
      <c r="C316" s="10" t="s">
        <v>37</v>
      </c>
      <c r="D316" s="21">
        <v>66</v>
      </c>
      <c r="E316" s="22">
        <f t="shared" si="84"/>
        <v>89</v>
      </c>
      <c r="F316" s="21">
        <v>112</v>
      </c>
      <c r="H316" s="22">
        <v>66</v>
      </c>
      <c r="I316" s="22">
        <v>112</v>
      </c>
      <c r="K316" s="28" t="s">
        <v>603</v>
      </c>
      <c r="L316" s="2" t="s">
        <v>605</v>
      </c>
      <c r="N316" s="2">
        <v>1</v>
      </c>
      <c r="X316" s="2">
        <v>66</v>
      </c>
      <c r="Y316" s="2">
        <v>112</v>
      </c>
    </row>
    <row r="317" spans="1:25" ht="12">
      <c r="A317" s="2" t="s">
        <v>981</v>
      </c>
      <c r="B317" s="21" t="s">
        <v>149</v>
      </c>
      <c r="C317" s="10" t="s">
        <v>37</v>
      </c>
      <c r="D317" s="21">
        <v>800</v>
      </c>
      <c r="E317" s="22">
        <f t="shared" si="84"/>
        <v>890</v>
      </c>
      <c r="F317" s="21">
        <v>1000</v>
      </c>
      <c r="H317" s="22">
        <f t="shared" ref="H317:H318" si="91">D317*1.1</f>
        <v>880.00000000000011</v>
      </c>
      <c r="I317" s="22">
        <f t="shared" ref="I317:I318" si="92">F317*0.9</f>
        <v>900</v>
      </c>
      <c r="K317" s="19" t="str">
        <f>HYPERLINK("http://www.jconline.com/story/news/2017/01/21/lafayette-womens-march-turns-out-800/96790444/","http://www.jconline.com/story/news/2017/01/21/lafayette-womens-march-turns-out-800/96790444/")</f>
        <v>http://www.jconline.com/story/news/2017/01/21/lafayette-womens-march-turns-out-800/96790444/</v>
      </c>
      <c r="L317" s="2" t="s">
        <v>59</v>
      </c>
      <c r="N317" s="2">
        <v>1</v>
      </c>
      <c r="R317" s="2">
        <v>800</v>
      </c>
      <c r="S317" s="2">
        <v>800</v>
      </c>
      <c r="X317" s="2">
        <v>1000</v>
      </c>
      <c r="Y317" s="2">
        <v>1000</v>
      </c>
    </row>
    <row r="318" spans="1:25" ht="12">
      <c r="A318" s="2" t="s">
        <v>320</v>
      </c>
      <c r="B318" s="21" t="s">
        <v>57</v>
      </c>
      <c r="C318" s="10" t="s">
        <v>37</v>
      </c>
      <c r="D318" s="21">
        <v>3500</v>
      </c>
      <c r="E318" s="22">
        <f t="shared" si="84"/>
        <v>3725</v>
      </c>
      <c r="F318" s="21">
        <v>4000</v>
      </c>
      <c r="H318" s="22">
        <f t="shared" si="91"/>
        <v>3850.0000000000005</v>
      </c>
      <c r="I318" s="22">
        <f t="shared" si="92"/>
        <v>3600</v>
      </c>
      <c r="K318" s="28" t="s">
        <v>59</v>
      </c>
      <c r="L318" s="2" t="s">
        <v>321</v>
      </c>
      <c r="N318" s="2">
        <v>1</v>
      </c>
      <c r="R318" s="2">
        <v>4000</v>
      </c>
      <c r="S318" s="2">
        <v>4000</v>
      </c>
      <c r="X318" s="2">
        <v>3500</v>
      </c>
      <c r="Y318" s="2">
        <v>3500</v>
      </c>
    </row>
    <row r="319" spans="1:25" ht="12">
      <c r="A319" s="2" t="s">
        <v>198</v>
      </c>
      <c r="B319" s="21" t="s">
        <v>54</v>
      </c>
      <c r="C319" s="10" t="s">
        <v>37</v>
      </c>
      <c r="D319" s="21">
        <v>30</v>
      </c>
      <c r="E319" s="22">
        <f t="shared" si="84"/>
        <v>35</v>
      </c>
      <c r="F319" s="21">
        <v>40</v>
      </c>
      <c r="H319" s="22">
        <v>30</v>
      </c>
      <c r="I319" s="22">
        <v>40</v>
      </c>
      <c r="K319" s="16" t="s">
        <v>200</v>
      </c>
      <c r="L319" s="2" t="s">
        <v>203</v>
      </c>
      <c r="N319" s="2">
        <v>1</v>
      </c>
      <c r="V319" s="2">
        <v>30</v>
      </c>
      <c r="W319" s="2">
        <v>30</v>
      </c>
      <c r="X319" s="2">
        <v>40</v>
      </c>
      <c r="Y319" s="2">
        <v>40</v>
      </c>
    </row>
    <row r="320" spans="1:25" ht="12">
      <c r="A320" s="2" t="s">
        <v>1078</v>
      </c>
      <c r="B320" s="21" t="s">
        <v>211</v>
      </c>
      <c r="C320" s="10" t="s">
        <v>37</v>
      </c>
      <c r="D320" s="21">
        <v>300</v>
      </c>
      <c r="E320" s="22">
        <f t="shared" si="84"/>
        <v>300</v>
      </c>
      <c r="F320" s="21">
        <v>300</v>
      </c>
      <c r="H320" s="22">
        <v>300</v>
      </c>
      <c r="I320" s="22">
        <v>300</v>
      </c>
      <c r="K320" s="16" t="s">
        <v>1079</v>
      </c>
      <c r="L320" s="2"/>
      <c r="N320" s="2">
        <v>1</v>
      </c>
      <c r="T320" s="2">
        <v>300</v>
      </c>
      <c r="U320" s="2">
        <v>300</v>
      </c>
    </row>
    <row r="321" spans="1:25" ht="12">
      <c r="A321" s="2" t="s">
        <v>649</v>
      </c>
      <c r="B321" s="21" t="s">
        <v>298</v>
      </c>
      <c r="C321" s="10" t="s">
        <v>37</v>
      </c>
      <c r="D321" s="21">
        <v>85</v>
      </c>
      <c r="E321" s="22">
        <f t="shared" si="84"/>
        <v>92.5</v>
      </c>
      <c r="F321" s="21">
        <v>100</v>
      </c>
      <c r="H321" s="22">
        <v>85</v>
      </c>
      <c r="I321" s="22">
        <v>100</v>
      </c>
      <c r="K321" s="2" t="s">
        <v>521</v>
      </c>
      <c r="L321" s="2"/>
      <c r="N321" s="2">
        <v>1</v>
      </c>
      <c r="X321" s="2">
        <v>85</v>
      </c>
      <c r="Y321" s="2">
        <v>100</v>
      </c>
    </row>
    <row r="322" spans="1:25" ht="12">
      <c r="A322" s="2" t="s">
        <v>903</v>
      </c>
      <c r="B322" s="21" t="s">
        <v>310</v>
      </c>
      <c r="C322" s="10" t="s">
        <v>37</v>
      </c>
      <c r="D322" s="21">
        <v>18</v>
      </c>
      <c r="E322" s="22">
        <f t="shared" si="84"/>
        <v>24</v>
      </c>
      <c r="F322" s="21">
        <v>30</v>
      </c>
      <c r="H322" s="22">
        <v>18</v>
      </c>
      <c r="I322" s="22">
        <v>30</v>
      </c>
      <c r="K322" s="2" t="s">
        <v>59</v>
      </c>
      <c r="L322" s="2" t="s">
        <v>904</v>
      </c>
      <c r="N322" s="2">
        <v>1</v>
      </c>
      <c r="X322" s="2">
        <v>30</v>
      </c>
      <c r="Y322" s="2">
        <v>30</v>
      </c>
    </row>
    <row r="323" spans="1:25" ht="12">
      <c r="A323" s="2" t="s">
        <v>1083</v>
      </c>
      <c r="B323" s="21" t="s">
        <v>586</v>
      </c>
      <c r="C323" s="10" t="s">
        <v>37</v>
      </c>
      <c r="D323" s="21">
        <v>400</v>
      </c>
      <c r="E323" s="22">
        <f t="shared" si="84"/>
        <v>400</v>
      </c>
      <c r="F323" s="21">
        <v>400</v>
      </c>
      <c r="H323" s="22">
        <f t="shared" ref="H323:H326" si="93">D323*1.1</f>
        <v>440.00000000000006</v>
      </c>
      <c r="I323" s="22">
        <f t="shared" ref="I323:I326" si="94">F323*0.9</f>
        <v>360</v>
      </c>
      <c r="K323" s="16" t="s">
        <v>1829</v>
      </c>
      <c r="L323" s="2"/>
      <c r="M323" s="28" t="s">
        <v>59</v>
      </c>
      <c r="N323" s="2">
        <v>1</v>
      </c>
      <c r="O323" s="2">
        <v>100</v>
      </c>
      <c r="T323" s="2">
        <v>400</v>
      </c>
      <c r="U323" s="2">
        <v>400</v>
      </c>
    </row>
    <row r="324" spans="1:25" ht="12">
      <c r="A324" s="2" t="s">
        <v>1085</v>
      </c>
      <c r="B324" s="21" t="s">
        <v>109</v>
      </c>
      <c r="C324" s="10" t="s">
        <v>37</v>
      </c>
      <c r="D324" s="21">
        <v>200</v>
      </c>
      <c r="E324" s="22">
        <f t="shared" si="84"/>
        <v>1010</v>
      </c>
      <c r="F324" s="21">
        <v>2000</v>
      </c>
      <c r="H324" s="22">
        <f t="shared" si="93"/>
        <v>220.00000000000003</v>
      </c>
      <c r="I324" s="22">
        <f t="shared" si="94"/>
        <v>1800</v>
      </c>
      <c r="K324" s="16" t="s">
        <v>1087</v>
      </c>
      <c r="L324" s="2" t="s">
        <v>1088</v>
      </c>
      <c r="N324" s="2">
        <v>1</v>
      </c>
      <c r="P324" s="2">
        <v>2000</v>
      </c>
      <c r="Q324" s="2">
        <v>2000</v>
      </c>
      <c r="T324" s="2">
        <v>200</v>
      </c>
      <c r="U324" s="2">
        <v>200</v>
      </c>
    </row>
    <row r="325" spans="1:25" ht="12">
      <c r="A325" s="2" t="s">
        <v>1089</v>
      </c>
      <c r="B325" s="21" t="s">
        <v>451</v>
      </c>
      <c r="C325" s="10" t="s">
        <v>37</v>
      </c>
      <c r="D325" s="21">
        <v>350</v>
      </c>
      <c r="E325" s="22">
        <f t="shared" si="84"/>
        <v>417.5</v>
      </c>
      <c r="F325" s="21">
        <v>500</v>
      </c>
      <c r="H325" s="22">
        <f t="shared" si="93"/>
        <v>385.00000000000006</v>
      </c>
      <c r="I325" s="22">
        <f t="shared" si="94"/>
        <v>450</v>
      </c>
      <c r="K325" s="16" t="s">
        <v>1090</v>
      </c>
      <c r="L325" s="2" t="s">
        <v>111</v>
      </c>
      <c r="N325" s="2">
        <v>1</v>
      </c>
      <c r="V325" s="2">
        <v>350</v>
      </c>
      <c r="W325" s="2">
        <v>500</v>
      </c>
    </row>
    <row r="326" spans="1:25" ht="12">
      <c r="A326" s="2" t="s">
        <v>1091</v>
      </c>
      <c r="B326" s="21" t="s">
        <v>133</v>
      </c>
      <c r="C326" s="10" t="s">
        <v>37</v>
      </c>
      <c r="D326" s="21">
        <v>1200</v>
      </c>
      <c r="E326" s="22">
        <f t="shared" si="84"/>
        <v>1245</v>
      </c>
      <c r="F326" s="21">
        <v>1300</v>
      </c>
      <c r="H326" s="22">
        <f t="shared" si="93"/>
        <v>1320</v>
      </c>
      <c r="I326" s="22">
        <f t="shared" si="94"/>
        <v>1170</v>
      </c>
      <c r="K326" s="16" t="s">
        <v>1092</v>
      </c>
      <c r="L326" s="2"/>
      <c r="N326" s="2">
        <v>1</v>
      </c>
      <c r="O326" s="2">
        <v>50</v>
      </c>
      <c r="T326" s="2">
        <v>1200</v>
      </c>
      <c r="U326" s="2">
        <v>1300</v>
      </c>
    </row>
    <row r="327" spans="1:25" ht="12">
      <c r="A327" s="2" t="s">
        <v>1093</v>
      </c>
      <c r="B327" s="21" t="s">
        <v>109</v>
      </c>
      <c r="C327" s="10" t="s">
        <v>37</v>
      </c>
      <c r="D327" s="21">
        <v>3</v>
      </c>
      <c r="E327" s="22">
        <f t="shared" si="84"/>
        <v>3</v>
      </c>
      <c r="F327" s="21">
        <v>3</v>
      </c>
      <c r="H327" s="22">
        <v>3</v>
      </c>
      <c r="I327" s="22">
        <v>3</v>
      </c>
      <c r="K327" s="2" t="s">
        <v>59</v>
      </c>
      <c r="L327" s="2"/>
      <c r="N327" s="2">
        <v>1</v>
      </c>
      <c r="X327" s="2">
        <v>3</v>
      </c>
      <c r="Y327" s="2">
        <v>3</v>
      </c>
    </row>
    <row r="328" spans="1:25" ht="12">
      <c r="A328" s="2" t="s">
        <v>1094</v>
      </c>
      <c r="B328" s="21" t="s">
        <v>50</v>
      </c>
      <c r="C328" s="10" t="s">
        <v>37</v>
      </c>
      <c r="D328" s="21">
        <v>8000</v>
      </c>
      <c r="E328" s="22">
        <f t="shared" si="84"/>
        <v>17900</v>
      </c>
      <c r="F328" s="21">
        <v>30000</v>
      </c>
      <c r="H328" s="22">
        <f>D328*1.1</f>
        <v>8800</v>
      </c>
      <c r="I328" s="22">
        <f>F328*0.9</f>
        <v>27000</v>
      </c>
      <c r="K328" s="16" t="s">
        <v>1095</v>
      </c>
      <c r="L328" s="16" t="s">
        <v>1096</v>
      </c>
      <c r="M328" s="16" t="s">
        <v>1097</v>
      </c>
      <c r="N328" s="2">
        <v>1</v>
      </c>
      <c r="O328" s="2">
        <v>2000</v>
      </c>
      <c r="R328" s="2">
        <v>8000</v>
      </c>
      <c r="S328" s="2">
        <v>10000</v>
      </c>
      <c r="T328" s="2">
        <v>10000</v>
      </c>
      <c r="U328" s="2">
        <v>10000</v>
      </c>
      <c r="V328" s="2">
        <v>20000</v>
      </c>
      <c r="W328" s="2">
        <v>30000</v>
      </c>
    </row>
    <row r="329" spans="1:25" ht="12">
      <c r="A329" s="2" t="s">
        <v>1098</v>
      </c>
      <c r="B329" s="2" t="s">
        <v>451</v>
      </c>
      <c r="C329" s="10" t="s">
        <v>37</v>
      </c>
      <c r="D329" s="2"/>
      <c r="E329" s="33"/>
      <c r="F329" s="21"/>
      <c r="H329" s="33"/>
      <c r="I329" s="33"/>
      <c r="K329" s="2" t="s">
        <v>1099</v>
      </c>
      <c r="L329" s="2"/>
      <c r="N329" s="2">
        <v>0</v>
      </c>
    </row>
    <row r="330" spans="1:25" ht="12">
      <c r="A330" s="2" t="s">
        <v>1101</v>
      </c>
      <c r="B330" s="2" t="s">
        <v>88</v>
      </c>
      <c r="C330" s="10" t="s">
        <v>37</v>
      </c>
      <c r="D330" s="2">
        <v>200</v>
      </c>
      <c r="E330" s="22">
        <f t="shared" ref="E330:E350" si="95">SUM(H330+I330)/2</f>
        <v>785</v>
      </c>
      <c r="F330" s="21">
        <v>1500</v>
      </c>
      <c r="H330" s="22">
        <f t="shared" ref="H330:H331" si="96">D330*1.1</f>
        <v>220.00000000000003</v>
      </c>
      <c r="I330" s="22">
        <f t="shared" ref="I330:I331" si="97">F330*0.9</f>
        <v>1350</v>
      </c>
      <c r="K330" s="16" t="s">
        <v>1102</v>
      </c>
      <c r="L330" s="16" t="s">
        <v>1103</v>
      </c>
      <c r="N330" s="2">
        <v>1</v>
      </c>
      <c r="O330" s="2">
        <v>50</v>
      </c>
      <c r="T330" s="2">
        <v>1500</v>
      </c>
      <c r="U330" s="2">
        <v>1500</v>
      </c>
    </row>
    <row r="331" spans="1:25" ht="12">
      <c r="A331" s="2" t="s">
        <v>1104</v>
      </c>
      <c r="B331" s="2" t="s">
        <v>1105</v>
      </c>
      <c r="C331" s="10" t="s">
        <v>37</v>
      </c>
      <c r="D331" s="21">
        <v>4000</v>
      </c>
      <c r="E331" s="22">
        <f t="shared" si="95"/>
        <v>8950</v>
      </c>
      <c r="F331" s="21">
        <v>15000</v>
      </c>
      <c r="H331" s="22">
        <f t="shared" si="96"/>
        <v>4400</v>
      </c>
      <c r="I331" s="22">
        <f t="shared" si="97"/>
        <v>13500</v>
      </c>
      <c r="K331" s="16" t="s">
        <v>1106</v>
      </c>
      <c r="L331" s="16" t="s">
        <v>1107</v>
      </c>
      <c r="N331" s="2">
        <v>1</v>
      </c>
      <c r="R331" s="2">
        <v>4000</v>
      </c>
      <c r="S331" s="2">
        <v>6000</v>
      </c>
    </row>
    <row r="332" spans="1:25" ht="12">
      <c r="A332" s="2" t="s">
        <v>1108</v>
      </c>
      <c r="B332" s="2" t="s">
        <v>88</v>
      </c>
      <c r="C332" s="10" t="s">
        <v>37</v>
      </c>
      <c r="D332" s="2">
        <v>50</v>
      </c>
      <c r="E332" s="22">
        <f t="shared" si="95"/>
        <v>50</v>
      </c>
      <c r="F332" s="2">
        <v>50</v>
      </c>
      <c r="H332" s="22">
        <v>50</v>
      </c>
      <c r="I332" s="22">
        <v>50</v>
      </c>
      <c r="K332" s="28" t="s">
        <v>59</v>
      </c>
      <c r="N332" s="2">
        <v>1</v>
      </c>
      <c r="X332" s="2">
        <v>50</v>
      </c>
      <c r="Y332" s="2">
        <v>50</v>
      </c>
    </row>
    <row r="333" spans="1:25" ht="14">
      <c r="A333" s="2" t="s">
        <v>1109</v>
      </c>
      <c r="B333" s="2" t="s">
        <v>181</v>
      </c>
      <c r="C333" s="10" t="s">
        <v>37</v>
      </c>
      <c r="D333" s="2">
        <v>100</v>
      </c>
      <c r="E333" s="22">
        <f t="shared" si="95"/>
        <v>190</v>
      </c>
      <c r="F333" s="2">
        <v>280</v>
      </c>
      <c r="H333" s="22">
        <v>100</v>
      </c>
      <c r="I333" s="22">
        <v>280</v>
      </c>
      <c r="K333" s="42" t="s">
        <v>1110</v>
      </c>
      <c r="L333" s="2" t="s">
        <v>1111</v>
      </c>
      <c r="N333" s="2">
        <v>1</v>
      </c>
      <c r="P333" s="2">
        <v>250</v>
      </c>
      <c r="Q333" s="2">
        <v>250</v>
      </c>
    </row>
    <row r="334" spans="1:25" ht="12">
      <c r="A334" s="2" t="s">
        <v>1009</v>
      </c>
      <c r="B334" s="2" t="s">
        <v>1010</v>
      </c>
      <c r="C334" s="10" t="s">
        <v>37</v>
      </c>
      <c r="D334" s="21">
        <v>5000</v>
      </c>
      <c r="E334" s="22">
        <f t="shared" si="95"/>
        <v>7250</v>
      </c>
      <c r="F334" s="21">
        <v>10000</v>
      </c>
      <c r="H334" s="22">
        <f>D334*1.1</f>
        <v>5500</v>
      </c>
      <c r="I334" s="22">
        <f>F334*0.9</f>
        <v>9000</v>
      </c>
      <c r="K334" s="16" t="s">
        <v>1011</v>
      </c>
      <c r="L334" s="2" t="s">
        <v>1012</v>
      </c>
      <c r="N334" s="2">
        <v>1</v>
      </c>
      <c r="P334" s="2">
        <v>10000</v>
      </c>
      <c r="Q334" s="2">
        <v>10000</v>
      </c>
      <c r="R334" s="2">
        <v>5000</v>
      </c>
      <c r="S334" s="2">
        <v>5000</v>
      </c>
    </row>
    <row r="335" spans="1:25" ht="12">
      <c r="A335" s="2" t="s">
        <v>686</v>
      </c>
      <c r="B335" s="21" t="s">
        <v>177</v>
      </c>
      <c r="C335" s="10" t="s">
        <v>37</v>
      </c>
      <c r="D335" s="21">
        <v>250</v>
      </c>
      <c r="E335" s="22">
        <f t="shared" si="95"/>
        <v>250</v>
      </c>
      <c r="F335" s="21">
        <v>250</v>
      </c>
      <c r="H335" s="22">
        <v>250</v>
      </c>
      <c r="I335" s="22">
        <v>250</v>
      </c>
      <c r="K335" s="16" t="s">
        <v>688</v>
      </c>
      <c r="L335" s="2"/>
      <c r="N335" s="2">
        <v>1</v>
      </c>
      <c r="O335" s="2">
        <v>15</v>
      </c>
      <c r="T335" s="2">
        <v>250</v>
      </c>
      <c r="U335" s="2">
        <v>250</v>
      </c>
    </row>
    <row r="336" spans="1:25" ht="12">
      <c r="A336" s="2" t="s">
        <v>1115</v>
      </c>
      <c r="B336" s="21" t="s">
        <v>75</v>
      </c>
      <c r="C336" s="10" t="s">
        <v>37</v>
      </c>
      <c r="D336" s="21">
        <v>147</v>
      </c>
      <c r="E336" s="22">
        <f t="shared" si="95"/>
        <v>227.10000000000002</v>
      </c>
      <c r="F336" s="21">
        <v>325</v>
      </c>
      <c r="H336" s="22">
        <f>D336*1.1</f>
        <v>161.70000000000002</v>
      </c>
      <c r="I336" s="22">
        <f>F336*0.9</f>
        <v>292.5</v>
      </c>
      <c r="K336" s="2" t="s">
        <v>59</v>
      </c>
      <c r="L336" s="2" t="s">
        <v>783</v>
      </c>
      <c r="N336" s="2">
        <v>1</v>
      </c>
      <c r="X336" s="2">
        <v>147</v>
      </c>
      <c r="Y336" s="2">
        <v>325</v>
      </c>
    </row>
    <row r="337" spans="1:25" ht="12">
      <c r="A337" s="2" t="s">
        <v>1119</v>
      </c>
      <c r="B337" s="21" t="s">
        <v>109</v>
      </c>
      <c r="C337" s="10" t="s">
        <v>37</v>
      </c>
      <c r="D337" s="21">
        <v>150</v>
      </c>
      <c r="E337" s="22">
        <f t="shared" si="95"/>
        <v>175</v>
      </c>
      <c r="F337" s="21">
        <v>200</v>
      </c>
      <c r="H337" s="22">
        <v>150</v>
      </c>
      <c r="I337" s="22">
        <v>200</v>
      </c>
      <c r="K337" s="28" t="s">
        <v>1120</v>
      </c>
      <c r="L337" s="2"/>
      <c r="N337" s="2">
        <v>1</v>
      </c>
      <c r="X337" s="2">
        <v>150</v>
      </c>
      <c r="Y337" s="2">
        <v>200</v>
      </c>
    </row>
    <row r="338" spans="1:25" ht="12">
      <c r="A338" s="2" t="s">
        <v>881</v>
      </c>
      <c r="B338" s="21" t="s">
        <v>840</v>
      </c>
      <c r="C338" s="10" t="s">
        <v>37</v>
      </c>
      <c r="D338" s="21">
        <v>1500</v>
      </c>
      <c r="E338" s="22">
        <f t="shared" si="95"/>
        <v>1500</v>
      </c>
      <c r="F338" s="21">
        <v>1500</v>
      </c>
      <c r="H338" s="22">
        <f>D338*1.1</f>
        <v>1650.0000000000002</v>
      </c>
      <c r="I338" s="22">
        <f>F338*0.9</f>
        <v>1350</v>
      </c>
      <c r="K338" s="16" t="s">
        <v>883</v>
      </c>
      <c r="L338" s="2"/>
      <c r="N338" s="2">
        <v>1</v>
      </c>
      <c r="T338" s="2">
        <v>1500</v>
      </c>
      <c r="U338" s="2">
        <v>1500</v>
      </c>
    </row>
    <row r="339" spans="1:25" ht="12">
      <c r="A339" s="2" t="s">
        <v>1121</v>
      </c>
      <c r="B339" s="21" t="s">
        <v>109</v>
      </c>
      <c r="C339" s="10" t="s">
        <v>37</v>
      </c>
      <c r="D339" s="21">
        <v>4</v>
      </c>
      <c r="E339" s="22">
        <f t="shared" si="95"/>
        <v>4</v>
      </c>
      <c r="F339" s="21">
        <v>4</v>
      </c>
      <c r="H339" s="22">
        <v>4</v>
      </c>
      <c r="I339" s="22">
        <v>4</v>
      </c>
      <c r="K339" s="28" t="s">
        <v>59</v>
      </c>
      <c r="L339" s="2"/>
      <c r="N339" s="2">
        <v>1</v>
      </c>
      <c r="X339" s="2">
        <v>4</v>
      </c>
      <c r="Y339" s="2">
        <v>4</v>
      </c>
    </row>
    <row r="340" spans="1:25" ht="12">
      <c r="A340" s="2" t="s">
        <v>1122</v>
      </c>
      <c r="B340" s="21" t="s">
        <v>98</v>
      </c>
      <c r="C340" s="10" t="s">
        <v>37</v>
      </c>
      <c r="D340" s="21">
        <v>2000</v>
      </c>
      <c r="E340" s="22">
        <f t="shared" si="95"/>
        <v>2900</v>
      </c>
      <c r="F340" s="21">
        <v>4000</v>
      </c>
      <c r="H340" s="22">
        <f t="shared" ref="H340:H341" si="98">D340*1.1</f>
        <v>2200</v>
      </c>
      <c r="I340" s="22">
        <f t="shared" ref="I340:I341" si="99">F340*0.9</f>
        <v>3600</v>
      </c>
      <c r="K340" s="16" t="s">
        <v>1123</v>
      </c>
      <c r="L340" s="23" t="s">
        <v>1124</v>
      </c>
      <c r="N340" s="2">
        <v>1</v>
      </c>
      <c r="P340" s="2">
        <v>3000</v>
      </c>
      <c r="Q340" s="2">
        <v>4000</v>
      </c>
    </row>
    <row r="341" spans="1:25" ht="12">
      <c r="A341" s="2" t="s">
        <v>174</v>
      </c>
      <c r="B341" s="21" t="s">
        <v>164</v>
      </c>
      <c r="C341" s="10" t="s">
        <v>37</v>
      </c>
      <c r="D341" s="21">
        <v>7000</v>
      </c>
      <c r="E341" s="22">
        <f t="shared" si="95"/>
        <v>7000</v>
      </c>
      <c r="F341" s="21">
        <v>7000</v>
      </c>
      <c r="H341" s="22">
        <f t="shared" si="98"/>
        <v>7700.0000000000009</v>
      </c>
      <c r="I341" s="22">
        <f t="shared" si="99"/>
        <v>6300</v>
      </c>
      <c r="K341" s="16" t="s">
        <v>175</v>
      </c>
      <c r="L341" s="2"/>
      <c r="N341" s="2">
        <v>1</v>
      </c>
      <c r="P341" s="2">
        <v>7000</v>
      </c>
      <c r="Q341" s="2">
        <v>7000</v>
      </c>
    </row>
    <row r="342" spans="1:25" ht="12">
      <c r="A342" s="2" t="s">
        <v>1125</v>
      </c>
      <c r="B342" s="21" t="s">
        <v>351</v>
      </c>
      <c r="C342" s="10" t="s">
        <v>37</v>
      </c>
      <c r="D342" s="21">
        <v>50</v>
      </c>
      <c r="E342" s="22">
        <f t="shared" si="95"/>
        <v>75</v>
      </c>
      <c r="F342" s="21">
        <v>100</v>
      </c>
      <c r="H342" s="22">
        <v>50</v>
      </c>
      <c r="I342" s="22">
        <v>100</v>
      </c>
      <c r="K342" s="19" t="str">
        <f>HYPERLINK("http://news.hjnews.com/allaccess/a-human-statement-valley-women-join-d-c-march-small/article_76777608-33e0-5853-8fe7-a97309cfe441.html","http://news.hjnews.com/allaccess/a-human-statement-valley-women-join-d-c-march-small/article_76777608-33e0-5853-8fe7-a97309cfe441.html")</f>
        <v>http://news.hjnews.com/allaccess/a-human-statement-valley-women-join-d-c-march-small/article_76777608-33e0-5853-8fe7-a97309cfe441.html</v>
      </c>
      <c r="L342" s="2" t="s">
        <v>545</v>
      </c>
      <c r="N342" s="2">
        <v>1</v>
      </c>
      <c r="T342" s="2">
        <v>50</v>
      </c>
      <c r="U342" s="2">
        <v>50</v>
      </c>
      <c r="V342" s="2">
        <v>68</v>
      </c>
      <c r="W342" s="2">
        <v>100</v>
      </c>
    </row>
    <row r="343" spans="1:25" ht="12">
      <c r="A343" s="2" t="s">
        <v>322</v>
      </c>
      <c r="B343" s="21" t="s">
        <v>57</v>
      </c>
      <c r="C343" s="10" t="s">
        <v>37</v>
      </c>
      <c r="D343" s="21">
        <v>100</v>
      </c>
      <c r="E343" s="22">
        <f t="shared" si="95"/>
        <v>100</v>
      </c>
      <c r="F343" s="21">
        <v>100</v>
      </c>
      <c r="H343" s="22">
        <v>100</v>
      </c>
      <c r="I343" s="22">
        <v>100</v>
      </c>
      <c r="K343" s="19" t="str">
        <f>HYPERLINK("http://www.ksby.com/story/34315680/womens-march-on-lompoc","http://www.ksby.com/story/34315680/womens-march-on-lompoc")</f>
        <v>http://www.ksby.com/story/34315680/womens-march-on-lompoc</v>
      </c>
      <c r="L343" s="53" t="s">
        <v>1922</v>
      </c>
      <c r="N343" s="2">
        <v>1</v>
      </c>
      <c r="P343" s="2">
        <v>300</v>
      </c>
      <c r="Q343" s="2">
        <v>300</v>
      </c>
      <c r="T343" s="2">
        <v>100</v>
      </c>
      <c r="U343" s="2">
        <v>100</v>
      </c>
    </row>
    <row r="344" spans="1:25" ht="12">
      <c r="A344" s="2" t="s">
        <v>1127</v>
      </c>
      <c r="B344" s="21" t="s">
        <v>133</v>
      </c>
      <c r="C344" s="10" t="s">
        <v>37</v>
      </c>
      <c r="D344" s="21">
        <v>200</v>
      </c>
      <c r="E344" s="22">
        <f t="shared" si="95"/>
        <v>200</v>
      </c>
      <c r="F344" s="21">
        <v>200</v>
      </c>
      <c r="H344" s="22">
        <v>200</v>
      </c>
      <c r="I344" s="22">
        <v>200</v>
      </c>
      <c r="K344" s="16" t="s">
        <v>1128</v>
      </c>
      <c r="L344" s="2"/>
      <c r="N344" s="2">
        <v>1</v>
      </c>
      <c r="O344" s="2">
        <v>70</v>
      </c>
      <c r="T344" s="2">
        <v>200</v>
      </c>
      <c r="U344" s="2">
        <v>200</v>
      </c>
    </row>
    <row r="345" spans="1:25" ht="12">
      <c r="A345" s="2" t="s">
        <v>1129</v>
      </c>
      <c r="B345" s="21" t="s">
        <v>273</v>
      </c>
      <c r="C345" s="10" t="s">
        <v>37</v>
      </c>
      <c r="D345" s="21">
        <v>67</v>
      </c>
      <c r="E345" s="22">
        <f t="shared" si="95"/>
        <v>67</v>
      </c>
      <c r="F345" s="21">
        <v>67</v>
      </c>
      <c r="H345" s="22">
        <v>67</v>
      </c>
      <c r="I345" s="22">
        <v>67</v>
      </c>
      <c r="K345" s="16" t="s">
        <v>1130</v>
      </c>
      <c r="L345" s="28" t="s">
        <v>59</v>
      </c>
      <c r="M345" s="16" t="s">
        <v>1132</v>
      </c>
      <c r="N345" s="2">
        <v>1</v>
      </c>
      <c r="P345" s="2">
        <v>67</v>
      </c>
      <c r="Q345" s="2">
        <v>67</v>
      </c>
      <c r="T345" s="2">
        <v>66</v>
      </c>
      <c r="U345" s="2">
        <v>66</v>
      </c>
      <c r="X345" s="2">
        <v>67</v>
      </c>
      <c r="Y345" s="2">
        <v>67</v>
      </c>
    </row>
    <row r="346" spans="1:25" ht="12">
      <c r="A346" s="2" t="s">
        <v>325</v>
      </c>
      <c r="B346" s="21" t="s">
        <v>57</v>
      </c>
      <c r="C346" s="10" t="s">
        <v>37</v>
      </c>
      <c r="D346" s="21">
        <v>200000</v>
      </c>
      <c r="E346" s="22">
        <f t="shared" si="95"/>
        <v>447500</v>
      </c>
      <c r="F346" s="21">
        <v>750000</v>
      </c>
      <c r="H346" s="22">
        <f t="shared" ref="H346:H347" si="100">D346*1.1</f>
        <v>220000.00000000003</v>
      </c>
      <c r="I346" s="22">
        <f t="shared" ref="I346:I347" si="101">F346*0.9</f>
        <v>675000</v>
      </c>
      <c r="K346" s="16" t="s">
        <v>326</v>
      </c>
      <c r="L346" s="16" t="s">
        <v>329</v>
      </c>
      <c r="N346" s="2">
        <v>1</v>
      </c>
      <c r="P346" s="2">
        <v>750000</v>
      </c>
      <c r="Q346" s="2">
        <v>750000</v>
      </c>
      <c r="R346" s="2">
        <v>100000</v>
      </c>
      <c r="S346" s="2">
        <v>100000</v>
      </c>
    </row>
    <row r="347" spans="1:25" ht="12">
      <c r="A347" s="2" t="s">
        <v>1013</v>
      </c>
      <c r="B347" s="21" t="s">
        <v>1010</v>
      </c>
      <c r="C347" s="10" t="s">
        <v>37</v>
      </c>
      <c r="D347" s="21">
        <v>5000</v>
      </c>
      <c r="E347" s="22">
        <f t="shared" si="95"/>
        <v>5000</v>
      </c>
      <c r="F347" s="21">
        <v>5000</v>
      </c>
      <c r="H347" s="22">
        <f t="shared" si="100"/>
        <v>5500</v>
      </c>
      <c r="I347" s="22">
        <f t="shared" si="101"/>
        <v>4500</v>
      </c>
      <c r="K347" s="16" t="s">
        <v>1014</v>
      </c>
      <c r="N347" s="2">
        <v>1</v>
      </c>
      <c r="P347" s="2">
        <v>5000</v>
      </c>
      <c r="Q347" s="2">
        <v>5000</v>
      </c>
    </row>
    <row r="348" spans="1:25" ht="13">
      <c r="A348" s="2" t="s">
        <v>1135</v>
      </c>
      <c r="B348" s="21" t="s">
        <v>98</v>
      </c>
      <c r="C348" s="10" t="s">
        <v>37</v>
      </c>
      <c r="D348" s="21">
        <v>100</v>
      </c>
      <c r="E348" s="22">
        <f t="shared" si="95"/>
        <v>125</v>
      </c>
      <c r="F348" s="21">
        <v>150</v>
      </c>
      <c r="H348" s="22">
        <v>100</v>
      </c>
      <c r="I348" s="22">
        <v>150</v>
      </c>
      <c r="K348" s="47" t="s">
        <v>1136</v>
      </c>
      <c r="L348" s="2" t="s">
        <v>1139</v>
      </c>
      <c r="N348" s="2">
        <v>1</v>
      </c>
      <c r="P348" s="2">
        <v>100</v>
      </c>
      <c r="Q348" s="2">
        <v>150</v>
      </c>
    </row>
    <row r="349" spans="1:25" ht="13">
      <c r="A349" s="2" t="s">
        <v>1133</v>
      </c>
      <c r="B349" s="21" t="s">
        <v>224</v>
      </c>
      <c r="C349" s="10" t="s">
        <v>37</v>
      </c>
      <c r="D349" s="21">
        <v>2</v>
      </c>
      <c r="E349" s="22">
        <f t="shared" si="95"/>
        <v>2</v>
      </c>
      <c r="F349" s="21">
        <v>2</v>
      </c>
      <c r="H349" s="22">
        <v>2</v>
      </c>
      <c r="I349" s="22">
        <v>2</v>
      </c>
      <c r="K349" s="49" t="s">
        <v>111</v>
      </c>
      <c r="L349" s="2"/>
      <c r="N349" s="2">
        <v>1</v>
      </c>
      <c r="X349" s="2">
        <v>2</v>
      </c>
      <c r="Y349" s="2">
        <v>2</v>
      </c>
    </row>
    <row r="350" spans="1:25" ht="12">
      <c r="A350" s="2" t="s">
        <v>1145</v>
      </c>
      <c r="B350" s="21" t="s">
        <v>80</v>
      </c>
      <c r="C350" s="10" t="s">
        <v>37</v>
      </c>
      <c r="D350" s="21">
        <v>5</v>
      </c>
      <c r="E350" s="22">
        <f t="shared" si="95"/>
        <v>5</v>
      </c>
      <c r="F350" s="21">
        <v>5</v>
      </c>
      <c r="H350" s="22">
        <v>5</v>
      </c>
      <c r="I350" s="22">
        <v>5</v>
      </c>
      <c r="K350" s="2" t="s">
        <v>1146</v>
      </c>
      <c r="L350" s="2"/>
      <c r="N350" s="2">
        <v>1</v>
      </c>
      <c r="X350" s="2">
        <v>5</v>
      </c>
      <c r="Y350" s="2">
        <v>5</v>
      </c>
    </row>
    <row r="351" spans="1:25" ht="12">
      <c r="A351" s="2" t="s">
        <v>1135</v>
      </c>
      <c r="D351" s="21">
        <v>150</v>
      </c>
      <c r="F351" s="21">
        <v>150</v>
      </c>
      <c r="K351" s="2" t="s">
        <v>1961</v>
      </c>
    </row>
    <row r="352" spans="1:25" ht="12">
      <c r="A352" s="2" t="s">
        <v>1147</v>
      </c>
      <c r="B352" s="21" t="s">
        <v>35</v>
      </c>
      <c r="C352" s="10" t="s">
        <v>37</v>
      </c>
      <c r="D352" s="21">
        <v>350</v>
      </c>
      <c r="E352" s="22">
        <f t="shared" ref="E352:E360" si="102">SUM(H352+I352)/2</f>
        <v>642.5</v>
      </c>
      <c r="F352" s="21">
        <v>1000</v>
      </c>
      <c r="H352" s="22">
        <f>D352*1.1</f>
        <v>385.00000000000006</v>
      </c>
      <c r="I352" s="22">
        <f>F352*0.9</f>
        <v>900</v>
      </c>
      <c r="K352" s="16" t="s">
        <v>805</v>
      </c>
      <c r="L352" s="2" t="s">
        <v>111</v>
      </c>
      <c r="N352" s="2">
        <v>1</v>
      </c>
      <c r="T352" s="2">
        <v>350</v>
      </c>
      <c r="U352" s="2">
        <v>350</v>
      </c>
      <c r="X352" s="2">
        <v>350</v>
      </c>
      <c r="Y352" s="2">
        <v>1000</v>
      </c>
    </row>
    <row r="353" spans="1:25" ht="12">
      <c r="A353" s="2" t="s">
        <v>1134</v>
      </c>
      <c r="B353" s="21" t="s">
        <v>224</v>
      </c>
      <c r="C353" s="10" t="s">
        <v>37</v>
      </c>
      <c r="D353" s="21">
        <v>95</v>
      </c>
      <c r="E353" s="22">
        <f t="shared" si="102"/>
        <v>95</v>
      </c>
      <c r="F353" s="21">
        <v>95</v>
      </c>
      <c r="H353" s="22">
        <v>95</v>
      </c>
      <c r="I353" s="22">
        <v>95</v>
      </c>
      <c r="K353" s="2" t="s">
        <v>59</v>
      </c>
      <c r="N353" s="2">
        <v>1</v>
      </c>
      <c r="X353" s="2">
        <v>95</v>
      </c>
      <c r="Y353" s="2">
        <v>95</v>
      </c>
    </row>
    <row r="354" spans="1:25" ht="12">
      <c r="A354" s="2" t="s">
        <v>606</v>
      </c>
      <c r="B354" s="21" t="s">
        <v>63</v>
      </c>
      <c r="C354" s="10" t="s">
        <v>37</v>
      </c>
      <c r="D354" s="21">
        <v>25</v>
      </c>
      <c r="E354" s="22">
        <f t="shared" si="102"/>
        <v>27.5</v>
      </c>
      <c r="F354" s="21">
        <v>30</v>
      </c>
      <c r="H354" s="22">
        <v>25</v>
      </c>
      <c r="I354" s="22">
        <v>30</v>
      </c>
      <c r="K354" s="2" t="s">
        <v>111</v>
      </c>
      <c r="N354" s="2">
        <v>1</v>
      </c>
      <c r="X354" s="2">
        <v>25</v>
      </c>
      <c r="Y354" s="2">
        <v>30</v>
      </c>
    </row>
    <row r="355" spans="1:25" ht="12">
      <c r="A355" s="2" t="s">
        <v>331</v>
      </c>
      <c r="B355" s="21" t="s">
        <v>57</v>
      </c>
      <c r="C355" s="10" t="s">
        <v>37</v>
      </c>
      <c r="D355" s="21">
        <v>400</v>
      </c>
      <c r="E355" s="22">
        <f t="shared" si="102"/>
        <v>400</v>
      </c>
      <c r="F355" s="21">
        <v>400</v>
      </c>
      <c r="H355" s="22">
        <f>D355*1.1</f>
        <v>440.00000000000006</v>
      </c>
      <c r="I355" s="22">
        <f>F355*0.9</f>
        <v>360</v>
      </c>
      <c r="K355" s="16" t="s">
        <v>333</v>
      </c>
      <c r="N355" s="2">
        <v>1</v>
      </c>
      <c r="T355" s="2">
        <v>400</v>
      </c>
      <c r="U355" s="2">
        <v>400</v>
      </c>
    </row>
    <row r="356" spans="1:25" ht="12">
      <c r="A356" s="2" t="s">
        <v>1151</v>
      </c>
      <c r="B356" s="21" t="s">
        <v>181</v>
      </c>
      <c r="C356" s="10" t="s">
        <v>37</v>
      </c>
      <c r="D356" s="21">
        <v>20</v>
      </c>
      <c r="E356" s="22">
        <f t="shared" si="102"/>
        <v>20</v>
      </c>
      <c r="F356" s="21">
        <v>20</v>
      </c>
      <c r="H356" s="22">
        <v>20</v>
      </c>
      <c r="I356" s="22">
        <v>20</v>
      </c>
      <c r="K356" s="16" t="s">
        <v>1152</v>
      </c>
      <c r="N356" s="2">
        <v>1</v>
      </c>
      <c r="P356" s="2">
        <v>20</v>
      </c>
      <c r="Q356" s="2">
        <v>20</v>
      </c>
    </row>
    <row r="357" spans="1:25" ht="12">
      <c r="A357" s="2" t="s">
        <v>1153</v>
      </c>
      <c r="B357" s="21" t="s">
        <v>172</v>
      </c>
      <c r="C357" s="10" t="s">
        <v>37</v>
      </c>
      <c r="D357" s="21">
        <v>75000</v>
      </c>
      <c r="E357" s="22">
        <f t="shared" si="102"/>
        <v>86250</v>
      </c>
      <c r="F357" s="21">
        <v>100000</v>
      </c>
      <c r="H357" s="22">
        <f>D357*1.1</f>
        <v>82500</v>
      </c>
      <c r="I357" s="22">
        <f>F357*0.9</f>
        <v>90000</v>
      </c>
      <c r="K357" s="16" t="s">
        <v>1154</v>
      </c>
      <c r="N357" s="2">
        <v>1</v>
      </c>
      <c r="R357" s="2">
        <v>75000</v>
      </c>
      <c r="S357" s="2">
        <v>100000</v>
      </c>
    </row>
    <row r="358" spans="1:25" ht="12">
      <c r="A358" s="2" t="s">
        <v>1156</v>
      </c>
      <c r="B358" s="21" t="s">
        <v>285</v>
      </c>
      <c r="C358" s="10" t="s">
        <v>37</v>
      </c>
      <c r="D358" s="21">
        <v>50</v>
      </c>
      <c r="E358" s="34">
        <f t="shared" si="102"/>
        <v>50</v>
      </c>
      <c r="F358" s="2">
        <v>50</v>
      </c>
      <c r="H358" s="34">
        <v>50</v>
      </c>
      <c r="I358" s="34">
        <v>50</v>
      </c>
      <c r="J358" s="2">
        <v>1</v>
      </c>
      <c r="K358" s="23" t="s">
        <v>1158</v>
      </c>
      <c r="L358" s="2"/>
      <c r="N358" s="2">
        <v>1</v>
      </c>
      <c r="X358" s="2">
        <v>50</v>
      </c>
      <c r="Y358" s="2">
        <v>50</v>
      </c>
    </row>
    <row r="359" spans="1:25" ht="12">
      <c r="A359" s="2" t="s">
        <v>1159</v>
      </c>
      <c r="B359" s="21" t="s">
        <v>273</v>
      </c>
      <c r="C359" s="10" t="s">
        <v>37</v>
      </c>
      <c r="D359" s="21">
        <v>50</v>
      </c>
      <c r="E359" s="22">
        <f t="shared" si="102"/>
        <v>95</v>
      </c>
      <c r="F359" s="2">
        <v>140</v>
      </c>
      <c r="H359" s="22">
        <v>50</v>
      </c>
      <c r="I359" s="22">
        <v>140</v>
      </c>
      <c r="K359" s="23" t="s">
        <v>275</v>
      </c>
      <c r="L359" s="2" t="s">
        <v>1160</v>
      </c>
      <c r="N359" s="2">
        <v>1</v>
      </c>
      <c r="X359" s="2">
        <v>50</v>
      </c>
      <c r="Y359" s="2">
        <v>140</v>
      </c>
    </row>
    <row r="360" spans="1:25" ht="12">
      <c r="A360" s="2" t="s">
        <v>1161</v>
      </c>
      <c r="B360" s="21" t="s">
        <v>35</v>
      </c>
      <c r="C360" s="10" t="s">
        <v>37</v>
      </c>
      <c r="D360" s="21">
        <v>76</v>
      </c>
      <c r="E360" s="22">
        <f t="shared" si="102"/>
        <v>76</v>
      </c>
      <c r="F360" s="2">
        <v>76</v>
      </c>
      <c r="H360" s="22">
        <v>76</v>
      </c>
      <c r="I360" s="22">
        <v>76</v>
      </c>
      <c r="K360" s="28" t="s">
        <v>1162</v>
      </c>
      <c r="N360" s="2">
        <v>1</v>
      </c>
      <c r="X360" s="2">
        <v>76</v>
      </c>
      <c r="Y360" s="2">
        <v>76</v>
      </c>
    </row>
    <row r="361" spans="1:25" ht="12">
      <c r="A361" s="2" t="s">
        <v>336</v>
      </c>
      <c r="B361" s="21" t="s">
        <v>57</v>
      </c>
      <c r="C361" s="10" t="s">
        <v>37</v>
      </c>
      <c r="D361" s="21"/>
      <c r="E361" s="33"/>
      <c r="F361" s="2"/>
      <c r="H361" s="33"/>
      <c r="I361" s="33"/>
      <c r="K361" s="28" t="s">
        <v>339</v>
      </c>
      <c r="N361" s="2">
        <v>0</v>
      </c>
    </row>
    <row r="362" spans="1:25" ht="12">
      <c r="A362" s="2" t="s">
        <v>1049</v>
      </c>
      <c r="B362" s="21" t="s">
        <v>360</v>
      </c>
      <c r="C362" s="10" t="s">
        <v>37</v>
      </c>
      <c r="D362" s="21">
        <v>100</v>
      </c>
      <c r="E362" s="22">
        <f t="shared" ref="E362:E365" si="103">SUM(H362+I362)/2</f>
        <v>100</v>
      </c>
      <c r="F362" s="2">
        <v>100</v>
      </c>
      <c r="H362" s="22">
        <v>100</v>
      </c>
      <c r="I362" s="22">
        <v>100</v>
      </c>
      <c r="K362" s="23" t="s">
        <v>1051</v>
      </c>
      <c r="N362" s="2">
        <v>1</v>
      </c>
      <c r="T362" s="2">
        <v>100</v>
      </c>
      <c r="U362" s="2">
        <v>100</v>
      </c>
    </row>
    <row r="363" spans="1:25" ht="12">
      <c r="A363" s="2" t="s">
        <v>1163</v>
      </c>
      <c r="B363" s="21" t="s">
        <v>50</v>
      </c>
      <c r="C363" s="10" t="s">
        <v>37</v>
      </c>
      <c r="D363" s="21">
        <v>200</v>
      </c>
      <c r="E363" s="22">
        <f t="shared" si="103"/>
        <v>470</v>
      </c>
      <c r="F363" s="2">
        <v>800</v>
      </c>
      <c r="H363" s="22">
        <f>D363*1.1</f>
        <v>220.00000000000003</v>
      </c>
      <c r="I363" s="22">
        <f>F363*0.9</f>
        <v>720</v>
      </c>
      <c r="K363" s="16" t="s">
        <v>1164</v>
      </c>
      <c r="L363" s="16" t="s">
        <v>1165</v>
      </c>
      <c r="N363" s="2">
        <v>1</v>
      </c>
      <c r="P363" s="2">
        <v>1000</v>
      </c>
      <c r="Q363" s="2">
        <v>1000</v>
      </c>
    </row>
    <row r="364" spans="1:25" ht="12">
      <c r="A364" s="2" t="s">
        <v>1166</v>
      </c>
      <c r="B364" s="21" t="s">
        <v>273</v>
      </c>
      <c r="C364" s="10" t="s">
        <v>37</v>
      </c>
      <c r="D364" s="21">
        <v>2</v>
      </c>
      <c r="E364" s="22">
        <f t="shared" si="103"/>
        <v>2</v>
      </c>
      <c r="F364" s="2">
        <v>2</v>
      </c>
      <c r="H364" s="22">
        <v>2</v>
      </c>
      <c r="I364" s="22">
        <v>2</v>
      </c>
      <c r="K364" s="2" t="s">
        <v>111</v>
      </c>
      <c r="L364" s="2"/>
      <c r="N364" s="2">
        <v>1</v>
      </c>
      <c r="P364" s="2">
        <v>2</v>
      </c>
      <c r="Q364" s="2">
        <v>2</v>
      </c>
    </row>
    <row r="365" spans="1:25" ht="12">
      <c r="A365" s="2" t="s">
        <v>953</v>
      </c>
      <c r="B365" s="21" t="s">
        <v>438</v>
      </c>
      <c r="C365" s="10" t="s">
        <v>37</v>
      </c>
      <c r="D365" s="21">
        <v>40</v>
      </c>
      <c r="E365" s="22">
        <f t="shared" si="103"/>
        <v>45</v>
      </c>
      <c r="F365" s="2">
        <v>50</v>
      </c>
      <c r="H365" s="22">
        <v>40</v>
      </c>
      <c r="I365" s="22">
        <v>50</v>
      </c>
      <c r="K365" s="16" t="s">
        <v>954</v>
      </c>
      <c r="N365" s="2">
        <v>1</v>
      </c>
      <c r="X365" s="2">
        <v>50</v>
      </c>
      <c r="Y365" s="2">
        <v>50</v>
      </c>
    </row>
    <row r="366" spans="1:25" ht="12">
      <c r="A366" s="2" t="s">
        <v>1167</v>
      </c>
      <c r="B366" s="21" t="s">
        <v>766</v>
      </c>
      <c r="C366" s="10" t="s">
        <v>37</v>
      </c>
      <c r="D366" s="21"/>
      <c r="E366" s="33"/>
      <c r="F366" s="21"/>
      <c r="H366" s="33"/>
      <c r="I366" s="33"/>
      <c r="K366" s="2"/>
      <c r="N366" s="2">
        <v>1</v>
      </c>
    </row>
    <row r="367" spans="1:25" ht="12">
      <c r="A367" s="2" t="s">
        <v>918</v>
      </c>
      <c r="B367" s="21" t="s">
        <v>355</v>
      </c>
      <c r="C367" s="10" t="s">
        <v>37</v>
      </c>
      <c r="D367" s="21">
        <v>75</v>
      </c>
      <c r="E367" s="22">
        <f>SUM(H367+I367)/2</f>
        <v>112.5</v>
      </c>
      <c r="F367" s="21">
        <v>150</v>
      </c>
      <c r="H367" s="22">
        <v>75</v>
      </c>
      <c r="I367" s="22">
        <v>150</v>
      </c>
      <c r="K367" s="2" t="s">
        <v>59</v>
      </c>
      <c r="L367" s="2"/>
      <c r="M367" s="2"/>
      <c r="N367" s="2">
        <v>1</v>
      </c>
      <c r="X367" s="2">
        <v>75</v>
      </c>
      <c r="Y367" s="2">
        <v>150</v>
      </c>
    </row>
    <row r="368" spans="1:25" ht="12">
      <c r="A368" s="2" t="s">
        <v>2051</v>
      </c>
      <c r="B368" s="21" t="s">
        <v>211</v>
      </c>
      <c r="C368" s="10" t="s">
        <v>37</v>
      </c>
      <c r="D368" s="21">
        <v>5</v>
      </c>
      <c r="E368" s="75">
        <v>17</v>
      </c>
      <c r="F368" s="21">
        <v>29</v>
      </c>
      <c r="H368" s="75">
        <v>5</v>
      </c>
      <c r="I368" s="75">
        <v>29</v>
      </c>
      <c r="K368" s="16" t="s">
        <v>2057</v>
      </c>
      <c r="L368" s="2" t="s">
        <v>61</v>
      </c>
      <c r="M368" s="28"/>
      <c r="N368" s="2">
        <v>1</v>
      </c>
      <c r="P368" s="2"/>
      <c r="Q368" s="2"/>
    </row>
    <row r="369" spans="1:25" ht="12">
      <c r="A369" s="2" t="s">
        <v>1168</v>
      </c>
      <c r="B369" s="21" t="s">
        <v>189</v>
      </c>
      <c r="C369" s="10" t="s">
        <v>37</v>
      </c>
      <c r="D369" s="21">
        <v>700</v>
      </c>
      <c r="E369" s="22">
        <f t="shared" ref="E369:E373" si="104">SUM(H369+I369)/2</f>
        <v>1015</v>
      </c>
      <c r="F369" s="21">
        <v>1400</v>
      </c>
      <c r="H369" s="22">
        <f t="shared" ref="H369:H372" si="105">D369*1.1</f>
        <v>770.00000000000011</v>
      </c>
      <c r="I369" s="22">
        <f t="shared" ref="I369:I372" si="106">F369*0.9</f>
        <v>1260</v>
      </c>
      <c r="K369" s="2" t="s">
        <v>59</v>
      </c>
      <c r="L369" s="2" t="s">
        <v>111</v>
      </c>
      <c r="M369" s="28"/>
      <c r="N369" s="2">
        <v>1</v>
      </c>
      <c r="P369" s="2">
        <v>1400</v>
      </c>
      <c r="Q369" s="2">
        <v>1400</v>
      </c>
    </row>
    <row r="370" spans="1:25" ht="12">
      <c r="A370" s="2" t="s">
        <v>733</v>
      </c>
      <c r="B370" s="21" t="s">
        <v>119</v>
      </c>
      <c r="C370" s="10" t="s">
        <v>37</v>
      </c>
      <c r="D370" s="21">
        <v>500</v>
      </c>
      <c r="E370" s="22">
        <f t="shared" si="104"/>
        <v>500</v>
      </c>
      <c r="F370" s="21">
        <v>500</v>
      </c>
      <c r="H370" s="22">
        <f t="shared" si="105"/>
        <v>550</v>
      </c>
      <c r="I370" s="22">
        <f t="shared" si="106"/>
        <v>450</v>
      </c>
      <c r="K370" s="2" t="s">
        <v>59</v>
      </c>
      <c r="L370" s="19" t="str">
        <f>HYPERLINK("http://www.floridatoday.com/story/news/2017/01/21/locals-rally-dc-brevard-womens-march-events/96900018/","http://www.floridatoday.com/story/news/2017/01/21/locals-rally-dc-brevard-womens-march-events/96900018/")</f>
        <v>http://www.floridatoday.com/story/news/2017/01/21/locals-rally-dc-brevard-womens-march-events/96900018/</v>
      </c>
      <c r="M370" s="2"/>
      <c r="N370" s="2">
        <v>1</v>
      </c>
      <c r="T370" s="2">
        <v>500</v>
      </c>
      <c r="U370" s="2">
        <v>500</v>
      </c>
    </row>
    <row r="371" spans="1:25" ht="12">
      <c r="A371" s="2" t="s">
        <v>1170</v>
      </c>
      <c r="B371" s="21" t="s">
        <v>500</v>
      </c>
      <c r="C371" s="10" t="s">
        <v>37</v>
      </c>
      <c r="D371" s="21">
        <v>3000</v>
      </c>
      <c r="E371" s="22">
        <f t="shared" si="104"/>
        <v>5700</v>
      </c>
      <c r="F371" s="21">
        <v>9000</v>
      </c>
      <c r="H371" s="22">
        <f t="shared" si="105"/>
        <v>3300.0000000000005</v>
      </c>
      <c r="I371" s="22">
        <f t="shared" si="106"/>
        <v>8100</v>
      </c>
      <c r="K371" s="16" t="s">
        <v>1171</v>
      </c>
      <c r="L371" s="16" t="s">
        <v>1172</v>
      </c>
      <c r="N371" s="2">
        <v>1</v>
      </c>
      <c r="T371" s="2">
        <v>3000</v>
      </c>
      <c r="U371" s="2">
        <v>9000</v>
      </c>
    </row>
    <row r="372" spans="1:25" ht="12">
      <c r="A372" s="2" t="s">
        <v>1173</v>
      </c>
      <c r="B372" s="21" t="s">
        <v>172</v>
      </c>
      <c r="C372" s="10" t="s">
        <v>37</v>
      </c>
      <c r="D372" s="21">
        <v>200</v>
      </c>
      <c r="E372" s="22">
        <f t="shared" si="104"/>
        <v>312.5</v>
      </c>
      <c r="F372" s="21">
        <v>450</v>
      </c>
      <c r="H372" s="22">
        <f t="shared" si="105"/>
        <v>220.00000000000003</v>
      </c>
      <c r="I372" s="22">
        <f t="shared" si="106"/>
        <v>405</v>
      </c>
      <c r="K372" s="16" t="s">
        <v>1174</v>
      </c>
      <c r="L372" s="2" t="s">
        <v>1175</v>
      </c>
      <c r="M372" s="19" t="str">
        <f>HYPERLINK("http://www.weau.com/content/news/Hundreds-march-in-Eau-Claire-to-support-Womens-March-411425375.html","http://www.weau.com/content/news/Hundreds-march-in-Eau-Claire-to-support-Womens-March-411425375.html")</f>
        <v>http://www.weau.com/content/news/Hundreds-march-in-Eau-Claire-to-support-Womens-March-411425375.html</v>
      </c>
      <c r="N372" s="2">
        <v>1</v>
      </c>
      <c r="T372" s="2">
        <v>200</v>
      </c>
      <c r="U372" s="2">
        <v>200</v>
      </c>
      <c r="X372" s="2">
        <v>300</v>
      </c>
      <c r="Y372" s="2">
        <v>300</v>
      </c>
    </row>
    <row r="373" spans="1:25" ht="12">
      <c r="A373" s="2" t="s">
        <v>155</v>
      </c>
      <c r="B373" s="21" t="s">
        <v>146</v>
      </c>
      <c r="C373" s="10" t="s">
        <v>37</v>
      </c>
      <c r="D373" s="21">
        <v>50</v>
      </c>
      <c r="E373" s="22">
        <f t="shared" si="104"/>
        <v>60</v>
      </c>
      <c r="F373" s="21">
        <v>70</v>
      </c>
      <c r="H373" s="22">
        <v>50</v>
      </c>
      <c r="I373" s="22">
        <v>70</v>
      </c>
      <c r="K373" s="2" t="s">
        <v>59</v>
      </c>
      <c r="L373" s="16" t="s">
        <v>2086</v>
      </c>
      <c r="N373" s="2">
        <v>1</v>
      </c>
      <c r="T373" s="2">
        <v>70</v>
      </c>
      <c r="U373" s="2">
        <v>70</v>
      </c>
      <c r="X373" s="2">
        <v>50</v>
      </c>
      <c r="Y373" s="2">
        <v>50</v>
      </c>
    </row>
    <row r="374" spans="1:25" ht="12">
      <c r="A374" s="2" t="s">
        <v>1176</v>
      </c>
      <c r="B374" s="21" t="s">
        <v>50</v>
      </c>
      <c r="C374" s="10" t="s">
        <v>37</v>
      </c>
      <c r="D374" s="21"/>
      <c r="E374" s="33"/>
      <c r="F374" s="21"/>
      <c r="H374" s="33"/>
      <c r="I374" s="33"/>
      <c r="K374" s="2"/>
      <c r="N374" s="2">
        <v>1</v>
      </c>
    </row>
    <row r="375" spans="1:25" ht="12">
      <c r="A375" s="2" t="s">
        <v>738</v>
      </c>
      <c r="B375" s="21" t="s">
        <v>119</v>
      </c>
      <c r="C375" s="10" t="s">
        <v>37</v>
      </c>
      <c r="D375" s="21">
        <v>10000</v>
      </c>
      <c r="E375" s="22">
        <f>SUM(H375+I375)/2</f>
        <v>16750</v>
      </c>
      <c r="F375" s="21">
        <v>25000</v>
      </c>
      <c r="H375" s="22">
        <f>D375*1.1</f>
        <v>11000</v>
      </c>
      <c r="I375" s="22">
        <f>F375*0.9</f>
        <v>22500</v>
      </c>
      <c r="K375" s="16" t="s">
        <v>740</v>
      </c>
      <c r="L375" s="2" t="s">
        <v>743</v>
      </c>
      <c r="N375" s="2">
        <v>1</v>
      </c>
      <c r="T375" s="2">
        <v>10000</v>
      </c>
      <c r="U375" s="2">
        <v>10000</v>
      </c>
    </row>
    <row r="376" spans="1:25" ht="12">
      <c r="A376" s="2" t="s">
        <v>745</v>
      </c>
      <c r="B376" s="21" t="s">
        <v>119</v>
      </c>
      <c r="C376" s="10" t="s">
        <v>37</v>
      </c>
      <c r="D376" s="21"/>
      <c r="E376" s="33"/>
      <c r="F376" s="21"/>
      <c r="H376" s="33"/>
      <c r="I376" s="33"/>
      <c r="K376" s="28" t="s">
        <v>747</v>
      </c>
      <c r="L376" s="2"/>
      <c r="N376" s="2">
        <v>0</v>
      </c>
    </row>
    <row r="377" spans="1:25" ht="12">
      <c r="A377" s="2" t="s">
        <v>1177</v>
      </c>
      <c r="B377" s="21" t="s">
        <v>50</v>
      </c>
      <c r="C377" s="10" t="s">
        <v>37</v>
      </c>
      <c r="D377" s="21">
        <v>400</v>
      </c>
      <c r="E377" s="22">
        <f t="shared" ref="E377:E383" si="107">SUM(H377+I377)/2</f>
        <v>400</v>
      </c>
      <c r="F377" s="21">
        <v>400</v>
      </c>
      <c r="H377" s="22">
        <f>D377*1.1</f>
        <v>440.00000000000006</v>
      </c>
      <c r="I377" s="22">
        <f>F377*0.9</f>
        <v>360</v>
      </c>
      <c r="K377" s="23" t="s">
        <v>1178</v>
      </c>
      <c r="L377" s="2"/>
      <c r="N377" s="2">
        <v>1</v>
      </c>
      <c r="T377" s="2">
        <v>400</v>
      </c>
      <c r="U377" s="2">
        <v>400</v>
      </c>
    </row>
    <row r="378" spans="1:25" ht="12">
      <c r="A378" s="2" t="s">
        <v>1179</v>
      </c>
      <c r="B378" s="21" t="s">
        <v>35</v>
      </c>
      <c r="C378" s="10" t="s">
        <v>37</v>
      </c>
      <c r="D378" s="21">
        <v>50</v>
      </c>
      <c r="E378" s="22">
        <f t="shared" si="107"/>
        <v>75</v>
      </c>
      <c r="F378" s="21">
        <v>100</v>
      </c>
      <c r="H378" s="22">
        <v>50</v>
      </c>
      <c r="I378" s="22">
        <v>100</v>
      </c>
      <c r="K378" s="23" t="s">
        <v>2104</v>
      </c>
      <c r="L378" s="16" t="s">
        <v>1181</v>
      </c>
      <c r="N378" s="2">
        <v>1</v>
      </c>
      <c r="T378" s="2">
        <v>50</v>
      </c>
      <c r="U378" s="2">
        <v>50</v>
      </c>
    </row>
    <row r="379" spans="1:25" ht="12">
      <c r="A379" s="2" t="s">
        <v>1182</v>
      </c>
      <c r="B379" s="21" t="s">
        <v>1183</v>
      </c>
      <c r="C379" s="10" t="s">
        <v>37</v>
      </c>
      <c r="D379" s="21">
        <v>6</v>
      </c>
      <c r="E379" s="22">
        <f t="shared" si="107"/>
        <v>6</v>
      </c>
      <c r="F379" s="21">
        <v>6</v>
      </c>
      <c r="H379" s="22">
        <v>6</v>
      </c>
      <c r="I379" s="22">
        <v>6</v>
      </c>
      <c r="K379" s="28" t="s">
        <v>111</v>
      </c>
      <c r="L379" s="2"/>
      <c r="N379" s="2">
        <v>1</v>
      </c>
      <c r="V379" s="2">
        <v>6</v>
      </c>
      <c r="W379" s="2">
        <v>6</v>
      </c>
    </row>
    <row r="380" spans="1:25" ht="12">
      <c r="A380" s="2" t="s">
        <v>1184</v>
      </c>
      <c r="B380" s="21" t="s">
        <v>368</v>
      </c>
      <c r="C380" s="10" t="s">
        <v>37</v>
      </c>
      <c r="D380" s="21">
        <v>500</v>
      </c>
      <c r="E380" s="22">
        <f t="shared" si="107"/>
        <v>500</v>
      </c>
      <c r="F380" s="21">
        <v>500</v>
      </c>
      <c r="H380" s="22">
        <f>D380*1.1</f>
        <v>550</v>
      </c>
      <c r="I380" s="22">
        <f>F380*0.9</f>
        <v>450</v>
      </c>
      <c r="K380" s="28" t="s">
        <v>890</v>
      </c>
      <c r="L380" s="2"/>
      <c r="M380" s="16" t="s">
        <v>2115</v>
      </c>
      <c r="N380" s="2">
        <v>1</v>
      </c>
      <c r="O380" s="2">
        <v>5</v>
      </c>
      <c r="T380" s="2">
        <v>50</v>
      </c>
      <c r="U380" s="2">
        <v>50</v>
      </c>
    </row>
    <row r="381" spans="1:25" ht="12">
      <c r="A381" s="2" t="s">
        <v>652</v>
      </c>
      <c r="B381" s="21" t="s">
        <v>298</v>
      </c>
      <c r="C381" s="10" t="s">
        <v>37</v>
      </c>
      <c r="D381" s="21">
        <v>120</v>
      </c>
      <c r="E381" s="34">
        <f t="shared" si="107"/>
        <v>120</v>
      </c>
      <c r="F381" s="21">
        <v>120</v>
      </c>
      <c r="H381" s="34">
        <v>120</v>
      </c>
      <c r="I381" s="34">
        <v>120</v>
      </c>
      <c r="J381" s="2">
        <v>1</v>
      </c>
      <c r="K381" s="23" t="s">
        <v>654</v>
      </c>
      <c r="L381" s="2"/>
      <c r="N381" s="2">
        <v>1</v>
      </c>
      <c r="T381" s="2">
        <v>120</v>
      </c>
      <c r="U381" s="2">
        <v>120</v>
      </c>
    </row>
    <row r="382" spans="1:25" ht="12">
      <c r="A382" s="2" t="s">
        <v>1185</v>
      </c>
      <c r="B382" s="21" t="s">
        <v>109</v>
      </c>
      <c r="C382" s="10" t="s">
        <v>37</v>
      </c>
      <c r="D382" s="21">
        <v>50</v>
      </c>
      <c r="E382" s="22">
        <f t="shared" si="107"/>
        <v>50</v>
      </c>
      <c r="F382" s="21">
        <v>50</v>
      </c>
      <c r="H382" s="22">
        <v>50</v>
      </c>
      <c r="I382" s="22">
        <v>50</v>
      </c>
      <c r="K382" s="28" t="s">
        <v>59</v>
      </c>
      <c r="L382" s="2"/>
      <c r="N382" s="2">
        <v>1</v>
      </c>
      <c r="T382" s="2">
        <v>50</v>
      </c>
      <c r="U382" s="2">
        <v>50</v>
      </c>
    </row>
    <row r="383" spans="1:25" ht="12">
      <c r="A383" s="2" t="s">
        <v>1186</v>
      </c>
      <c r="B383" s="21" t="s">
        <v>172</v>
      </c>
      <c r="C383" s="10" t="s">
        <v>37</v>
      </c>
      <c r="D383" s="21">
        <v>1000</v>
      </c>
      <c r="E383" s="22">
        <f t="shared" si="107"/>
        <v>1000</v>
      </c>
      <c r="F383" s="21">
        <v>1000</v>
      </c>
      <c r="H383" s="22">
        <f>D383*1.1</f>
        <v>1100</v>
      </c>
      <c r="I383" s="22">
        <f>F383*0.9</f>
        <v>900</v>
      </c>
      <c r="K383" s="23" t="s">
        <v>1187</v>
      </c>
      <c r="L383" s="2"/>
      <c r="N383" s="2">
        <v>1</v>
      </c>
      <c r="T383" s="2">
        <v>1000</v>
      </c>
      <c r="U383" s="2">
        <v>1000</v>
      </c>
    </row>
    <row r="384" spans="1:25" ht="12">
      <c r="A384" s="2" t="s">
        <v>1188</v>
      </c>
      <c r="B384" s="21" t="s">
        <v>273</v>
      </c>
      <c r="C384" s="10" t="s">
        <v>37</v>
      </c>
      <c r="D384" s="21"/>
      <c r="E384" s="76"/>
      <c r="F384" s="21"/>
      <c r="H384" s="76"/>
      <c r="I384" s="76"/>
      <c r="J384" s="2"/>
      <c r="K384" s="28" t="s">
        <v>1189</v>
      </c>
      <c r="L384" s="2"/>
      <c r="N384" s="2">
        <v>0</v>
      </c>
    </row>
    <row r="385" spans="1:25" ht="12">
      <c r="A385" s="2" t="s">
        <v>1190</v>
      </c>
      <c r="B385" s="21" t="s">
        <v>172</v>
      </c>
      <c r="C385" s="10" t="s">
        <v>37</v>
      </c>
      <c r="D385" s="21">
        <v>300</v>
      </c>
      <c r="E385" s="22">
        <f t="shared" ref="E385:E393" si="108">SUM(H385+I385)/2</f>
        <v>300</v>
      </c>
      <c r="F385" s="21">
        <v>300</v>
      </c>
      <c r="H385" s="22">
        <v>300</v>
      </c>
      <c r="I385" s="22">
        <v>300</v>
      </c>
      <c r="K385" s="28" t="s">
        <v>59</v>
      </c>
      <c r="L385" s="2"/>
      <c r="N385" s="2">
        <v>1</v>
      </c>
      <c r="X385" s="2">
        <v>300</v>
      </c>
      <c r="Y385" s="2">
        <v>300</v>
      </c>
    </row>
    <row r="386" spans="1:25" ht="12">
      <c r="A386" s="2" t="s">
        <v>608</v>
      </c>
      <c r="B386" s="21" t="s">
        <v>63</v>
      </c>
      <c r="C386" s="10" t="s">
        <v>37</v>
      </c>
      <c r="D386" s="21">
        <v>6</v>
      </c>
      <c r="E386" s="22">
        <f t="shared" si="108"/>
        <v>6</v>
      </c>
      <c r="F386" s="21">
        <v>6</v>
      </c>
      <c r="H386" s="22">
        <v>6</v>
      </c>
      <c r="I386" s="22">
        <v>6</v>
      </c>
      <c r="K386" s="2" t="s">
        <v>59</v>
      </c>
      <c r="L386" s="2"/>
      <c r="N386" s="2">
        <v>1</v>
      </c>
      <c r="X386" s="2">
        <v>6</v>
      </c>
      <c r="Y386" s="2">
        <v>6</v>
      </c>
    </row>
    <row r="387" spans="1:25" ht="12">
      <c r="A387" s="2" t="s">
        <v>1191</v>
      </c>
      <c r="B387" s="21" t="s">
        <v>368</v>
      </c>
      <c r="C387" s="10" t="s">
        <v>37</v>
      </c>
      <c r="D387" s="21">
        <v>80</v>
      </c>
      <c r="E387" s="22">
        <f t="shared" si="108"/>
        <v>100</v>
      </c>
      <c r="F387" s="21">
        <v>120</v>
      </c>
      <c r="H387" s="22">
        <v>80</v>
      </c>
      <c r="I387" s="22">
        <v>120</v>
      </c>
      <c r="K387" s="16" t="s">
        <v>1192</v>
      </c>
      <c r="L387" s="2" t="s">
        <v>783</v>
      </c>
      <c r="N387" s="2">
        <v>1</v>
      </c>
      <c r="T387" s="2">
        <v>80</v>
      </c>
      <c r="U387" s="2">
        <v>80</v>
      </c>
      <c r="X387" s="2">
        <v>80</v>
      </c>
      <c r="Y387" s="2">
        <v>120</v>
      </c>
    </row>
    <row r="388" spans="1:25" ht="12">
      <c r="A388" s="2" t="s">
        <v>984</v>
      </c>
      <c r="B388" s="21" t="s">
        <v>149</v>
      </c>
      <c r="C388" s="10" t="s">
        <v>37</v>
      </c>
      <c r="D388" s="21">
        <v>18</v>
      </c>
      <c r="E388" s="22">
        <f t="shared" si="108"/>
        <v>19</v>
      </c>
      <c r="F388" s="21">
        <v>20</v>
      </c>
      <c r="H388" s="22">
        <v>18</v>
      </c>
      <c r="I388" s="22">
        <v>20</v>
      </c>
      <c r="K388" s="2" t="s">
        <v>59</v>
      </c>
      <c r="L388" s="2"/>
      <c r="N388" s="2">
        <v>1</v>
      </c>
      <c r="X388" s="2">
        <v>18</v>
      </c>
      <c r="Y388" s="2">
        <v>20</v>
      </c>
    </row>
    <row r="389" spans="1:25" ht="12">
      <c r="A389" s="2" t="s">
        <v>1193</v>
      </c>
      <c r="B389" s="21" t="s">
        <v>351</v>
      </c>
      <c r="C389" s="10" t="s">
        <v>37</v>
      </c>
      <c r="D389" s="21">
        <v>200</v>
      </c>
      <c r="E389" s="22">
        <f t="shared" si="108"/>
        <v>200</v>
      </c>
      <c r="F389" s="21">
        <v>200</v>
      </c>
      <c r="H389" s="22">
        <v>200</v>
      </c>
      <c r="I389" s="22">
        <v>200</v>
      </c>
      <c r="K389" s="16" t="s">
        <v>1194</v>
      </c>
      <c r="L389" s="2"/>
      <c r="N389" s="2">
        <v>1</v>
      </c>
      <c r="X389" s="2">
        <v>200</v>
      </c>
      <c r="Y389" s="2">
        <v>200</v>
      </c>
    </row>
    <row r="390" spans="1:25" ht="12">
      <c r="A390" s="2" t="s">
        <v>158</v>
      </c>
      <c r="B390" s="21" t="s">
        <v>146</v>
      </c>
      <c r="C390" s="10" t="s">
        <v>37</v>
      </c>
      <c r="D390" s="21">
        <v>900</v>
      </c>
      <c r="E390" s="22">
        <f t="shared" si="108"/>
        <v>945</v>
      </c>
      <c r="F390" s="21">
        <v>1000</v>
      </c>
      <c r="H390" s="22">
        <f t="shared" ref="H390:H391" si="109">D390*1.1</f>
        <v>990.00000000000011</v>
      </c>
      <c r="I390" s="22">
        <f t="shared" ref="I390:I391" si="110">F390*0.9</f>
        <v>900</v>
      </c>
      <c r="K390" s="2" t="s">
        <v>159</v>
      </c>
      <c r="L390" s="16" t="s">
        <v>160</v>
      </c>
      <c r="N390" s="2">
        <v>1</v>
      </c>
      <c r="X390" s="2">
        <v>900</v>
      </c>
      <c r="Y390" s="2">
        <v>1000</v>
      </c>
    </row>
    <row r="391" spans="1:25" ht="12">
      <c r="A391" s="2" t="s">
        <v>341</v>
      </c>
      <c r="B391" s="21" t="s">
        <v>57</v>
      </c>
      <c r="C391" s="10" t="s">
        <v>37</v>
      </c>
      <c r="D391" s="21">
        <v>900</v>
      </c>
      <c r="E391" s="22">
        <f t="shared" si="108"/>
        <v>945</v>
      </c>
      <c r="F391" s="21">
        <v>1000</v>
      </c>
      <c r="H391" s="22">
        <f t="shared" si="109"/>
        <v>990.00000000000011</v>
      </c>
      <c r="I391" s="22">
        <f t="shared" si="110"/>
        <v>900</v>
      </c>
      <c r="K391" s="16" t="s">
        <v>343</v>
      </c>
      <c r="L391" s="2"/>
      <c r="N391" s="2">
        <v>1</v>
      </c>
      <c r="T391" s="2">
        <v>1000</v>
      </c>
      <c r="U391" s="2">
        <v>1000</v>
      </c>
    </row>
    <row r="392" spans="1:25" ht="12">
      <c r="A392" s="2" t="s">
        <v>1198</v>
      </c>
      <c r="B392" s="21" t="s">
        <v>184</v>
      </c>
      <c r="C392" s="10" t="s">
        <v>37</v>
      </c>
      <c r="D392" s="21">
        <v>70</v>
      </c>
      <c r="E392" s="22">
        <f t="shared" si="108"/>
        <v>70</v>
      </c>
      <c r="F392" s="21">
        <v>70</v>
      </c>
      <c r="H392" s="22">
        <v>70</v>
      </c>
      <c r="I392" s="22">
        <v>70</v>
      </c>
      <c r="K392" s="19" t="str">
        <f>HYPERLINK("http://www.mooresvilletribune.com/news/marching-to-make-a-point/article_f3388eee-e02e-11e6-a716-fb8d63c948f4.html","http://www.mooresvilletribune.com/news/marching-to-make-a-point/article_f3388eee-e02e-11e6-a716-fb8d63c948f4.html")</f>
        <v>http://www.mooresvilletribune.com/news/marching-to-make-a-point/article_f3388eee-e02e-11e6-a716-fb8d63c948f4.html</v>
      </c>
      <c r="L392" s="2"/>
      <c r="N392" s="2">
        <v>1</v>
      </c>
      <c r="T392" s="2">
        <v>70</v>
      </c>
      <c r="U392" s="2">
        <v>70</v>
      </c>
    </row>
    <row r="393" spans="1:25" ht="12">
      <c r="A393" s="2" t="s">
        <v>1137</v>
      </c>
      <c r="B393" s="21" t="s">
        <v>224</v>
      </c>
      <c r="C393" s="10" t="s">
        <v>37</v>
      </c>
      <c r="D393" s="21">
        <v>22</v>
      </c>
      <c r="E393" s="22">
        <f t="shared" si="108"/>
        <v>22</v>
      </c>
      <c r="F393" s="21">
        <v>22</v>
      </c>
      <c r="H393" s="22">
        <v>22</v>
      </c>
      <c r="I393" s="22">
        <v>22</v>
      </c>
      <c r="K393" s="2" t="s">
        <v>1138</v>
      </c>
      <c r="L393" s="2"/>
      <c r="N393" s="2">
        <v>1</v>
      </c>
      <c r="X393" s="2">
        <v>22</v>
      </c>
      <c r="Y393" s="2">
        <v>22</v>
      </c>
    </row>
    <row r="394" spans="1:25" ht="12">
      <c r="A394" s="2" t="s">
        <v>346</v>
      </c>
      <c r="B394" s="21" t="s">
        <v>57</v>
      </c>
      <c r="C394" s="10" t="s">
        <v>37</v>
      </c>
      <c r="D394" s="21"/>
      <c r="E394" s="33"/>
      <c r="F394" s="21"/>
      <c r="H394" s="33"/>
      <c r="I394" s="33"/>
      <c r="K394" s="2" t="s">
        <v>339</v>
      </c>
      <c r="L394" s="2"/>
      <c r="N394" s="2">
        <v>0</v>
      </c>
    </row>
    <row r="395" spans="1:25" ht="12">
      <c r="A395" s="2" t="s">
        <v>1204</v>
      </c>
      <c r="B395" s="21" t="s">
        <v>285</v>
      </c>
      <c r="C395" s="10" t="s">
        <v>37</v>
      </c>
      <c r="D395" s="21">
        <v>15000</v>
      </c>
      <c r="E395" s="22">
        <f t="shared" ref="E395:E401" si="111">SUM(H395+I395)/2</f>
        <v>17250</v>
      </c>
      <c r="F395" s="21">
        <v>20000</v>
      </c>
      <c r="H395" s="22">
        <f>D395*1.1</f>
        <v>16500</v>
      </c>
      <c r="I395" s="22">
        <f>F395*0.9</f>
        <v>18000</v>
      </c>
      <c r="K395" s="16" t="s">
        <v>1205</v>
      </c>
      <c r="L395" s="2"/>
      <c r="N395" s="2">
        <v>1</v>
      </c>
      <c r="R395" s="2">
        <v>15000</v>
      </c>
      <c r="S395" s="2">
        <v>20000</v>
      </c>
    </row>
    <row r="396" spans="1:25" ht="12">
      <c r="A396" s="2" t="s">
        <v>1208</v>
      </c>
      <c r="B396" s="21" t="s">
        <v>88</v>
      </c>
      <c r="C396" s="10" t="s">
        <v>37</v>
      </c>
      <c r="D396" s="21">
        <v>1</v>
      </c>
      <c r="E396" s="22">
        <f t="shared" si="111"/>
        <v>1</v>
      </c>
      <c r="F396" s="21">
        <v>1</v>
      </c>
      <c r="H396" s="22">
        <v>1</v>
      </c>
      <c r="I396" s="22">
        <v>1</v>
      </c>
      <c r="K396" s="2" t="s">
        <v>59</v>
      </c>
      <c r="L396" s="2"/>
      <c r="N396" s="2">
        <v>1</v>
      </c>
      <c r="X396" s="2">
        <v>1</v>
      </c>
      <c r="Y396" s="2">
        <v>1</v>
      </c>
    </row>
    <row r="397" spans="1:25" ht="12">
      <c r="A397" s="2" t="s">
        <v>1210</v>
      </c>
      <c r="B397" s="21" t="s">
        <v>184</v>
      </c>
      <c r="C397" s="10" t="s">
        <v>37</v>
      </c>
      <c r="D397" s="21">
        <v>500</v>
      </c>
      <c r="E397" s="22">
        <f t="shared" si="111"/>
        <v>545</v>
      </c>
      <c r="F397" s="21">
        <v>600</v>
      </c>
      <c r="H397" s="22">
        <f>D397*1.1</f>
        <v>550</v>
      </c>
      <c r="I397" s="22">
        <f>F397*0.9</f>
        <v>540</v>
      </c>
      <c r="K397" s="16" t="s">
        <v>1213</v>
      </c>
      <c r="L397" s="2" t="s">
        <v>485</v>
      </c>
      <c r="N397" s="2">
        <v>1</v>
      </c>
      <c r="P397" s="2">
        <v>500</v>
      </c>
      <c r="Q397" s="2">
        <v>600</v>
      </c>
      <c r="T397" s="2">
        <v>500</v>
      </c>
      <c r="U397" s="2">
        <v>500</v>
      </c>
    </row>
    <row r="398" spans="1:25" ht="12">
      <c r="A398" s="2" t="s">
        <v>1215</v>
      </c>
      <c r="B398" s="21" t="s">
        <v>273</v>
      </c>
      <c r="C398" s="10" t="s">
        <v>37</v>
      </c>
      <c r="D398" s="21">
        <v>250</v>
      </c>
      <c r="E398" s="22">
        <f t="shared" si="111"/>
        <v>250</v>
      </c>
      <c r="F398" s="21">
        <v>250</v>
      </c>
      <c r="H398" s="22">
        <v>250</v>
      </c>
      <c r="I398" s="22">
        <v>250</v>
      </c>
      <c r="K398" s="16" t="s">
        <v>2173</v>
      </c>
      <c r="L398" s="2"/>
      <c r="N398" s="2">
        <v>1</v>
      </c>
      <c r="O398" s="2">
        <v>10</v>
      </c>
      <c r="T398" s="2">
        <v>250</v>
      </c>
      <c r="U398" s="2">
        <v>250</v>
      </c>
    </row>
    <row r="399" spans="1:25" ht="12">
      <c r="A399" s="2" t="s">
        <v>920</v>
      </c>
      <c r="B399" s="21" t="s">
        <v>355</v>
      </c>
      <c r="C399" s="10" t="s">
        <v>37</v>
      </c>
      <c r="D399" s="21">
        <v>2500</v>
      </c>
      <c r="E399" s="22">
        <f t="shared" si="111"/>
        <v>2500</v>
      </c>
      <c r="F399" s="21">
        <v>2500</v>
      </c>
      <c r="H399" s="22">
        <f>D399*1.1</f>
        <v>2750</v>
      </c>
      <c r="I399" s="22">
        <f>F399*0.9</f>
        <v>2250</v>
      </c>
      <c r="K399" s="16" t="s">
        <v>921</v>
      </c>
      <c r="L399" s="28" t="s">
        <v>59</v>
      </c>
      <c r="N399" s="2">
        <v>1</v>
      </c>
      <c r="T399" s="2">
        <v>2500</v>
      </c>
      <c r="U399" s="2">
        <v>2500</v>
      </c>
    </row>
    <row r="400" spans="1:25" ht="12">
      <c r="A400" s="2" t="s">
        <v>1220</v>
      </c>
      <c r="B400" s="21" t="s">
        <v>211</v>
      </c>
      <c r="C400" s="10" t="s">
        <v>37</v>
      </c>
      <c r="D400" s="21">
        <v>20</v>
      </c>
      <c r="E400" s="22">
        <f t="shared" si="111"/>
        <v>25</v>
      </c>
      <c r="F400" s="2">
        <v>30</v>
      </c>
      <c r="H400" s="22">
        <v>20</v>
      </c>
      <c r="I400" s="22">
        <v>30</v>
      </c>
      <c r="K400" s="2" t="s">
        <v>116</v>
      </c>
      <c r="L400" s="2" t="s">
        <v>116</v>
      </c>
      <c r="N400" s="2">
        <v>1</v>
      </c>
      <c r="X400" s="2">
        <v>20</v>
      </c>
      <c r="Y400" s="2">
        <v>30</v>
      </c>
    </row>
    <row r="401" spans="1:25" ht="12">
      <c r="A401" s="2" t="s">
        <v>1221</v>
      </c>
      <c r="B401" s="21" t="s">
        <v>133</v>
      </c>
      <c r="C401" s="10" t="s">
        <v>37</v>
      </c>
      <c r="D401" s="21">
        <v>200</v>
      </c>
      <c r="E401" s="22">
        <f t="shared" si="111"/>
        <v>920</v>
      </c>
      <c r="F401" s="21">
        <v>1800</v>
      </c>
      <c r="H401" s="22">
        <f>D401*1.1</f>
        <v>220.00000000000003</v>
      </c>
      <c r="I401" s="22">
        <f>F401*0.9</f>
        <v>1620</v>
      </c>
      <c r="K401" s="19" t="s">
        <v>1222</v>
      </c>
      <c r="L401" s="2" t="s">
        <v>1223</v>
      </c>
      <c r="N401" s="2">
        <v>1</v>
      </c>
      <c r="P401" s="2">
        <v>600</v>
      </c>
      <c r="Q401" s="2">
        <v>1000</v>
      </c>
      <c r="T401" s="2">
        <v>200</v>
      </c>
      <c r="U401" s="2">
        <v>200</v>
      </c>
      <c r="X401" s="2">
        <v>1200</v>
      </c>
      <c r="Y401" s="2">
        <v>1800</v>
      </c>
    </row>
    <row r="402" spans="1:25" ht="12">
      <c r="A402" s="2" t="s">
        <v>1224</v>
      </c>
      <c r="B402" s="21" t="s">
        <v>500</v>
      </c>
      <c r="C402" s="10" t="s">
        <v>37</v>
      </c>
      <c r="D402" s="21"/>
      <c r="E402" s="33"/>
      <c r="F402" s="2"/>
      <c r="H402" s="33"/>
      <c r="I402" s="33"/>
      <c r="K402" s="2"/>
      <c r="N402" s="2">
        <v>1</v>
      </c>
    </row>
    <row r="403" spans="1:25" ht="12">
      <c r="A403" s="2" t="s">
        <v>1017</v>
      </c>
      <c r="B403" s="21" t="s">
        <v>1010</v>
      </c>
      <c r="C403" s="10" t="s">
        <v>37</v>
      </c>
      <c r="D403" s="21">
        <v>700</v>
      </c>
      <c r="E403" s="22">
        <f t="shared" ref="E403:E437" si="112">SUM(H403+I403)/2</f>
        <v>700</v>
      </c>
      <c r="F403" s="2">
        <v>700</v>
      </c>
      <c r="H403" s="22">
        <f>D403*1.1</f>
        <v>770.00000000000011</v>
      </c>
      <c r="I403" s="22">
        <f>F403*0.9</f>
        <v>630</v>
      </c>
      <c r="K403" s="16" t="s">
        <v>1019</v>
      </c>
      <c r="N403" s="2">
        <v>1</v>
      </c>
      <c r="P403" s="2">
        <v>700</v>
      </c>
      <c r="Q403" s="2">
        <v>700</v>
      </c>
    </row>
    <row r="404" spans="1:25" ht="12">
      <c r="A404" s="2" t="s">
        <v>1225</v>
      </c>
      <c r="B404" s="21" t="s">
        <v>35</v>
      </c>
      <c r="C404" s="10" t="s">
        <v>37</v>
      </c>
      <c r="D404" s="21">
        <v>200</v>
      </c>
      <c r="E404" s="22">
        <f t="shared" si="112"/>
        <v>250</v>
      </c>
      <c r="F404" s="2">
        <v>300</v>
      </c>
      <c r="H404" s="22">
        <v>200</v>
      </c>
      <c r="I404" s="22">
        <v>300</v>
      </c>
      <c r="K404" s="2" t="s">
        <v>59</v>
      </c>
      <c r="N404" s="2">
        <v>1</v>
      </c>
      <c r="X404" s="2">
        <v>200</v>
      </c>
      <c r="Y404" s="2">
        <v>300</v>
      </c>
    </row>
    <row r="405" spans="1:25" ht="12">
      <c r="A405" s="2" t="s">
        <v>1054</v>
      </c>
      <c r="B405" s="21" t="s">
        <v>360</v>
      </c>
      <c r="C405" s="10" t="s">
        <v>37</v>
      </c>
      <c r="D405" s="21">
        <v>400</v>
      </c>
      <c r="E405" s="22">
        <f t="shared" si="112"/>
        <v>400</v>
      </c>
      <c r="F405" s="21">
        <v>400</v>
      </c>
      <c r="H405" s="22">
        <f t="shared" ref="H405:H408" si="113">D405*1.1</f>
        <v>440.00000000000006</v>
      </c>
      <c r="I405" s="22">
        <f t="shared" ref="I405:I408" si="114">F405*0.9</f>
        <v>360</v>
      </c>
      <c r="K405" s="16" t="s">
        <v>1056</v>
      </c>
      <c r="N405" s="2">
        <v>1</v>
      </c>
      <c r="T405" s="2">
        <v>400</v>
      </c>
      <c r="U405" s="2">
        <v>400</v>
      </c>
    </row>
    <row r="406" spans="1:25" ht="12">
      <c r="A406" s="2" t="s">
        <v>347</v>
      </c>
      <c r="B406" s="21" t="s">
        <v>57</v>
      </c>
      <c r="C406" s="10" t="s">
        <v>37</v>
      </c>
      <c r="D406" s="21">
        <v>3000</v>
      </c>
      <c r="E406" s="22">
        <f t="shared" si="112"/>
        <v>3000</v>
      </c>
      <c r="F406" s="21">
        <v>3000</v>
      </c>
      <c r="H406" s="22">
        <f t="shared" si="113"/>
        <v>3300.0000000000005</v>
      </c>
      <c r="I406" s="22">
        <f t="shared" si="114"/>
        <v>2700</v>
      </c>
      <c r="K406" s="16" t="s">
        <v>348</v>
      </c>
      <c r="N406" s="2">
        <v>1</v>
      </c>
      <c r="T406" s="2">
        <v>3000</v>
      </c>
      <c r="U406" s="2">
        <v>3000</v>
      </c>
    </row>
    <row r="407" spans="1:25" ht="12">
      <c r="A407" s="2" t="s">
        <v>749</v>
      </c>
      <c r="B407" s="21" t="s">
        <v>119</v>
      </c>
      <c r="C407" s="10" t="s">
        <v>37</v>
      </c>
      <c r="D407" s="21">
        <v>2500</v>
      </c>
      <c r="E407" s="22">
        <f t="shared" si="112"/>
        <v>3625</v>
      </c>
      <c r="F407" s="21">
        <v>5000</v>
      </c>
      <c r="H407" s="22">
        <f t="shared" si="113"/>
        <v>2750</v>
      </c>
      <c r="I407" s="22">
        <f t="shared" si="114"/>
        <v>4500</v>
      </c>
      <c r="K407" s="16" t="s">
        <v>751</v>
      </c>
      <c r="L407" s="16" t="s">
        <v>753</v>
      </c>
      <c r="M407" s="16" t="s">
        <v>755</v>
      </c>
      <c r="N407" s="2">
        <v>1</v>
      </c>
      <c r="P407" s="2">
        <v>2500</v>
      </c>
      <c r="Q407" s="2">
        <v>5000</v>
      </c>
      <c r="R407" s="2">
        <v>2500</v>
      </c>
      <c r="S407" s="2">
        <v>2500</v>
      </c>
      <c r="T407" s="2">
        <v>2500</v>
      </c>
      <c r="U407" s="2">
        <v>2500</v>
      </c>
    </row>
    <row r="408" spans="1:25" ht="12">
      <c r="A408" s="2" t="s">
        <v>1226</v>
      </c>
      <c r="B408" s="21" t="s">
        <v>500</v>
      </c>
      <c r="C408" s="10" t="s">
        <v>37</v>
      </c>
      <c r="D408" s="21">
        <v>15000</v>
      </c>
      <c r="E408" s="22">
        <f t="shared" si="112"/>
        <v>17250</v>
      </c>
      <c r="F408" s="21">
        <v>20000</v>
      </c>
      <c r="H408" s="22">
        <f t="shared" si="113"/>
        <v>16500</v>
      </c>
      <c r="I408" s="22">
        <f t="shared" si="114"/>
        <v>18000</v>
      </c>
      <c r="K408" s="16" t="s">
        <v>1227</v>
      </c>
      <c r="L408" s="2"/>
      <c r="M408" s="16" t="s">
        <v>2190</v>
      </c>
      <c r="N408" s="2">
        <v>1</v>
      </c>
      <c r="O408" s="2">
        <v>7000</v>
      </c>
      <c r="T408" s="2">
        <v>15000</v>
      </c>
      <c r="U408" s="2">
        <v>20000</v>
      </c>
    </row>
    <row r="409" spans="1:25" ht="12">
      <c r="A409" s="2" t="s">
        <v>1228</v>
      </c>
      <c r="B409" s="21" t="s">
        <v>98</v>
      </c>
      <c r="C409" s="10" t="s">
        <v>37</v>
      </c>
      <c r="D409" s="21">
        <v>3</v>
      </c>
      <c r="E409" s="22">
        <f t="shared" si="112"/>
        <v>3</v>
      </c>
      <c r="F409" s="21">
        <v>3</v>
      </c>
      <c r="H409" s="22">
        <v>3</v>
      </c>
      <c r="I409" s="22">
        <v>3</v>
      </c>
      <c r="K409" s="28" t="s">
        <v>111</v>
      </c>
      <c r="M409" s="2"/>
      <c r="N409" s="2">
        <v>1</v>
      </c>
      <c r="X409" s="2">
        <v>3</v>
      </c>
      <c r="Y409" s="2">
        <v>3</v>
      </c>
    </row>
    <row r="410" spans="1:25" ht="12">
      <c r="A410" s="2" t="s">
        <v>609</v>
      </c>
      <c r="B410" s="21" t="s">
        <v>63</v>
      </c>
      <c r="C410" s="10" t="s">
        <v>37</v>
      </c>
      <c r="D410" s="21">
        <v>20</v>
      </c>
      <c r="E410" s="22">
        <f t="shared" si="112"/>
        <v>27.5</v>
      </c>
      <c r="F410" s="21">
        <v>35</v>
      </c>
      <c r="H410" s="22">
        <v>20</v>
      </c>
      <c r="I410" s="22">
        <v>35</v>
      </c>
      <c r="K410" s="28" t="s">
        <v>111</v>
      </c>
      <c r="M410" s="2"/>
      <c r="N410" s="2">
        <v>1</v>
      </c>
      <c r="V410" s="2"/>
      <c r="W410" s="2"/>
      <c r="X410" s="2">
        <v>20</v>
      </c>
      <c r="Y410" s="2">
        <v>35</v>
      </c>
    </row>
    <row r="411" spans="1:25" ht="12">
      <c r="A411" s="2" t="s">
        <v>349</v>
      </c>
      <c r="B411" s="21" t="s">
        <v>57</v>
      </c>
      <c r="C411" s="10" t="s">
        <v>37</v>
      </c>
      <c r="D411" s="21">
        <v>100</v>
      </c>
      <c r="E411" s="22">
        <f t="shared" si="112"/>
        <v>100</v>
      </c>
      <c r="F411" s="21">
        <v>100</v>
      </c>
      <c r="H411" s="22">
        <v>100</v>
      </c>
      <c r="I411" s="22">
        <v>100</v>
      </c>
      <c r="K411" s="23" t="s">
        <v>353</v>
      </c>
      <c r="M411" s="2"/>
      <c r="N411" s="2">
        <v>1</v>
      </c>
      <c r="T411" s="2">
        <v>100</v>
      </c>
      <c r="U411" s="2">
        <v>100</v>
      </c>
    </row>
    <row r="412" spans="1:25" ht="12">
      <c r="A412" s="2" t="s">
        <v>1230</v>
      </c>
      <c r="B412" s="21" t="s">
        <v>184</v>
      </c>
      <c r="C412" s="10" t="s">
        <v>37</v>
      </c>
      <c r="D412" s="21">
        <v>300</v>
      </c>
      <c r="E412" s="22">
        <f t="shared" si="112"/>
        <v>480</v>
      </c>
      <c r="F412" s="21">
        <v>700</v>
      </c>
      <c r="H412" s="22">
        <f>D412*1.1</f>
        <v>330</v>
      </c>
      <c r="I412" s="22">
        <f>F412*0.9</f>
        <v>630</v>
      </c>
      <c r="K412" s="23" t="s">
        <v>1231</v>
      </c>
      <c r="L412" s="16" t="s">
        <v>1233</v>
      </c>
      <c r="M412" s="2"/>
      <c r="N412" s="2">
        <v>1</v>
      </c>
      <c r="P412" s="2">
        <v>700</v>
      </c>
      <c r="Q412" s="2">
        <v>700</v>
      </c>
      <c r="T412" s="2">
        <v>600</v>
      </c>
      <c r="U412" s="2">
        <v>600</v>
      </c>
      <c r="X412" s="2">
        <v>300</v>
      </c>
      <c r="Y412" s="2">
        <v>300</v>
      </c>
    </row>
    <row r="413" spans="1:25" ht="12">
      <c r="A413" s="2" t="s">
        <v>657</v>
      </c>
      <c r="B413" s="21" t="s">
        <v>298</v>
      </c>
      <c r="C413" s="10" t="s">
        <v>37</v>
      </c>
      <c r="D413" s="21">
        <v>200</v>
      </c>
      <c r="E413" s="22">
        <f t="shared" si="112"/>
        <v>200</v>
      </c>
      <c r="F413" s="21">
        <v>200</v>
      </c>
      <c r="H413" s="22">
        <v>200</v>
      </c>
      <c r="I413" s="22">
        <v>200</v>
      </c>
      <c r="K413" s="53" t="s">
        <v>658</v>
      </c>
      <c r="M413" s="2"/>
      <c r="N413" s="2">
        <v>1</v>
      </c>
      <c r="T413" s="2">
        <v>200</v>
      </c>
      <c r="U413" s="2">
        <v>200</v>
      </c>
    </row>
    <row r="414" spans="1:25" ht="12">
      <c r="A414" s="2" t="s">
        <v>1026</v>
      </c>
      <c r="B414" s="21" t="s">
        <v>1027</v>
      </c>
      <c r="C414" s="10" t="s">
        <v>37</v>
      </c>
      <c r="D414" s="21">
        <v>7000</v>
      </c>
      <c r="E414" s="22">
        <f t="shared" si="112"/>
        <v>10600</v>
      </c>
      <c r="F414" s="21">
        <v>15000</v>
      </c>
      <c r="H414" s="22">
        <f t="shared" ref="H414:H419" si="115">D414*1.1</f>
        <v>7700.0000000000009</v>
      </c>
      <c r="I414" s="22">
        <f t="shared" ref="I414:I419" si="116">F414*0.9</f>
        <v>13500</v>
      </c>
      <c r="K414" s="16" t="s">
        <v>1029</v>
      </c>
      <c r="L414" s="16" t="s">
        <v>1031</v>
      </c>
      <c r="M414" s="2"/>
      <c r="N414" s="2">
        <v>1</v>
      </c>
      <c r="R414" s="2">
        <v>7000</v>
      </c>
      <c r="S414" s="2">
        <v>15000</v>
      </c>
    </row>
    <row r="415" spans="1:25" ht="12">
      <c r="A415" s="41" t="s">
        <v>757</v>
      </c>
      <c r="B415" s="21" t="s">
        <v>119</v>
      </c>
      <c r="C415" s="10" t="s">
        <v>37</v>
      </c>
      <c r="D415" s="21">
        <v>1000</v>
      </c>
      <c r="E415" s="22">
        <f t="shared" si="112"/>
        <v>1000</v>
      </c>
      <c r="F415" s="21">
        <v>1000</v>
      </c>
      <c r="H415" s="22">
        <f t="shared" si="115"/>
        <v>1100</v>
      </c>
      <c r="I415" s="22">
        <f t="shared" si="116"/>
        <v>900</v>
      </c>
      <c r="K415" s="16" t="s">
        <v>639</v>
      </c>
      <c r="M415" s="2"/>
      <c r="N415" s="2">
        <v>1</v>
      </c>
      <c r="T415" s="2">
        <v>1000</v>
      </c>
      <c r="U415" s="2">
        <v>1000</v>
      </c>
    </row>
    <row r="416" spans="1:25" ht="12">
      <c r="A416" s="2" t="s">
        <v>1238</v>
      </c>
      <c r="B416" s="21" t="s">
        <v>75</v>
      </c>
      <c r="C416" s="10" t="s">
        <v>37</v>
      </c>
      <c r="D416" s="21">
        <v>400000</v>
      </c>
      <c r="E416" s="22">
        <f t="shared" si="112"/>
        <v>445000</v>
      </c>
      <c r="F416" s="21">
        <v>500000</v>
      </c>
      <c r="H416" s="22">
        <f t="shared" si="115"/>
        <v>440000.00000000006</v>
      </c>
      <c r="I416" s="22">
        <f t="shared" si="116"/>
        <v>450000</v>
      </c>
      <c r="K416" s="16" t="s">
        <v>1239</v>
      </c>
      <c r="M416" s="2" t="s">
        <v>1240</v>
      </c>
      <c r="N416" s="2">
        <v>1</v>
      </c>
      <c r="P416" s="2">
        <v>500000</v>
      </c>
      <c r="Q416" s="2">
        <v>500000</v>
      </c>
      <c r="T416" s="2">
        <v>400000</v>
      </c>
      <c r="U416" s="2">
        <v>400000</v>
      </c>
    </row>
    <row r="417" spans="1:25" ht="12">
      <c r="A417" s="2" t="s">
        <v>691</v>
      </c>
      <c r="B417" s="21" t="s">
        <v>177</v>
      </c>
      <c r="C417" s="10" t="s">
        <v>37</v>
      </c>
      <c r="D417" s="21">
        <v>1000</v>
      </c>
      <c r="E417" s="22">
        <f t="shared" si="112"/>
        <v>1090</v>
      </c>
      <c r="F417" s="21">
        <v>1200</v>
      </c>
      <c r="H417" s="22">
        <f t="shared" si="115"/>
        <v>1100</v>
      </c>
      <c r="I417" s="22">
        <f t="shared" si="116"/>
        <v>1080</v>
      </c>
      <c r="K417" s="16" t="s">
        <v>692</v>
      </c>
      <c r="L417" s="16" t="s">
        <v>694</v>
      </c>
      <c r="N417" s="2">
        <v>1</v>
      </c>
      <c r="T417" s="2">
        <v>1000</v>
      </c>
      <c r="U417" s="2">
        <v>1000</v>
      </c>
      <c r="X417" s="2">
        <v>1200</v>
      </c>
      <c r="Y417" s="2">
        <v>1200</v>
      </c>
    </row>
    <row r="418" spans="1:25" ht="12">
      <c r="A418" s="2" t="s">
        <v>1241</v>
      </c>
      <c r="B418" s="21" t="s">
        <v>181</v>
      </c>
      <c r="C418" s="10" t="s">
        <v>37</v>
      </c>
      <c r="D418" s="21">
        <v>1000</v>
      </c>
      <c r="E418" s="22">
        <f t="shared" si="112"/>
        <v>1000</v>
      </c>
      <c r="F418" s="21">
        <v>1000</v>
      </c>
      <c r="H418" s="22">
        <f t="shared" si="115"/>
        <v>1100</v>
      </c>
      <c r="I418" s="22">
        <f t="shared" si="116"/>
        <v>900</v>
      </c>
      <c r="K418" s="28" t="s">
        <v>59</v>
      </c>
      <c r="M418" s="2"/>
      <c r="N418" s="2">
        <v>1</v>
      </c>
      <c r="X418" s="2">
        <v>1000</v>
      </c>
      <c r="Y418" s="2">
        <v>1000</v>
      </c>
    </row>
    <row r="419" spans="1:25" ht="12">
      <c r="A419" s="2" t="s">
        <v>1242</v>
      </c>
      <c r="B419" s="21" t="s">
        <v>189</v>
      </c>
      <c r="C419" s="10" t="s">
        <v>37</v>
      </c>
      <c r="D419" s="21">
        <v>1500</v>
      </c>
      <c r="E419" s="22">
        <f t="shared" si="112"/>
        <v>1500</v>
      </c>
      <c r="F419" s="21">
        <v>1500</v>
      </c>
      <c r="H419" s="22">
        <f t="shared" si="115"/>
        <v>1650.0000000000002</v>
      </c>
      <c r="I419" s="22">
        <f t="shared" si="116"/>
        <v>1350</v>
      </c>
      <c r="K419" s="16" t="s">
        <v>1243</v>
      </c>
      <c r="N419" s="2">
        <v>1</v>
      </c>
      <c r="T419" s="2">
        <v>1500</v>
      </c>
      <c r="U419" s="2">
        <v>1500</v>
      </c>
    </row>
    <row r="420" spans="1:25" ht="12">
      <c r="A420" s="2" t="s">
        <v>93</v>
      </c>
      <c r="B420" s="21" t="s">
        <v>34</v>
      </c>
      <c r="C420" s="10" t="s">
        <v>37</v>
      </c>
      <c r="D420" s="21">
        <v>80</v>
      </c>
      <c r="E420" s="22">
        <f t="shared" si="112"/>
        <v>90</v>
      </c>
      <c r="F420" s="21">
        <v>100</v>
      </c>
      <c r="H420" s="22">
        <v>80</v>
      </c>
      <c r="I420" s="22">
        <v>100</v>
      </c>
      <c r="K420" s="2" t="s">
        <v>59</v>
      </c>
      <c r="L420" s="53" t="s">
        <v>95</v>
      </c>
      <c r="N420" s="2">
        <v>1</v>
      </c>
      <c r="X420" s="2">
        <v>100</v>
      </c>
      <c r="Y420" s="2">
        <v>100</v>
      </c>
    </row>
    <row r="421" spans="1:25" ht="12">
      <c r="A421" s="2" t="s">
        <v>1244</v>
      </c>
      <c r="B421" s="21" t="s">
        <v>80</v>
      </c>
      <c r="C421" s="10" t="s">
        <v>37</v>
      </c>
      <c r="D421" s="21">
        <v>2000</v>
      </c>
      <c r="E421" s="22">
        <f t="shared" si="112"/>
        <v>2360</v>
      </c>
      <c r="F421" s="21">
        <v>2800</v>
      </c>
      <c r="H421" s="22">
        <f t="shared" ref="H421:H423" si="117">D421*1.1</f>
        <v>2200</v>
      </c>
      <c r="I421" s="22">
        <f t="shared" ref="I421:I423" si="118">F421*0.9</f>
        <v>2520</v>
      </c>
      <c r="K421" s="16" t="s">
        <v>1245</v>
      </c>
      <c r="N421" s="2">
        <v>1</v>
      </c>
      <c r="P421" s="2">
        <v>2800</v>
      </c>
      <c r="Q421" s="2">
        <v>2800</v>
      </c>
    </row>
    <row r="422" spans="1:25" ht="12">
      <c r="A422" s="2" t="s">
        <v>1059</v>
      </c>
      <c r="B422" s="21" t="s">
        <v>360</v>
      </c>
      <c r="C422" s="10" t="s">
        <v>37</v>
      </c>
      <c r="D422" s="21">
        <v>2500</v>
      </c>
      <c r="E422" s="22">
        <f t="shared" si="112"/>
        <v>2725</v>
      </c>
      <c r="F422" s="21">
        <v>3000</v>
      </c>
      <c r="H422" s="22">
        <f t="shared" si="117"/>
        <v>2750</v>
      </c>
      <c r="I422" s="22">
        <f t="shared" si="118"/>
        <v>2700</v>
      </c>
      <c r="K422" s="16" t="s">
        <v>1060</v>
      </c>
      <c r="L422" s="16" t="s">
        <v>1061</v>
      </c>
      <c r="M422" s="16" t="s">
        <v>1062</v>
      </c>
      <c r="N422" s="2">
        <v>1</v>
      </c>
      <c r="R422" s="2">
        <v>2500</v>
      </c>
      <c r="S422" s="2">
        <v>2500</v>
      </c>
      <c r="T422" s="2">
        <v>1000</v>
      </c>
      <c r="U422" s="2">
        <v>3000</v>
      </c>
    </row>
    <row r="423" spans="1:25" ht="12">
      <c r="A423" s="2" t="s">
        <v>1249</v>
      </c>
      <c r="B423" s="21" t="s">
        <v>500</v>
      </c>
      <c r="C423" s="10" t="s">
        <v>37</v>
      </c>
      <c r="D423" s="21">
        <v>450</v>
      </c>
      <c r="E423" s="22">
        <f t="shared" si="112"/>
        <v>495</v>
      </c>
      <c r="F423" s="2">
        <v>550</v>
      </c>
      <c r="H423" s="22">
        <f t="shared" si="117"/>
        <v>495.00000000000006</v>
      </c>
      <c r="I423" s="22">
        <f t="shared" si="118"/>
        <v>495</v>
      </c>
      <c r="K423" s="2" t="s">
        <v>1251</v>
      </c>
      <c r="N423" s="2">
        <v>1</v>
      </c>
      <c r="X423" s="2">
        <v>450</v>
      </c>
      <c r="Y423" s="2">
        <v>550</v>
      </c>
    </row>
    <row r="424" spans="1:25" ht="12">
      <c r="A424" s="2" t="s">
        <v>357</v>
      </c>
      <c r="B424" s="21" t="s">
        <v>57</v>
      </c>
      <c r="C424" s="10" t="s">
        <v>37</v>
      </c>
      <c r="D424" s="21">
        <v>200</v>
      </c>
      <c r="E424" s="22">
        <f t="shared" si="112"/>
        <v>200.5</v>
      </c>
      <c r="F424" s="21">
        <v>201</v>
      </c>
      <c r="H424" s="22">
        <v>200</v>
      </c>
      <c r="I424" s="22">
        <v>201</v>
      </c>
      <c r="K424" s="16" t="s">
        <v>358</v>
      </c>
      <c r="L424" s="2" t="s">
        <v>134</v>
      </c>
      <c r="N424" s="2">
        <v>1</v>
      </c>
      <c r="P424" s="2">
        <v>200</v>
      </c>
      <c r="Q424" s="2">
        <v>200</v>
      </c>
      <c r="X424" s="2">
        <v>201</v>
      </c>
      <c r="Y424" s="2">
        <v>201</v>
      </c>
    </row>
    <row r="425" spans="1:25" ht="12">
      <c r="A425" s="2" t="s">
        <v>361</v>
      </c>
      <c r="B425" s="21" t="s">
        <v>57</v>
      </c>
      <c r="C425" s="10" t="s">
        <v>37</v>
      </c>
      <c r="D425" s="21">
        <v>100000</v>
      </c>
      <c r="E425" s="22">
        <f t="shared" si="112"/>
        <v>100000</v>
      </c>
      <c r="F425" s="21">
        <v>100000</v>
      </c>
      <c r="H425" s="22">
        <f>D425*1.1</f>
        <v>110000.00000000001</v>
      </c>
      <c r="I425" s="22">
        <f>F425*0.9</f>
        <v>90000</v>
      </c>
      <c r="K425" s="16" t="s">
        <v>363</v>
      </c>
      <c r="L425" s="16" t="s">
        <v>365</v>
      </c>
      <c r="N425" s="2">
        <v>1</v>
      </c>
      <c r="R425" s="2">
        <v>100000</v>
      </c>
      <c r="S425" s="2">
        <v>100000</v>
      </c>
      <c r="T425" s="2">
        <v>100000</v>
      </c>
      <c r="U425" s="2">
        <v>100000</v>
      </c>
    </row>
    <row r="426" spans="1:25" ht="12">
      <c r="A426" s="2" t="s">
        <v>761</v>
      </c>
      <c r="B426" s="21" t="s">
        <v>119</v>
      </c>
      <c r="C426" s="10" t="s">
        <v>37</v>
      </c>
      <c r="D426" s="21">
        <v>100</v>
      </c>
      <c r="E426" s="22">
        <f t="shared" si="112"/>
        <v>200</v>
      </c>
      <c r="F426" s="2">
        <v>300</v>
      </c>
      <c r="H426" s="22">
        <v>100</v>
      </c>
      <c r="I426" s="22">
        <v>300</v>
      </c>
      <c r="K426" s="16" t="s">
        <v>763</v>
      </c>
      <c r="L426" s="16" t="s">
        <v>764</v>
      </c>
      <c r="N426" s="2">
        <v>1</v>
      </c>
      <c r="P426" s="2">
        <v>300</v>
      </c>
      <c r="Q426" s="2">
        <v>300</v>
      </c>
    </row>
    <row r="427" spans="1:25" ht="12">
      <c r="A427" s="2" t="s">
        <v>1112</v>
      </c>
      <c r="B427" s="21" t="s">
        <v>43</v>
      </c>
      <c r="C427" s="10" t="s">
        <v>37</v>
      </c>
      <c r="D427" s="21">
        <v>200</v>
      </c>
      <c r="E427" s="22">
        <f t="shared" si="112"/>
        <v>380</v>
      </c>
      <c r="F427" s="2">
        <v>600</v>
      </c>
      <c r="H427" s="22">
        <f>D427*1.1</f>
        <v>220.00000000000003</v>
      </c>
      <c r="I427" s="22">
        <f>F427*0.9</f>
        <v>540</v>
      </c>
      <c r="K427" s="16" t="s">
        <v>1113</v>
      </c>
      <c r="L427" s="2" t="s">
        <v>111</v>
      </c>
      <c r="N427" s="2">
        <v>1</v>
      </c>
      <c r="O427" s="2">
        <v>50</v>
      </c>
      <c r="T427" s="2">
        <v>200</v>
      </c>
      <c r="U427" s="2">
        <v>200</v>
      </c>
      <c r="X427" s="2">
        <v>400</v>
      </c>
      <c r="Y427" s="2">
        <v>600</v>
      </c>
    </row>
    <row r="428" spans="1:25" ht="12">
      <c r="A428" s="2" t="s">
        <v>1255</v>
      </c>
      <c r="B428" s="21" t="s">
        <v>133</v>
      </c>
      <c r="C428" s="10" t="s">
        <v>37</v>
      </c>
      <c r="D428" s="21">
        <v>150</v>
      </c>
      <c r="E428" s="22">
        <f t="shared" si="112"/>
        <v>175</v>
      </c>
      <c r="F428" s="21">
        <v>200</v>
      </c>
      <c r="H428" s="22">
        <v>150</v>
      </c>
      <c r="I428" s="22">
        <v>200</v>
      </c>
      <c r="K428" s="16" t="s">
        <v>1256</v>
      </c>
      <c r="L428" s="2" t="s">
        <v>111</v>
      </c>
      <c r="N428" s="2">
        <v>1</v>
      </c>
      <c r="T428" s="2">
        <v>150</v>
      </c>
      <c r="U428" s="2">
        <v>150</v>
      </c>
    </row>
    <row r="429" spans="1:25" ht="12">
      <c r="A429" s="2" t="s">
        <v>1257</v>
      </c>
      <c r="B429" s="21" t="s">
        <v>184</v>
      </c>
      <c r="C429" s="10" t="s">
        <v>37</v>
      </c>
      <c r="D429" s="21">
        <v>108</v>
      </c>
      <c r="E429" s="22">
        <f t="shared" si="112"/>
        <v>114</v>
      </c>
      <c r="F429" s="21">
        <v>120</v>
      </c>
      <c r="H429" s="22">
        <v>108</v>
      </c>
      <c r="I429" s="22">
        <v>120</v>
      </c>
      <c r="K429" s="16" t="s">
        <v>1258</v>
      </c>
      <c r="L429" s="16" t="s">
        <v>1260</v>
      </c>
      <c r="N429" s="2">
        <v>1</v>
      </c>
      <c r="T429" s="2">
        <v>120</v>
      </c>
      <c r="U429" s="2">
        <v>120</v>
      </c>
      <c r="X429" s="2">
        <v>108</v>
      </c>
      <c r="Y429" s="2">
        <v>108</v>
      </c>
    </row>
    <row r="430" spans="1:25" ht="12">
      <c r="A430" s="2" t="s">
        <v>1262</v>
      </c>
      <c r="B430" s="21" t="s">
        <v>351</v>
      </c>
      <c r="C430" s="10" t="s">
        <v>37</v>
      </c>
      <c r="D430" s="21">
        <v>200</v>
      </c>
      <c r="E430" s="22">
        <f t="shared" si="112"/>
        <v>250</v>
      </c>
      <c r="F430" s="21">
        <v>300</v>
      </c>
      <c r="H430" s="22">
        <v>200</v>
      </c>
      <c r="I430" s="22">
        <v>300</v>
      </c>
      <c r="K430" s="16" t="s">
        <v>1263</v>
      </c>
      <c r="L430" s="16" t="s">
        <v>1264</v>
      </c>
      <c r="N430" s="2">
        <v>1</v>
      </c>
      <c r="O430" s="2"/>
      <c r="P430" s="2"/>
      <c r="Q430" s="2"/>
      <c r="T430" s="2">
        <v>200</v>
      </c>
      <c r="U430" s="2">
        <v>300</v>
      </c>
    </row>
    <row r="431" spans="1:25" ht="12">
      <c r="A431" s="2" t="s">
        <v>1265</v>
      </c>
      <c r="B431" s="21" t="s">
        <v>1266</v>
      </c>
      <c r="C431" s="10" t="s">
        <v>37</v>
      </c>
      <c r="D431" s="21">
        <v>7000</v>
      </c>
      <c r="E431" s="22">
        <f t="shared" si="112"/>
        <v>9250</v>
      </c>
      <c r="F431" s="21">
        <v>12000</v>
      </c>
      <c r="H431" s="22">
        <f t="shared" ref="H431:H435" si="119">D431*1.1</f>
        <v>7700.0000000000009</v>
      </c>
      <c r="I431" s="22">
        <f t="shared" ref="I431:I435" si="120">F431*0.9</f>
        <v>10800</v>
      </c>
      <c r="K431" s="16" t="s">
        <v>1267</v>
      </c>
      <c r="L431" s="16" t="s">
        <v>1268</v>
      </c>
      <c r="N431" s="2">
        <v>1</v>
      </c>
      <c r="O431" s="2">
        <v>6000</v>
      </c>
      <c r="P431" s="2">
        <v>7000</v>
      </c>
      <c r="Q431" s="2">
        <v>12000</v>
      </c>
    </row>
    <row r="432" spans="1:25" ht="12">
      <c r="A432" s="2" t="s">
        <v>659</v>
      </c>
      <c r="B432" s="21" t="s">
        <v>298</v>
      </c>
      <c r="C432" s="10" t="s">
        <v>37</v>
      </c>
      <c r="D432" s="21">
        <v>800</v>
      </c>
      <c r="E432" s="22">
        <f t="shared" si="112"/>
        <v>890</v>
      </c>
      <c r="F432" s="21">
        <v>1000</v>
      </c>
      <c r="H432" s="22">
        <f t="shared" si="119"/>
        <v>880.00000000000011</v>
      </c>
      <c r="I432" s="22">
        <f t="shared" si="120"/>
        <v>900</v>
      </c>
      <c r="K432" s="2" t="s">
        <v>169</v>
      </c>
      <c r="L432" s="23" t="s">
        <v>661</v>
      </c>
      <c r="N432" s="2">
        <v>1</v>
      </c>
      <c r="X432" s="2">
        <v>1000</v>
      </c>
      <c r="Y432" s="2">
        <v>1000</v>
      </c>
    </row>
    <row r="433" spans="1:25" ht="12">
      <c r="A433" s="2" t="s">
        <v>1269</v>
      </c>
      <c r="B433" s="21" t="s">
        <v>133</v>
      </c>
      <c r="C433" s="10" t="s">
        <v>37</v>
      </c>
      <c r="D433" s="21">
        <v>10000</v>
      </c>
      <c r="E433" s="22">
        <f t="shared" si="112"/>
        <v>10000</v>
      </c>
      <c r="F433" s="21">
        <v>10000</v>
      </c>
      <c r="H433" s="22">
        <f t="shared" si="119"/>
        <v>11000</v>
      </c>
      <c r="I433" s="22">
        <f t="shared" si="120"/>
        <v>9000</v>
      </c>
      <c r="K433" s="23" t="s">
        <v>1271</v>
      </c>
      <c r="L433" s="2"/>
      <c r="N433" s="2">
        <v>1</v>
      </c>
      <c r="O433" s="2">
        <v>2500</v>
      </c>
      <c r="R433" s="2">
        <v>10000</v>
      </c>
      <c r="S433" s="2">
        <v>10000</v>
      </c>
    </row>
    <row r="434" spans="1:25" ht="12">
      <c r="A434" s="2" t="s">
        <v>1273</v>
      </c>
      <c r="B434" s="21" t="s">
        <v>98</v>
      </c>
      <c r="C434" s="10" t="s">
        <v>37</v>
      </c>
      <c r="D434" s="21">
        <v>12000</v>
      </c>
      <c r="E434" s="22">
        <f t="shared" si="112"/>
        <v>14700</v>
      </c>
      <c r="F434" s="21">
        <v>18000</v>
      </c>
      <c r="H434" s="22">
        <f t="shared" si="119"/>
        <v>13200.000000000002</v>
      </c>
      <c r="I434" s="22">
        <f t="shared" si="120"/>
        <v>16200</v>
      </c>
      <c r="K434" s="23" t="s">
        <v>1274</v>
      </c>
      <c r="L434" s="16" t="s">
        <v>1275</v>
      </c>
      <c r="N434" s="2">
        <v>1</v>
      </c>
      <c r="O434" s="2">
        <v>4000</v>
      </c>
      <c r="P434" s="2">
        <v>18000</v>
      </c>
      <c r="Q434" s="2">
        <v>18000</v>
      </c>
      <c r="R434" s="2">
        <v>12000</v>
      </c>
      <c r="S434" s="2">
        <v>14000</v>
      </c>
    </row>
    <row r="435" spans="1:25" ht="12">
      <c r="A435" s="2" t="s">
        <v>1276</v>
      </c>
      <c r="B435" s="21" t="s">
        <v>75</v>
      </c>
      <c r="C435" s="10" t="s">
        <v>37</v>
      </c>
      <c r="D435" s="21">
        <v>500</v>
      </c>
      <c r="E435" s="22">
        <f t="shared" si="112"/>
        <v>500</v>
      </c>
      <c r="F435" s="21">
        <v>500</v>
      </c>
      <c r="H435" s="22">
        <f t="shared" si="119"/>
        <v>550</v>
      </c>
      <c r="I435" s="22">
        <f t="shared" si="120"/>
        <v>450</v>
      </c>
      <c r="K435" s="23" t="s">
        <v>593</v>
      </c>
      <c r="N435" s="2">
        <v>1</v>
      </c>
      <c r="T435" s="2">
        <v>500</v>
      </c>
      <c r="U435" s="2">
        <v>500</v>
      </c>
    </row>
    <row r="436" spans="1:25" ht="12">
      <c r="A436" s="2" t="s">
        <v>1277</v>
      </c>
      <c r="B436" s="21" t="s">
        <v>80</v>
      </c>
      <c r="C436" s="10" t="s">
        <v>37</v>
      </c>
      <c r="D436" s="21">
        <v>50</v>
      </c>
      <c r="E436" s="22">
        <f t="shared" si="112"/>
        <v>50</v>
      </c>
      <c r="F436" s="21">
        <v>50</v>
      </c>
      <c r="H436" s="22">
        <v>50</v>
      </c>
      <c r="I436" s="22">
        <v>50</v>
      </c>
      <c r="K436" s="23" t="s">
        <v>1278</v>
      </c>
      <c r="N436" s="2">
        <v>1</v>
      </c>
      <c r="T436" s="2">
        <v>50</v>
      </c>
      <c r="U436" s="2">
        <v>50</v>
      </c>
    </row>
    <row r="437" spans="1:25" ht="12">
      <c r="A437" s="2" t="s">
        <v>366</v>
      </c>
      <c r="B437" s="21" t="s">
        <v>57</v>
      </c>
      <c r="C437" s="10" t="s">
        <v>37</v>
      </c>
      <c r="D437" s="21">
        <v>200</v>
      </c>
      <c r="E437" s="22">
        <f t="shared" si="112"/>
        <v>200</v>
      </c>
      <c r="F437" s="21">
        <v>200</v>
      </c>
      <c r="H437" s="22">
        <v>200</v>
      </c>
      <c r="I437" s="22">
        <v>200</v>
      </c>
      <c r="K437" s="23" t="s">
        <v>370</v>
      </c>
      <c r="N437" s="2">
        <v>1</v>
      </c>
      <c r="T437" s="2">
        <v>200</v>
      </c>
      <c r="U437" s="2">
        <v>200</v>
      </c>
    </row>
    <row r="438" spans="1:25" ht="12">
      <c r="A438" s="2" t="s">
        <v>372</v>
      </c>
      <c r="B438" s="21" t="s">
        <v>57</v>
      </c>
      <c r="C438" s="10" t="s">
        <v>37</v>
      </c>
      <c r="D438" s="21"/>
      <c r="E438" s="33"/>
      <c r="F438" s="21"/>
      <c r="H438" s="33"/>
      <c r="I438" s="33"/>
      <c r="K438" s="28" t="s">
        <v>374</v>
      </c>
      <c r="N438" s="2">
        <v>0</v>
      </c>
    </row>
    <row r="439" spans="1:25" ht="12">
      <c r="A439" s="2" t="s">
        <v>1279</v>
      </c>
      <c r="B439" s="21" t="s">
        <v>133</v>
      </c>
      <c r="C439" s="10" t="s">
        <v>37</v>
      </c>
      <c r="D439" s="21">
        <v>200</v>
      </c>
      <c r="E439" s="22">
        <f t="shared" ref="E439:E473" si="121">SUM(H439+I439)/2</f>
        <v>200</v>
      </c>
      <c r="F439" s="21">
        <v>200</v>
      </c>
      <c r="H439" s="22">
        <v>200</v>
      </c>
      <c r="I439" s="22">
        <v>200</v>
      </c>
      <c r="K439" s="28" t="s">
        <v>111</v>
      </c>
      <c r="N439" s="2">
        <v>1</v>
      </c>
      <c r="X439" s="2">
        <v>200</v>
      </c>
      <c r="Y439" s="2">
        <v>200</v>
      </c>
    </row>
    <row r="440" spans="1:25" ht="12">
      <c r="A440" s="2" t="s">
        <v>1280</v>
      </c>
      <c r="B440" s="21" t="s">
        <v>586</v>
      </c>
      <c r="C440" s="10" t="s">
        <v>37</v>
      </c>
      <c r="D440" s="21">
        <v>7</v>
      </c>
      <c r="E440" s="22">
        <f t="shared" si="121"/>
        <v>7</v>
      </c>
      <c r="F440" s="21">
        <v>7</v>
      </c>
      <c r="H440" s="22">
        <v>7</v>
      </c>
      <c r="I440" s="22">
        <v>7</v>
      </c>
      <c r="K440" s="2" t="s">
        <v>111</v>
      </c>
      <c r="L440" s="2"/>
      <c r="N440" s="2">
        <v>1</v>
      </c>
      <c r="X440" s="2">
        <v>7</v>
      </c>
      <c r="Y440" s="2">
        <v>7</v>
      </c>
    </row>
    <row r="441" spans="1:25" ht="12">
      <c r="A441" s="2" t="s">
        <v>767</v>
      </c>
      <c r="B441" s="21" t="s">
        <v>119</v>
      </c>
      <c r="C441" s="10" t="s">
        <v>37</v>
      </c>
      <c r="D441" s="21">
        <v>3000</v>
      </c>
      <c r="E441" s="22">
        <f t="shared" si="121"/>
        <v>5250</v>
      </c>
      <c r="F441" s="21">
        <v>8000</v>
      </c>
      <c r="H441" s="22">
        <f>D441*1.1</f>
        <v>3300.0000000000005</v>
      </c>
      <c r="I441" s="22">
        <f>F441*0.9</f>
        <v>7200</v>
      </c>
      <c r="K441" s="16" t="s">
        <v>769</v>
      </c>
      <c r="L441" s="16" t="s">
        <v>771</v>
      </c>
      <c r="N441" s="2">
        <v>1</v>
      </c>
      <c r="P441" s="2">
        <v>8000</v>
      </c>
      <c r="Q441" s="2">
        <v>8000</v>
      </c>
    </row>
    <row r="442" spans="1:25" ht="12">
      <c r="A442" s="2" t="s">
        <v>1021</v>
      </c>
      <c r="B442" s="21" t="s">
        <v>1010</v>
      </c>
      <c r="C442" s="10" t="s">
        <v>37</v>
      </c>
      <c r="D442" s="21">
        <v>15</v>
      </c>
      <c r="E442" s="22">
        <f t="shared" si="121"/>
        <v>22.5</v>
      </c>
      <c r="F442" s="21">
        <v>30</v>
      </c>
      <c r="H442" s="22">
        <v>15</v>
      </c>
      <c r="I442" s="22">
        <v>30</v>
      </c>
      <c r="K442" s="2" t="s">
        <v>111</v>
      </c>
      <c r="L442" s="2"/>
      <c r="N442" s="2">
        <v>1</v>
      </c>
      <c r="X442" s="2">
        <v>15</v>
      </c>
      <c r="Y442" s="2">
        <v>30</v>
      </c>
    </row>
    <row r="443" spans="1:25" ht="12">
      <c r="A443" s="2" t="s">
        <v>1259</v>
      </c>
      <c r="B443" s="21" t="s">
        <v>906</v>
      </c>
      <c r="C443" s="10" t="s">
        <v>37</v>
      </c>
      <c r="D443" s="21">
        <v>450</v>
      </c>
      <c r="E443" s="22">
        <f t="shared" si="121"/>
        <v>450</v>
      </c>
      <c r="F443" s="2">
        <v>450</v>
      </c>
      <c r="H443" s="22">
        <f t="shared" ref="H443:H445" si="122">D443*1.1</f>
        <v>495.00000000000006</v>
      </c>
      <c r="I443" s="22">
        <f t="shared" ref="I443:I445" si="123">F443*0.9</f>
        <v>405</v>
      </c>
      <c r="K443" s="16" t="s">
        <v>1261</v>
      </c>
      <c r="N443" s="2">
        <v>1</v>
      </c>
      <c r="O443" s="2">
        <v>150</v>
      </c>
      <c r="T443" s="2">
        <v>450</v>
      </c>
      <c r="U443" s="2">
        <v>450</v>
      </c>
    </row>
    <row r="444" spans="1:25" ht="12">
      <c r="A444" s="2" t="s">
        <v>375</v>
      </c>
      <c r="B444" s="21" t="s">
        <v>57</v>
      </c>
      <c r="C444" s="10" t="s">
        <v>37</v>
      </c>
      <c r="D444" s="21">
        <v>1200</v>
      </c>
      <c r="E444" s="22">
        <f t="shared" si="121"/>
        <v>1200</v>
      </c>
      <c r="F444" s="21">
        <v>1200</v>
      </c>
      <c r="H444" s="22">
        <f t="shared" si="122"/>
        <v>1320</v>
      </c>
      <c r="I444" s="22">
        <f t="shared" si="123"/>
        <v>1080</v>
      </c>
      <c r="K444" s="2" t="s">
        <v>59</v>
      </c>
      <c r="N444" s="2">
        <v>1</v>
      </c>
      <c r="X444" s="2">
        <v>1200</v>
      </c>
      <c r="Y444" s="2">
        <v>1200</v>
      </c>
    </row>
    <row r="445" spans="1:25" ht="12">
      <c r="A445" s="2" t="s">
        <v>378</v>
      </c>
      <c r="B445" s="21" t="s">
        <v>57</v>
      </c>
      <c r="C445" s="10" t="s">
        <v>37</v>
      </c>
      <c r="D445" s="21">
        <v>1000</v>
      </c>
      <c r="E445" s="22">
        <f t="shared" si="121"/>
        <v>1000</v>
      </c>
      <c r="F445" s="21">
        <v>1000</v>
      </c>
      <c r="H445" s="22">
        <f t="shared" si="122"/>
        <v>1100</v>
      </c>
      <c r="I445" s="22">
        <f t="shared" si="123"/>
        <v>900</v>
      </c>
      <c r="K445" s="2" t="s">
        <v>59</v>
      </c>
      <c r="L445" s="16" t="s">
        <v>379</v>
      </c>
      <c r="N445" s="2">
        <v>1</v>
      </c>
      <c r="T445" s="2">
        <v>1000</v>
      </c>
      <c r="U445" s="2">
        <v>1000</v>
      </c>
    </row>
    <row r="446" spans="1:25" ht="12">
      <c r="A446" s="2" t="s">
        <v>380</v>
      </c>
      <c r="B446" s="21" t="s">
        <v>57</v>
      </c>
      <c r="C446" s="10" t="s">
        <v>37</v>
      </c>
      <c r="D446" s="21">
        <v>200</v>
      </c>
      <c r="E446" s="22">
        <f t="shared" si="121"/>
        <v>250</v>
      </c>
      <c r="F446" s="21">
        <v>300</v>
      </c>
      <c r="H446" s="22">
        <v>200</v>
      </c>
      <c r="I446" s="22">
        <v>300</v>
      </c>
      <c r="K446" s="2" t="s">
        <v>169</v>
      </c>
      <c r="L446" s="16" t="s">
        <v>381</v>
      </c>
      <c r="N446" s="2">
        <v>1</v>
      </c>
      <c r="X446" s="2">
        <v>200</v>
      </c>
      <c r="Y446" s="2">
        <v>300</v>
      </c>
    </row>
    <row r="447" spans="1:25" ht="12">
      <c r="A447" s="2" t="s">
        <v>383</v>
      </c>
      <c r="B447" s="21" t="s">
        <v>57</v>
      </c>
      <c r="C447" s="10" t="s">
        <v>37</v>
      </c>
      <c r="D447" s="21">
        <v>24</v>
      </c>
      <c r="E447" s="22">
        <f t="shared" si="121"/>
        <v>24</v>
      </c>
      <c r="F447" s="21">
        <v>24</v>
      </c>
      <c r="H447" s="22">
        <v>24</v>
      </c>
      <c r="I447" s="22">
        <v>24</v>
      </c>
      <c r="K447" s="16" t="s">
        <v>385</v>
      </c>
      <c r="N447" s="2">
        <v>1</v>
      </c>
      <c r="T447" s="2">
        <v>36</v>
      </c>
      <c r="U447" s="2">
        <v>36</v>
      </c>
    </row>
    <row r="448" spans="1:25" ht="12">
      <c r="A448" s="2" t="s">
        <v>101</v>
      </c>
      <c r="B448" s="21" t="s">
        <v>34</v>
      </c>
      <c r="C448" s="10" t="s">
        <v>37</v>
      </c>
      <c r="D448" s="21">
        <v>377</v>
      </c>
      <c r="E448" s="22">
        <f t="shared" si="121"/>
        <v>657.35</v>
      </c>
      <c r="F448" s="21">
        <v>1000</v>
      </c>
      <c r="H448" s="22">
        <f>D448*1.1</f>
        <v>414.70000000000005</v>
      </c>
      <c r="I448" s="22">
        <f>F448*0.9</f>
        <v>900</v>
      </c>
      <c r="K448" s="28" t="s">
        <v>59</v>
      </c>
      <c r="L448" s="2" t="s">
        <v>105</v>
      </c>
      <c r="N448" s="2">
        <v>1</v>
      </c>
      <c r="X448" s="2">
        <v>377</v>
      </c>
      <c r="Y448" s="2">
        <v>1000</v>
      </c>
    </row>
    <row r="449" spans="1:25" ht="12">
      <c r="A449" s="2" t="s">
        <v>1283</v>
      </c>
      <c r="B449" s="21" t="s">
        <v>75</v>
      </c>
      <c r="C449" s="10" t="s">
        <v>37</v>
      </c>
      <c r="D449" s="21">
        <v>3</v>
      </c>
      <c r="E449" s="22">
        <f t="shared" si="121"/>
        <v>3</v>
      </c>
      <c r="F449" s="21">
        <v>3</v>
      </c>
      <c r="H449" s="22">
        <v>3</v>
      </c>
      <c r="I449" s="22">
        <v>3</v>
      </c>
      <c r="K449" s="2" t="s">
        <v>111</v>
      </c>
      <c r="L449" s="2"/>
      <c r="N449" s="2">
        <v>1</v>
      </c>
      <c r="X449" s="2">
        <v>3</v>
      </c>
      <c r="Y449" s="2">
        <v>3</v>
      </c>
    </row>
    <row r="450" spans="1:25" ht="12">
      <c r="A450" s="2" t="s">
        <v>1287</v>
      </c>
      <c r="B450" s="21" t="s">
        <v>351</v>
      </c>
      <c r="C450" s="10" t="s">
        <v>37</v>
      </c>
      <c r="D450" s="21">
        <v>5000</v>
      </c>
      <c r="E450" s="22">
        <f t="shared" si="121"/>
        <v>6350</v>
      </c>
      <c r="F450" s="21">
        <v>8000</v>
      </c>
      <c r="H450" s="22">
        <f t="shared" ref="H450:H451" si="124">D450*1.1</f>
        <v>5500</v>
      </c>
      <c r="I450" s="22">
        <f t="shared" ref="I450:I451" si="125">F450*0.9</f>
        <v>7200</v>
      </c>
      <c r="K450" s="16" t="s">
        <v>1289</v>
      </c>
      <c r="L450" s="16" t="s">
        <v>1291</v>
      </c>
      <c r="N450" s="2">
        <v>1</v>
      </c>
      <c r="O450" s="2">
        <v>5000</v>
      </c>
      <c r="R450" s="2">
        <v>5000</v>
      </c>
      <c r="S450" s="2">
        <v>8000</v>
      </c>
    </row>
    <row r="451" spans="1:25" ht="12">
      <c r="A451" s="2" t="s">
        <v>773</v>
      </c>
      <c r="B451" s="21" t="s">
        <v>119</v>
      </c>
      <c r="C451" s="10" t="s">
        <v>37</v>
      </c>
      <c r="D451" s="21">
        <v>500</v>
      </c>
      <c r="E451" s="22">
        <f t="shared" si="121"/>
        <v>500</v>
      </c>
      <c r="F451" s="2">
        <v>500</v>
      </c>
      <c r="H451" s="22">
        <f t="shared" si="124"/>
        <v>550</v>
      </c>
      <c r="I451" s="22">
        <f t="shared" si="125"/>
        <v>450</v>
      </c>
      <c r="K451" s="23" t="s">
        <v>774</v>
      </c>
      <c r="N451" s="2">
        <v>1</v>
      </c>
      <c r="T451" s="2">
        <v>500</v>
      </c>
      <c r="U451" s="2">
        <v>500</v>
      </c>
    </row>
    <row r="452" spans="1:25" ht="12">
      <c r="A452" s="2" t="s">
        <v>985</v>
      </c>
      <c r="B452" s="21" t="s">
        <v>149</v>
      </c>
      <c r="C452" s="10" t="s">
        <v>37</v>
      </c>
      <c r="D452" s="21">
        <v>67</v>
      </c>
      <c r="E452" s="22">
        <f t="shared" si="121"/>
        <v>67</v>
      </c>
      <c r="F452" s="21">
        <v>67</v>
      </c>
      <c r="H452" s="22">
        <v>67</v>
      </c>
      <c r="I452" s="22">
        <v>67</v>
      </c>
      <c r="K452" s="28" t="s">
        <v>986</v>
      </c>
      <c r="N452" s="2">
        <v>1</v>
      </c>
      <c r="X452" s="2">
        <v>67</v>
      </c>
      <c r="Y452" s="2">
        <v>67</v>
      </c>
    </row>
    <row r="453" spans="1:25" ht="12">
      <c r="A453" s="2" t="s">
        <v>610</v>
      </c>
      <c r="B453" s="21" t="s">
        <v>63</v>
      </c>
      <c r="C453" s="10" t="s">
        <v>37</v>
      </c>
      <c r="D453" s="21">
        <v>40</v>
      </c>
      <c r="E453" s="22">
        <f t="shared" si="121"/>
        <v>40</v>
      </c>
      <c r="F453" s="21">
        <v>40</v>
      </c>
      <c r="H453" s="22">
        <v>40</v>
      </c>
      <c r="I453" s="22">
        <v>40</v>
      </c>
      <c r="K453" s="28" t="s">
        <v>111</v>
      </c>
      <c r="N453" s="2">
        <v>1</v>
      </c>
      <c r="X453" s="2">
        <v>40</v>
      </c>
      <c r="Y453" s="2">
        <v>40</v>
      </c>
    </row>
    <row r="454" spans="1:25" ht="12">
      <c r="A454" s="2" t="s">
        <v>386</v>
      </c>
      <c r="B454" s="21" t="s">
        <v>57</v>
      </c>
      <c r="C454" s="10" t="s">
        <v>37</v>
      </c>
      <c r="D454" s="21">
        <v>500</v>
      </c>
      <c r="E454" s="22">
        <f t="shared" si="121"/>
        <v>1040</v>
      </c>
      <c r="F454" s="21">
        <v>1700</v>
      </c>
      <c r="H454" s="22">
        <f>D454*1.1</f>
        <v>550</v>
      </c>
      <c r="I454" s="22">
        <f>F454*0.9</f>
        <v>1530</v>
      </c>
      <c r="K454" s="23" t="s">
        <v>387</v>
      </c>
      <c r="L454" s="2" t="s">
        <v>59</v>
      </c>
      <c r="N454" s="2">
        <v>1</v>
      </c>
      <c r="T454" s="2">
        <v>500</v>
      </c>
      <c r="U454" s="2">
        <v>500</v>
      </c>
      <c r="X454" s="2">
        <v>800</v>
      </c>
      <c r="Y454" s="2">
        <v>1700</v>
      </c>
    </row>
    <row r="455" spans="1:25" ht="12">
      <c r="A455" s="30" t="s">
        <v>1298</v>
      </c>
      <c r="B455" s="21" t="s">
        <v>172</v>
      </c>
      <c r="C455" s="10" t="s">
        <v>37</v>
      </c>
      <c r="D455" s="21">
        <v>1</v>
      </c>
      <c r="E455" s="22">
        <f t="shared" si="121"/>
        <v>1</v>
      </c>
      <c r="F455" s="2">
        <v>1</v>
      </c>
      <c r="H455" s="22">
        <v>1</v>
      </c>
      <c r="I455" s="22">
        <v>1</v>
      </c>
      <c r="K455" s="2" t="s">
        <v>59</v>
      </c>
      <c r="N455" s="2">
        <v>1</v>
      </c>
      <c r="X455" s="2">
        <v>1</v>
      </c>
      <c r="Y455" s="2">
        <v>1</v>
      </c>
    </row>
    <row r="456" spans="1:25" ht="12">
      <c r="A456" s="2" t="s">
        <v>1300</v>
      </c>
      <c r="B456" s="21" t="s">
        <v>189</v>
      </c>
      <c r="C456" s="10" t="s">
        <v>37</v>
      </c>
      <c r="D456" s="21">
        <v>425</v>
      </c>
      <c r="E456" s="22">
        <f t="shared" si="121"/>
        <v>526.25</v>
      </c>
      <c r="F456" s="21">
        <v>650</v>
      </c>
      <c r="H456" s="22">
        <f t="shared" ref="H456:H457" si="126">D456*1.1</f>
        <v>467.50000000000006</v>
      </c>
      <c r="I456" s="22">
        <f t="shared" ref="I456:I457" si="127">F456*0.9</f>
        <v>585</v>
      </c>
      <c r="K456" s="16" t="s">
        <v>1301</v>
      </c>
      <c r="L456" s="2" t="s">
        <v>111</v>
      </c>
      <c r="N456" s="2">
        <v>1</v>
      </c>
      <c r="O456" s="2">
        <v>150</v>
      </c>
      <c r="P456" s="2">
        <v>425</v>
      </c>
      <c r="Q456" s="2">
        <v>425</v>
      </c>
      <c r="X456" s="2">
        <v>430</v>
      </c>
      <c r="Y456" s="2">
        <v>650</v>
      </c>
    </row>
    <row r="457" spans="1:25" ht="12">
      <c r="A457" s="30" t="s">
        <v>777</v>
      </c>
      <c r="B457" s="21" t="s">
        <v>119</v>
      </c>
      <c r="C457" s="10" t="s">
        <v>37</v>
      </c>
      <c r="D457" s="21">
        <v>2000</v>
      </c>
      <c r="E457" s="22">
        <f t="shared" si="121"/>
        <v>2000</v>
      </c>
      <c r="F457" s="21">
        <v>2000</v>
      </c>
      <c r="H457" s="22">
        <f t="shared" si="126"/>
        <v>2200</v>
      </c>
      <c r="I457" s="22">
        <f t="shared" si="127"/>
        <v>1800</v>
      </c>
      <c r="K457" s="16" t="s">
        <v>780</v>
      </c>
      <c r="N457" s="2">
        <v>1</v>
      </c>
      <c r="R457" s="2">
        <v>2000</v>
      </c>
      <c r="S457" s="2">
        <v>2000</v>
      </c>
    </row>
    <row r="458" spans="1:25" ht="12">
      <c r="A458" s="30" t="s">
        <v>1195</v>
      </c>
      <c r="B458" s="21" t="s">
        <v>50</v>
      </c>
      <c r="C458" s="10" t="s">
        <v>37</v>
      </c>
      <c r="D458" s="21">
        <v>2</v>
      </c>
      <c r="E458" s="22">
        <f t="shared" si="121"/>
        <v>2</v>
      </c>
      <c r="F458" s="21">
        <v>2</v>
      </c>
      <c r="H458" s="22">
        <v>2</v>
      </c>
      <c r="I458" s="22">
        <v>2</v>
      </c>
      <c r="K458" s="2" t="s">
        <v>111</v>
      </c>
      <c r="N458" s="2">
        <v>1</v>
      </c>
      <c r="X458" s="2">
        <v>2</v>
      </c>
      <c r="Y458" s="2">
        <v>2</v>
      </c>
    </row>
    <row r="459" spans="1:25" ht="12">
      <c r="A459" s="30" t="s">
        <v>955</v>
      </c>
      <c r="B459" s="21" t="s">
        <v>438</v>
      </c>
      <c r="C459" s="10" t="s">
        <v>37</v>
      </c>
      <c r="D459" s="21">
        <v>1500</v>
      </c>
      <c r="E459" s="22">
        <f t="shared" si="121"/>
        <v>1725</v>
      </c>
      <c r="F459" s="21">
        <v>2000</v>
      </c>
      <c r="H459" s="22">
        <f t="shared" ref="H459:H460" si="128">D459*1.1</f>
        <v>1650.0000000000002</v>
      </c>
      <c r="I459" s="22">
        <f t="shared" ref="I459:I460" si="129">F459*0.9</f>
        <v>1800</v>
      </c>
      <c r="K459" s="16" t="s">
        <v>958</v>
      </c>
      <c r="L459" s="2" t="s">
        <v>59</v>
      </c>
      <c r="N459" s="2">
        <v>1</v>
      </c>
      <c r="T459" s="2">
        <v>1500</v>
      </c>
      <c r="U459" s="2">
        <v>1500</v>
      </c>
      <c r="X459" s="2">
        <v>2000</v>
      </c>
      <c r="Y459" s="2">
        <v>2000</v>
      </c>
    </row>
    <row r="460" spans="1:25" ht="12">
      <c r="A460" s="30" t="s">
        <v>1302</v>
      </c>
      <c r="B460" s="21" t="s">
        <v>181</v>
      </c>
      <c r="C460" s="10" t="s">
        <v>37</v>
      </c>
      <c r="D460" s="21">
        <v>800</v>
      </c>
      <c r="E460" s="22">
        <f t="shared" si="121"/>
        <v>890</v>
      </c>
      <c r="F460" s="21">
        <v>1000</v>
      </c>
      <c r="H460" s="22">
        <f t="shared" si="128"/>
        <v>880.00000000000011</v>
      </c>
      <c r="I460" s="22">
        <f t="shared" si="129"/>
        <v>900</v>
      </c>
      <c r="K460" s="16" t="s">
        <v>1303</v>
      </c>
      <c r="L460" s="16" t="s">
        <v>1304</v>
      </c>
      <c r="N460" s="2">
        <v>1</v>
      </c>
      <c r="T460" s="2">
        <v>800</v>
      </c>
      <c r="U460" s="2">
        <v>1000</v>
      </c>
    </row>
    <row r="461" spans="1:25" ht="12">
      <c r="A461" s="30" t="s">
        <v>1305</v>
      </c>
      <c r="B461" s="21" t="s">
        <v>586</v>
      </c>
      <c r="C461" s="10" t="s">
        <v>37</v>
      </c>
      <c r="D461" s="21">
        <v>50</v>
      </c>
      <c r="E461" s="22">
        <f t="shared" si="121"/>
        <v>55</v>
      </c>
      <c r="F461" s="21">
        <v>60</v>
      </c>
      <c r="H461" s="22">
        <v>50</v>
      </c>
      <c r="I461" s="22">
        <v>60</v>
      </c>
      <c r="K461" s="2" t="s">
        <v>111</v>
      </c>
      <c r="L461" s="2"/>
      <c r="N461" s="2">
        <v>1</v>
      </c>
      <c r="X461" s="2">
        <v>50</v>
      </c>
      <c r="Y461" s="2">
        <v>60</v>
      </c>
    </row>
    <row r="462" spans="1:25" ht="12">
      <c r="A462" s="30" t="s">
        <v>107</v>
      </c>
      <c r="B462" s="21" t="s">
        <v>34</v>
      </c>
      <c r="C462" s="10" t="s">
        <v>37</v>
      </c>
      <c r="D462" s="21">
        <v>50</v>
      </c>
      <c r="E462" s="22">
        <f t="shared" si="121"/>
        <v>65</v>
      </c>
      <c r="F462" s="21">
        <v>80</v>
      </c>
      <c r="H462" s="22">
        <v>50</v>
      </c>
      <c r="I462" s="22">
        <v>80</v>
      </c>
      <c r="K462" s="2" t="s">
        <v>111</v>
      </c>
      <c r="L462" s="2"/>
      <c r="N462" s="2">
        <v>1</v>
      </c>
      <c r="P462" s="2">
        <v>70</v>
      </c>
      <c r="Q462" s="2">
        <v>80</v>
      </c>
      <c r="V462" s="2">
        <v>50</v>
      </c>
      <c r="W462" s="2">
        <v>60</v>
      </c>
    </row>
    <row r="463" spans="1:25" ht="12">
      <c r="A463" s="2" t="s">
        <v>1306</v>
      </c>
      <c r="B463" s="21" t="s">
        <v>109</v>
      </c>
      <c r="C463" s="10" t="s">
        <v>37</v>
      </c>
      <c r="D463" s="21">
        <v>50000</v>
      </c>
      <c r="E463" s="22">
        <f t="shared" si="121"/>
        <v>50000</v>
      </c>
      <c r="F463" s="21">
        <v>50000</v>
      </c>
      <c r="H463" s="22">
        <f t="shared" ref="H463:H464" si="130">D463*1.1</f>
        <v>55000.000000000007</v>
      </c>
      <c r="I463" s="22">
        <f t="shared" ref="I463:I464" si="131">F463*0.9</f>
        <v>45000</v>
      </c>
      <c r="K463" s="16" t="s">
        <v>1307</v>
      </c>
      <c r="N463" s="2">
        <v>1</v>
      </c>
      <c r="R463" s="2">
        <v>50000</v>
      </c>
      <c r="S463" s="2">
        <v>50000</v>
      </c>
    </row>
    <row r="464" spans="1:25" ht="12">
      <c r="A464" s="2" t="s">
        <v>204</v>
      </c>
      <c r="B464" s="21" t="s">
        <v>54</v>
      </c>
      <c r="C464" s="10" t="s">
        <v>37</v>
      </c>
      <c r="D464" s="21">
        <v>20000</v>
      </c>
      <c r="E464" s="22">
        <f t="shared" si="121"/>
        <v>22250</v>
      </c>
      <c r="F464" s="21">
        <v>25000</v>
      </c>
      <c r="H464" s="22">
        <f t="shared" si="130"/>
        <v>22000</v>
      </c>
      <c r="I464" s="22">
        <f t="shared" si="131"/>
        <v>22500</v>
      </c>
      <c r="K464" s="16" t="s">
        <v>207</v>
      </c>
      <c r="L464" s="16" t="s">
        <v>209</v>
      </c>
      <c r="N464" s="2">
        <v>1</v>
      </c>
      <c r="O464" s="2">
        <v>5000</v>
      </c>
      <c r="R464" s="2">
        <v>10000</v>
      </c>
      <c r="S464" s="2">
        <v>25000</v>
      </c>
    </row>
    <row r="465" spans="1:25" ht="12">
      <c r="A465" s="2" t="s">
        <v>1308</v>
      </c>
      <c r="B465" s="21" t="s">
        <v>970</v>
      </c>
      <c r="C465" s="10" t="s">
        <v>37</v>
      </c>
      <c r="D465" s="21">
        <v>130</v>
      </c>
      <c r="E465" s="22">
        <f t="shared" si="121"/>
        <v>132.5</v>
      </c>
      <c r="F465" s="21">
        <v>135</v>
      </c>
      <c r="H465" s="22">
        <v>130</v>
      </c>
      <c r="I465" s="22">
        <v>135</v>
      </c>
      <c r="K465" s="2" t="s">
        <v>1309</v>
      </c>
      <c r="N465" s="2">
        <v>1</v>
      </c>
      <c r="X465" s="2">
        <v>130</v>
      </c>
      <c r="Y465" s="2">
        <v>135</v>
      </c>
    </row>
    <row r="466" spans="1:25" ht="12">
      <c r="A466" s="2" t="s">
        <v>1023</v>
      </c>
      <c r="B466" s="21" t="s">
        <v>1010</v>
      </c>
      <c r="C466" s="10" t="s">
        <v>37</v>
      </c>
      <c r="D466" s="21">
        <v>100</v>
      </c>
      <c r="E466" s="22">
        <f t="shared" si="121"/>
        <v>100</v>
      </c>
      <c r="F466" s="21">
        <v>100</v>
      </c>
      <c r="H466" s="22">
        <v>100</v>
      </c>
      <c r="I466" s="22">
        <v>100</v>
      </c>
      <c r="K466" s="16" t="s">
        <v>1024</v>
      </c>
      <c r="L466" s="2" t="s">
        <v>59</v>
      </c>
      <c r="N466" s="2">
        <v>1</v>
      </c>
      <c r="X466" s="2">
        <v>100</v>
      </c>
      <c r="Y466" s="2">
        <v>100</v>
      </c>
    </row>
    <row r="467" spans="1:25" ht="12">
      <c r="A467" s="2" t="s">
        <v>1310</v>
      </c>
      <c r="B467" s="21" t="s">
        <v>451</v>
      </c>
      <c r="C467" s="10" t="s">
        <v>37</v>
      </c>
      <c r="D467" s="21">
        <v>100</v>
      </c>
      <c r="E467" s="22">
        <f t="shared" si="121"/>
        <v>100</v>
      </c>
      <c r="F467" s="21">
        <v>100</v>
      </c>
      <c r="H467" s="22">
        <v>100</v>
      </c>
      <c r="I467" s="22">
        <v>100</v>
      </c>
      <c r="K467" s="2" t="s">
        <v>59</v>
      </c>
      <c r="N467" s="2">
        <v>1</v>
      </c>
      <c r="X467" s="2">
        <v>100</v>
      </c>
      <c r="Y467" s="2">
        <v>100</v>
      </c>
    </row>
    <row r="468" spans="1:25" ht="12">
      <c r="A468" s="2" t="s">
        <v>1311</v>
      </c>
      <c r="B468" s="21" t="s">
        <v>109</v>
      </c>
      <c r="C468" s="10" t="s">
        <v>37</v>
      </c>
      <c r="D468" s="21">
        <v>25000</v>
      </c>
      <c r="E468" s="22">
        <f t="shared" si="121"/>
        <v>25000</v>
      </c>
      <c r="F468" s="21">
        <v>25000</v>
      </c>
      <c r="H468" s="22">
        <f t="shared" ref="H468:H470" si="132">D468*1.1</f>
        <v>27500.000000000004</v>
      </c>
      <c r="I468" s="22">
        <f t="shared" ref="I468:I470" si="133">F468*0.9</f>
        <v>22500</v>
      </c>
      <c r="K468" s="16" t="s">
        <v>1312</v>
      </c>
      <c r="N468" s="2">
        <v>1</v>
      </c>
      <c r="R468" s="2">
        <v>1500</v>
      </c>
      <c r="S468" s="2">
        <v>25000</v>
      </c>
      <c r="T468" s="2">
        <v>4000</v>
      </c>
      <c r="U468" s="2">
        <v>4000</v>
      </c>
    </row>
    <row r="469" spans="1:25" ht="12">
      <c r="A469" s="2" t="s">
        <v>1063</v>
      </c>
      <c r="B469" s="21" t="s">
        <v>360</v>
      </c>
      <c r="C469" s="10" t="s">
        <v>37</v>
      </c>
      <c r="D469" s="21">
        <v>1500</v>
      </c>
      <c r="E469" s="22">
        <f t="shared" si="121"/>
        <v>1500</v>
      </c>
      <c r="F469" s="2">
        <v>1500</v>
      </c>
      <c r="H469" s="22">
        <f t="shared" si="132"/>
        <v>1650.0000000000002</v>
      </c>
      <c r="I469" s="22">
        <f t="shared" si="133"/>
        <v>1350</v>
      </c>
      <c r="K469" s="16" t="s">
        <v>1064</v>
      </c>
      <c r="N469" s="2">
        <v>1</v>
      </c>
      <c r="O469" s="2">
        <v>600</v>
      </c>
      <c r="P469" s="2">
        <v>1500</v>
      </c>
      <c r="Q469" s="2">
        <v>1500</v>
      </c>
      <c r="T469" s="2"/>
      <c r="U469" s="2"/>
    </row>
    <row r="470" spans="1:25" ht="12">
      <c r="A470" s="2" t="s">
        <v>1313</v>
      </c>
      <c r="B470" s="21" t="s">
        <v>75</v>
      </c>
      <c r="C470" s="10" t="s">
        <v>37</v>
      </c>
      <c r="D470" s="21">
        <v>182</v>
      </c>
      <c r="E470" s="22">
        <f t="shared" si="121"/>
        <v>415.1</v>
      </c>
      <c r="F470" s="2">
        <v>700</v>
      </c>
      <c r="H470" s="22">
        <f t="shared" si="132"/>
        <v>200.20000000000002</v>
      </c>
      <c r="I470" s="22">
        <f t="shared" si="133"/>
        <v>630</v>
      </c>
      <c r="K470" s="16" t="s">
        <v>1314</v>
      </c>
      <c r="L470" s="16" t="s">
        <v>1315</v>
      </c>
      <c r="N470" s="2">
        <v>1</v>
      </c>
      <c r="T470" s="2">
        <v>700</v>
      </c>
      <c r="U470" s="2">
        <v>700</v>
      </c>
      <c r="X470" s="2">
        <v>182</v>
      </c>
      <c r="Y470" s="2">
        <v>182</v>
      </c>
    </row>
    <row r="471" spans="1:25" ht="12">
      <c r="A471" s="2" t="s">
        <v>1316</v>
      </c>
      <c r="B471" s="21" t="s">
        <v>172</v>
      </c>
      <c r="C471" s="10" t="s">
        <v>37</v>
      </c>
      <c r="D471" s="21">
        <v>200</v>
      </c>
      <c r="E471" s="22">
        <f t="shared" si="121"/>
        <v>200</v>
      </c>
      <c r="F471" s="2">
        <v>200</v>
      </c>
      <c r="H471" s="22">
        <v>200</v>
      </c>
      <c r="I471" s="22">
        <v>200</v>
      </c>
      <c r="K471" s="19" t="str">
        <f>HYPERLINK("http://www.sheboyganpress.com/videos/news/local/2017/01/21/hundreds-attend-million-person-unity-marches-sheboygan-county/96905712/","http://www.sheboyganpress.com/videos/news/local/2017/01/21/hundreds-attend-million-person-unity-marches-sheboygan-county/96905712/")</f>
        <v>http://www.sheboyganpress.com/videos/news/local/2017/01/21/hundreds-attend-million-person-unity-marches-sheboygan-county/96905712/</v>
      </c>
      <c r="L471" s="2" t="s">
        <v>169</v>
      </c>
      <c r="N471" s="2">
        <v>1</v>
      </c>
      <c r="T471" s="2"/>
      <c r="U471" s="2"/>
      <c r="X471" s="2">
        <v>100</v>
      </c>
      <c r="Y471" s="2">
        <v>125</v>
      </c>
    </row>
    <row r="472" spans="1:25" ht="12">
      <c r="A472" s="2" t="s">
        <v>925</v>
      </c>
      <c r="B472" s="21" t="s">
        <v>355</v>
      </c>
      <c r="C472" s="10" t="s">
        <v>37</v>
      </c>
      <c r="D472" s="21">
        <v>1200</v>
      </c>
      <c r="E472" s="22">
        <f t="shared" si="121"/>
        <v>1200</v>
      </c>
      <c r="F472" s="21">
        <v>1200</v>
      </c>
      <c r="H472" s="22">
        <f>D472*1.1</f>
        <v>1320</v>
      </c>
      <c r="I472" s="22">
        <f>F472*0.9</f>
        <v>1080</v>
      </c>
      <c r="K472" s="16" t="s">
        <v>926</v>
      </c>
      <c r="N472" s="2">
        <v>1</v>
      </c>
      <c r="T472" s="2">
        <v>1200</v>
      </c>
      <c r="U472" s="2">
        <v>1200</v>
      </c>
    </row>
    <row r="473" spans="1:25" ht="12">
      <c r="A473" s="2" t="s">
        <v>388</v>
      </c>
      <c r="B473" s="21" t="s">
        <v>57</v>
      </c>
      <c r="C473" s="10" t="s">
        <v>37</v>
      </c>
      <c r="D473" s="21">
        <v>35</v>
      </c>
      <c r="E473" s="22">
        <f t="shared" si="121"/>
        <v>60</v>
      </c>
      <c r="F473" s="2">
        <v>85</v>
      </c>
      <c r="H473" s="22">
        <v>35</v>
      </c>
      <c r="I473" s="22">
        <v>85</v>
      </c>
      <c r="K473" s="2" t="s">
        <v>111</v>
      </c>
      <c r="N473" s="2">
        <v>1</v>
      </c>
      <c r="X473" s="2">
        <v>35</v>
      </c>
      <c r="Y473" s="2">
        <v>85</v>
      </c>
    </row>
    <row r="474" spans="1:25" ht="12">
      <c r="A474" s="2" t="s">
        <v>1318</v>
      </c>
      <c r="B474" s="21" t="s">
        <v>181</v>
      </c>
      <c r="C474" s="10" t="s">
        <v>37</v>
      </c>
      <c r="D474" s="21"/>
      <c r="E474" s="33"/>
      <c r="F474" s="2"/>
      <c r="H474" s="33"/>
      <c r="I474" s="33"/>
      <c r="K474" s="2" t="s">
        <v>1319</v>
      </c>
      <c r="L474" s="2"/>
      <c r="N474" s="2">
        <v>0</v>
      </c>
    </row>
    <row r="475" spans="1:25" ht="12">
      <c r="A475" s="2" t="s">
        <v>1320</v>
      </c>
      <c r="B475" s="21" t="s">
        <v>133</v>
      </c>
      <c r="C475" s="10" t="s">
        <v>37</v>
      </c>
      <c r="D475" s="21">
        <v>100</v>
      </c>
      <c r="E475" s="22">
        <f t="shared" ref="E475:E516" si="134">SUM(H475+I475)/2</f>
        <v>150</v>
      </c>
      <c r="F475" s="2">
        <v>200</v>
      </c>
      <c r="H475" s="22">
        <v>100</v>
      </c>
      <c r="I475" s="22">
        <v>200</v>
      </c>
      <c r="K475" s="2" t="s">
        <v>59</v>
      </c>
      <c r="L475" s="16" t="s">
        <v>1321</v>
      </c>
      <c r="N475" s="2">
        <v>1</v>
      </c>
      <c r="T475" s="2">
        <v>200</v>
      </c>
      <c r="U475" s="2">
        <v>200</v>
      </c>
    </row>
    <row r="476" spans="1:25" ht="12">
      <c r="A476" s="2" t="s">
        <v>1322</v>
      </c>
      <c r="B476" s="21" t="s">
        <v>75</v>
      </c>
      <c r="C476" s="10" t="s">
        <v>37</v>
      </c>
      <c r="D476" s="21">
        <v>2000</v>
      </c>
      <c r="E476" s="22">
        <f t="shared" si="134"/>
        <v>2000</v>
      </c>
      <c r="F476" s="21">
        <v>2000</v>
      </c>
      <c r="H476" s="22">
        <f t="shared" ref="H476:H477" si="135">D476*1.1</f>
        <v>2200</v>
      </c>
      <c r="I476" s="22">
        <f t="shared" ref="I476:I477" si="136">F476*0.9</f>
        <v>1800</v>
      </c>
      <c r="K476" s="16" t="s">
        <v>1323</v>
      </c>
      <c r="N476" s="2">
        <v>1</v>
      </c>
      <c r="T476" s="2">
        <v>2000</v>
      </c>
      <c r="U476" s="2">
        <v>2000</v>
      </c>
    </row>
    <row r="477" spans="1:25" ht="12">
      <c r="A477" s="2" t="s">
        <v>1324</v>
      </c>
      <c r="B477" s="21" t="s">
        <v>75</v>
      </c>
      <c r="C477" s="10" t="s">
        <v>37</v>
      </c>
      <c r="D477" s="21">
        <v>350</v>
      </c>
      <c r="E477" s="22">
        <f t="shared" si="134"/>
        <v>417.5</v>
      </c>
      <c r="F477" s="21">
        <v>500</v>
      </c>
      <c r="H477" s="22">
        <f t="shared" si="135"/>
        <v>385.00000000000006</v>
      </c>
      <c r="I477" s="22">
        <f t="shared" si="136"/>
        <v>450</v>
      </c>
      <c r="K477" s="2" t="s">
        <v>169</v>
      </c>
      <c r="L477" s="16" t="s">
        <v>1325</v>
      </c>
      <c r="N477" s="2">
        <v>1</v>
      </c>
      <c r="T477" s="2">
        <v>500</v>
      </c>
      <c r="U477" s="2">
        <v>500</v>
      </c>
    </row>
    <row r="478" spans="1:25" ht="12">
      <c r="A478" s="2" t="s">
        <v>1326</v>
      </c>
      <c r="B478" s="21" t="s">
        <v>189</v>
      </c>
      <c r="C478" s="10" t="s">
        <v>37</v>
      </c>
      <c r="D478" s="21">
        <v>280</v>
      </c>
      <c r="E478" s="22">
        <f t="shared" si="134"/>
        <v>290</v>
      </c>
      <c r="F478" s="21">
        <v>300</v>
      </c>
      <c r="H478" s="22">
        <v>280</v>
      </c>
      <c r="I478" s="22">
        <v>300</v>
      </c>
      <c r="K478" s="2" t="s">
        <v>178</v>
      </c>
      <c r="N478" s="2">
        <v>1</v>
      </c>
      <c r="X478" s="2">
        <v>280</v>
      </c>
      <c r="Y478" s="2">
        <v>300</v>
      </c>
    </row>
    <row r="479" spans="1:25" ht="12">
      <c r="A479" s="2" t="s">
        <v>1327</v>
      </c>
      <c r="B479" s="21" t="s">
        <v>133</v>
      </c>
      <c r="C479" s="10" t="s">
        <v>37</v>
      </c>
      <c r="D479" s="21">
        <v>300</v>
      </c>
      <c r="E479" s="22">
        <f t="shared" si="134"/>
        <v>615</v>
      </c>
      <c r="F479" s="21">
        <v>1000</v>
      </c>
      <c r="H479" s="22">
        <f>D479*1.1</f>
        <v>330</v>
      </c>
      <c r="I479" s="22">
        <f>F479*0.9</f>
        <v>900</v>
      </c>
      <c r="K479" s="16" t="s">
        <v>1328</v>
      </c>
      <c r="L479" s="2" t="s">
        <v>59</v>
      </c>
      <c r="N479" s="2">
        <v>1</v>
      </c>
      <c r="T479" s="2">
        <v>300</v>
      </c>
      <c r="U479" s="2">
        <v>300</v>
      </c>
      <c r="X479" s="2">
        <v>300</v>
      </c>
      <c r="Y479" s="2">
        <v>1000</v>
      </c>
    </row>
    <row r="480" spans="1:25" ht="12">
      <c r="A480" s="2" t="s">
        <v>1329</v>
      </c>
      <c r="B480" s="21" t="s">
        <v>88</v>
      </c>
      <c r="C480" s="10" t="s">
        <v>37</v>
      </c>
      <c r="D480" s="21">
        <v>50</v>
      </c>
      <c r="E480" s="22">
        <f t="shared" si="134"/>
        <v>50</v>
      </c>
      <c r="F480" s="21">
        <v>50</v>
      </c>
      <c r="H480" s="22">
        <v>50</v>
      </c>
      <c r="I480" s="22">
        <v>50</v>
      </c>
      <c r="K480" s="16" t="s">
        <v>1330</v>
      </c>
      <c r="N480" s="2">
        <v>1</v>
      </c>
      <c r="T480" s="2">
        <v>48</v>
      </c>
      <c r="U480" s="2">
        <v>48</v>
      </c>
    </row>
    <row r="481" spans="1:25" ht="12">
      <c r="A481" s="2" t="s">
        <v>1140</v>
      </c>
      <c r="B481" s="21" t="s">
        <v>224</v>
      </c>
      <c r="C481" s="10" t="s">
        <v>37</v>
      </c>
      <c r="D481" s="21">
        <v>10000</v>
      </c>
      <c r="E481" s="22">
        <f t="shared" si="134"/>
        <v>10000</v>
      </c>
      <c r="F481" s="21">
        <v>10000</v>
      </c>
      <c r="H481" s="22">
        <f t="shared" ref="H481:H482" si="137">D481*1.1</f>
        <v>11000</v>
      </c>
      <c r="I481" s="22">
        <f t="shared" ref="I481:I482" si="138">F481*0.9</f>
        <v>9000</v>
      </c>
      <c r="K481" s="16" t="s">
        <v>1141</v>
      </c>
      <c r="N481" s="2">
        <v>1</v>
      </c>
      <c r="R481" s="2">
        <v>10000</v>
      </c>
      <c r="S481" s="2">
        <v>10000</v>
      </c>
      <c r="T481" s="2"/>
      <c r="U481" s="2"/>
    </row>
    <row r="482" spans="1:25" ht="12">
      <c r="A482" s="2" t="s">
        <v>1331</v>
      </c>
      <c r="B482" s="21" t="s">
        <v>189</v>
      </c>
      <c r="C482" s="10" t="s">
        <v>37</v>
      </c>
      <c r="D482" s="21">
        <v>70000</v>
      </c>
      <c r="E482" s="22">
        <f t="shared" si="134"/>
        <v>83500</v>
      </c>
      <c r="F482" s="21">
        <v>100000</v>
      </c>
      <c r="H482" s="22">
        <f t="shared" si="137"/>
        <v>77000</v>
      </c>
      <c r="I482" s="22">
        <f t="shared" si="138"/>
        <v>90000</v>
      </c>
      <c r="K482" s="16" t="s">
        <v>1332</v>
      </c>
      <c r="L482" s="16" t="s">
        <v>1333</v>
      </c>
      <c r="N482" s="2">
        <v>1</v>
      </c>
      <c r="O482" s="2">
        <v>50000</v>
      </c>
      <c r="P482" s="2">
        <v>100000</v>
      </c>
      <c r="Q482" s="2">
        <v>100000</v>
      </c>
      <c r="R482" s="2">
        <v>70000</v>
      </c>
      <c r="S482" s="2">
        <v>70000</v>
      </c>
      <c r="T482" s="2"/>
      <c r="U482" s="2"/>
    </row>
    <row r="483" spans="1:25" ht="12">
      <c r="A483" s="2" t="s">
        <v>1335</v>
      </c>
      <c r="B483" s="21" t="s">
        <v>189</v>
      </c>
      <c r="C483" s="10" t="s">
        <v>37</v>
      </c>
      <c r="D483" s="21">
        <v>55</v>
      </c>
      <c r="E483" s="22">
        <f t="shared" si="134"/>
        <v>57.5</v>
      </c>
      <c r="F483" s="21">
        <v>60</v>
      </c>
      <c r="H483" s="22">
        <v>55</v>
      </c>
      <c r="I483" s="22">
        <v>60</v>
      </c>
      <c r="K483" s="2" t="s">
        <v>111</v>
      </c>
      <c r="L483" s="2"/>
      <c r="N483" s="2">
        <v>1</v>
      </c>
      <c r="X483" s="2">
        <v>55</v>
      </c>
      <c r="Y483" s="2">
        <v>60</v>
      </c>
    </row>
    <row r="484" spans="1:25" ht="15.75" customHeight="1">
      <c r="A484" s="2" t="s">
        <v>1334</v>
      </c>
      <c r="B484" s="21" t="s">
        <v>586</v>
      </c>
      <c r="C484" s="10" t="s">
        <v>37</v>
      </c>
      <c r="D484" s="21">
        <v>3000</v>
      </c>
      <c r="E484" s="22">
        <f t="shared" si="134"/>
        <v>3900</v>
      </c>
      <c r="F484" s="21">
        <v>5000</v>
      </c>
      <c r="H484" s="22">
        <f>D484*1.1</f>
        <v>3300.0000000000005</v>
      </c>
      <c r="I484" s="22">
        <f>F484*0.9</f>
        <v>4500</v>
      </c>
      <c r="K484" s="16" t="s">
        <v>1336</v>
      </c>
      <c r="L484" s="2"/>
      <c r="N484" s="2">
        <v>1</v>
      </c>
      <c r="T484" s="2">
        <v>3500</v>
      </c>
      <c r="U484" s="2">
        <v>3500</v>
      </c>
    </row>
    <row r="485" spans="1:25" ht="12">
      <c r="A485" s="2" t="s">
        <v>1339</v>
      </c>
      <c r="B485" s="21" t="s">
        <v>75</v>
      </c>
      <c r="C485" s="10" t="s">
        <v>37</v>
      </c>
      <c r="D485" s="21">
        <v>18</v>
      </c>
      <c r="E485" s="22">
        <f t="shared" si="134"/>
        <v>20</v>
      </c>
      <c r="F485" s="2">
        <v>22</v>
      </c>
      <c r="H485" s="22">
        <v>18</v>
      </c>
      <c r="I485" s="22">
        <v>22</v>
      </c>
      <c r="K485" s="2" t="s">
        <v>111</v>
      </c>
      <c r="L485" s="2"/>
      <c r="N485" s="2">
        <v>1</v>
      </c>
      <c r="X485" s="2">
        <v>18</v>
      </c>
      <c r="Y485" s="2">
        <v>22</v>
      </c>
    </row>
    <row r="486" spans="1:25" ht="12">
      <c r="A486" s="2" t="s">
        <v>1340</v>
      </c>
      <c r="B486" s="21" t="s">
        <v>75</v>
      </c>
      <c r="C486" s="10" t="s">
        <v>37</v>
      </c>
      <c r="D486" s="21">
        <v>4000</v>
      </c>
      <c r="E486" s="22">
        <f t="shared" si="134"/>
        <v>5672.2000000000007</v>
      </c>
      <c r="F486" s="21">
        <v>7716</v>
      </c>
      <c r="H486" s="22">
        <f t="shared" ref="H486:H488" si="139">D486*1.1</f>
        <v>4400</v>
      </c>
      <c r="I486" s="22">
        <f t="shared" ref="I486:I488" si="140">F486*0.9</f>
        <v>6944.4000000000005</v>
      </c>
      <c r="K486" s="16" t="s">
        <v>1341</v>
      </c>
      <c r="L486" s="2" t="s">
        <v>1342</v>
      </c>
      <c r="M486" s="16" t="s">
        <v>1343</v>
      </c>
      <c r="N486" s="2">
        <v>1</v>
      </c>
      <c r="O486" s="2">
        <v>100</v>
      </c>
      <c r="R486" s="2">
        <v>5000</v>
      </c>
      <c r="S486" s="2">
        <v>5000</v>
      </c>
    </row>
    <row r="487" spans="1:25" ht="12">
      <c r="A487" s="2" t="s">
        <v>212</v>
      </c>
      <c r="B487" s="21" t="s">
        <v>54</v>
      </c>
      <c r="C487" s="10" t="s">
        <v>37</v>
      </c>
      <c r="D487" s="21">
        <v>1200</v>
      </c>
      <c r="E487" s="22">
        <f t="shared" si="134"/>
        <v>1200</v>
      </c>
      <c r="F487" s="21">
        <v>1200</v>
      </c>
      <c r="H487" s="22">
        <f t="shared" si="139"/>
        <v>1320</v>
      </c>
      <c r="I487" s="22">
        <f t="shared" si="140"/>
        <v>1080</v>
      </c>
      <c r="K487" s="23" t="s">
        <v>215</v>
      </c>
      <c r="N487" s="2">
        <v>1</v>
      </c>
      <c r="T487" s="2">
        <v>1200</v>
      </c>
      <c r="U487" s="2">
        <v>1200</v>
      </c>
    </row>
    <row r="488" spans="1:25" ht="12">
      <c r="A488" s="2" t="s">
        <v>1344</v>
      </c>
      <c r="B488" s="21" t="s">
        <v>338</v>
      </c>
      <c r="C488" s="10" t="s">
        <v>37</v>
      </c>
      <c r="D488" s="21">
        <v>5000</v>
      </c>
      <c r="E488" s="22">
        <f t="shared" si="134"/>
        <v>5900</v>
      </c>
      <c r="F488" s="21">
        <v>7000</v>
      </c>
      <c r="H488" s="22">
        <f t="shared" si="139"/>
        <v>5500</v>
      </c>
      <c r="I488" s="22">
        <f t="shared" si="140"/>
        <v>6300</v>
      </c>
      <c r="K488" s="16" t="s">
        <v>1345</v>
      </c>
      <c r="L488" s="23" t="s">
        <v>1346</v>
      </c>
      <c r="N488" s="2">
        <v>1</v>
      </c>
      <c r="R488" s="2">
        <v>7000</v>
      </c>
      <c r="S488" s="2">
        <v>7000</v>
      </c>
      <c r="T488" s="2">
        <v>5000</v>
      </c>
      <c r="U488" s="2">
        <v>5000</v>
      </c>
    </row>
    <row r="489" spans="1:25" ht="12">
      <c r="A489" s="2" t="s">
        <v>1066</v>
      </c>
      <c r="B489" s="21" t="s">
        <v>360</v>
      </c>
      <c r="C489" s="10" t="s">
        <v>37</v>
      </c>
      <c r="D489" s="21">
        <v>300</v>
      </c>
      <c r="E489" s="22">
        <f t="shared" si="134"/>
        <v>300</v>
      </c>
      <c r="F489" s="21">
        <v>300</v>
      </c>
      <c r="H489" s="22">
        <v>300</v>
      </c>
      <c r="I489" s="22">
        <v>300</v>
      </c>
      <c r="K489" s="19" t="str">
        <f>HYPERLINK("http://capecodwave.com/provincetown-womens-march-going-speak/","http://capecodwave.com/provincetown-womens-march-going-speak/")</f>
        <v>http://capecodwave.com/provincetown-womens-march-going-speak/</v>
      </c>
      <c r="N489" s="2">
        <v>1</v>
      </c>
      <c r="T489" s="2">
        <v>300</v>
      </c>
      <c r="U489" s="2">
        <v>300</v>
      </c>
    </row>
    <row r="490" spans="1:25" ht="12">
      <c r="A490" s="2" t="s">
        <v>391</v>
      </c>
      <c r="B490" s="21" t="s">
        <v>57</v>
      </c>
      <c r="C490" s="10" t="s">
        <v>37</v>
      </c>
      <c r="D490" s="21">
        <v>50</v>
      </c>
      <c r="E490" s="22">
        <f t="shared" si="134"/>
        <v>77.5</v>
      </c>
      <c r="F490" s="21">
        <v>105</v>
      </c>
      <c r="H490" s="22">
        <v>50</v>
      </c>
      <c r="I490" s="22">
        <v>105</v>
      </c>
      <c r="K490" s="2" t="s">
        <v>111</v>
      </c>
      <c r="L490" s="2" t="s">
        <v>398</v>
      </c>
      <c r="N490" s="2">
        <v>1</v>
      </c>
      <c r="X490" s="2">
        <v>50</v>
      </c>
      <c r="Y490" s="2">
        <v>105</v>
      </c>
    </row>
    <row r="491" spans="1:25" ht="12">
      <c r="A491" s="2" t="s">
        <v>1282</v>
      </c>
      <c r="B491" s="21" t="s">
        <v>184</v>
      </c>
      <c r="C491" s="10" t="s">
        <v>37</v>
      </c>
      <c r="D491" s="21">
        <v>17000</v>
      </c>
      <c r="E491" s="22">
        <f t="shared" si="134"/>
        <v>18350</v>
      </c>
      <c r="F491" s="21">
        <v>20000</v>
      </c>
      <c r="H491" s="22">
        <f t="shared" ref="H491:H494" si="141">D491*1.1</f>
        <v>18700</v>
      </c>
      <c r="I491" s="22">
        <f t="shared" ref="I491:I494" si="142">F491*0.9</f>
        <v>18000</v>
      </c>
      <c r="K491" s="16" t="s">
        <v>1284</v>
      </c>
      <c r="L491" s="2" t="s">
        <v>1285</v>
      </c>
      <c r="N491" s="2">
        <v>1</v>
      </c>
      <c r="P491" s="2">
        <v>17000</v>
      </c>
      <c r="Q491" s="2">
        <v>20000</v>
      </c>
    </row>
    <row r="492" spans="1:25" ht="12">
      <c r="A492" s="2" t="s">
        <v>1347</v>
      </c>
      <c r="B492" s="2" t="s">
        <v>970</v>
      </c>
      <c r="C492" s="10" t="s">
        <v>37</v>
      </c>
      <c r="D492" s="21">
        <v>1000</v>
      </c>
      <c r="E492" s="22">
        <f t="shared" si="134"/>
        <v>1450</v>
      </c>
      <c r="F492" s="21">
        <v>2000</v>
      </c>
      <c r="H492" s="22">
        <f t="shared" si="141"/>
        <v>1100</v>
      </c>
      <c r="I492" s="22">
        <f t="shared" si="142"/>
        <v>1800</v>
      </c>
      <c r="K492" s="16" t="s">
        <v>1349</v>
      </c>
      <c r="L492" s="2" t="s">
        <v>59</v>
      </c>
      <c r="N492" s="2">
        <v>1</v>
      </c>
      <c r="X492" s="2">
        <v>1000</v>
      </c>
      <c r="Y492" s="2">
        <v>2000</v>
      </c>
    </row>
    <row r="493" spans="1:25" ht="12">
      <c r="A493" s="2" t="s">
        <v>1350</v>
      </c>
      <c r="B493" s="21" t="s">
        <v>109</v>
      </c>
      <c r="C493" s="10" t="s">
        <v>37</v>
      </c>
      <c r="D493" s="21">
        <v>100</v>
      </c>
      <c r="E493" s="22">
        <f t="shared" si="134"/>
        <v>257.5</v>
      </c>
      <c r="F493" s="2">
        <v>450</v>
      </c>
      <c r="H493" s="22">
        <f t="shared" si="141"/>
        <v>110.00000000000001</v>
      </c>
      <c r="I493" s="22">
        <f t="shared" si="142"/>
        <v>405</v>
      </c>
      <c r="K493" s="16" t="s">
        <v>1351</v>
      </c>
      <c r="L493" s="16" t="s">
        <v>1352</v>
      </c>
      <c r="M493" s="2"/>
      <c r="N493" s="2">
        <v>1</v>
      </c>
      <c r="T493" s="2">
        <v>200</v>
      </c>
      <c r="U493" s="2">
        <v>200</v>
      </c>
      <c r="X493" s="2">
        <v>400</v>
      </c>
      <c r="Y493" s="2">
        <v>450</v>
      </c>
    </row>
    <row r="494" spans="1:25" ht="12">
      <c r="A494" s="2" t="s">
        <v>1348</v>
      </c>
      <c r="B494" s="21" t="s">
        <v>181</v>
      </c>
      <c r="C494" s="10" t="s">
        <v>37</v>
      </c>
      <c r="D494" s="21">
        <v>200</v>
      </c>
      <c r="E494" s="22">
        <f t="shared" si="134"/>
        <v>290</v>
      </c>
      <c r="F494" s="2">
        <v>400</v>
      </c>
      <c r="H494" s="22">
        <f t="shared" si="141"/>
        <v>220.00000000000003</v>
      </c>
      <c r="I494" s="22">
        <f t="shared" si="142"/>
        <v>360</v>
      </c>
      <c r="K494" s="19" t="str">
        <f>HYPERLINK("newjersey.news12.com/multimedia/hundreds-march-in-solidarity-in-red-bank-1.12994794","newjersey.news12.com/multimedia/hundreds-march-in-solidarity-in-red-bank-1.12994794")</f>
        <v>newjersey.news12.com/multimedia/hundreds-march-in-solidarity-in-red-bank-1.12994794</v>
      </c>
      <c r="L494" s="19" t="str">
        <f>HYPERLINK("http://www.redbankgreen.com/2017/01/red-bank-women-unite-against-unnamed-president/","http://www.redbankgreen.com/2017/01/red-bank-women-unite-against-unnamed-president/")</f>
        <v>http://www.redbankgreen.com/2017/01/red-bank-women-unite-against-unnamed-president/</v>
      </c>
      <c r="N494" s="2">
        <v>1</v>
      </c>
      <c r="T494" s="2">
        <v>200</v>
      </c>
      <c r="U494" s="2">
        <v>400</v>
      </c>
    </row>
    <row r="495" spans="1:25" ht="12">
      <c r="A495" s="2" t="s">
        <v>399</v>
      </c>
      <c r="B495" s="21" t="s">
        <v>57</v>
      </c>
      <c r="C495" s="10" t="s">
        <v>37</v>
      </c>
      <c r="D495" s="21">
        <v>300</v>
      </c>
      <c r="E495" s="22">
        <f t="shared" si="134"/>
        <v>300</v>
      </c>
      <c r="F495" s="2">
        <v>300</v>
      </c>
      <c r="H495" s="22">
        <v>300</v>
      </c>
      <c r="I495" s="22">
        <v>300</v>
      </c>
      <c r="K495" s="16" t="s">
        <v>402</v>
      </c>
      <c r="N495" s="2">
        <v>1</v>
      </c>
      <c r="O495" s="2">
        <v>100</v>
      </c>
      <c r="T495" s="2">
        <v>300</v>
      </c>
      <c r="U495" s="2">
        <v>300</v>
      </c>
    </row>
    <row r="496" spans="1:25" ht="12">
      <c r="A496" s="2" t="s">
        <v>405</v>
      </c>
      <c r="B496" s="21" t="s">
        <v>57</v>
      </c>
      <c r="C496" s="10" t="s">
        <v>37</v>
      </c>
      <c r="D496" s="21">
        <v>2000</v>
      </c>
      <c r="E496" s="22">
        <f t="shared" si="134"/>
        <v>2000</v>
      </c>
      <c r="F496" s="21">
        <v>2000</v>
      </c>
      <c r="H496" s="22">
        <f t="shared" ref="H496:H500" si="143">D496*1.1</f>
        <v>2200</v>
      </c>
      <c r="I496" s="22">
        <f t="shared" ref="I496:I500" si="144">F496*0.9</f>
        <v>1800</v>
      </c>
      <c r="K496" s="16" t="s">
        <v>406</v>
      </c>
      <c r="N496" s="2">
        <v>1</v>
      </c>
      <c r="T496" s="2">
        <v>1800</v>
      </c>
      <c r="U496" s="2">
        <v>1800</v>
      </c>
    </row>
    <row r="497" spans="1:25" ht="12">
      <c r="A497" s="2" t="s">
        <v>407</v>
      </c>
      <c r="B497" s="21" t="s">
        <v>57</v>
      </c>
      <c r="C497" s="10" t="s">
        <v>37</v>
      </c>
      <c r="D497" s="21">
        <v>2500</v>
      </c>
      <c r="E497" s="22">
        <f t="shared" si="134"/>
        <v>2500</v>
      </c>
      <c r="F497" s="21">
        <v>2500</v>
      </c>
      <c r="H497" s="22">
        <f t="shared" si="143"/>
        <v>2750</v>
      </c>
      <c r="I497" s="22">
        <f t="shared" si="144"/>
        <v>2250</v>
      </c>
      <c r="K497" s="16" t="s">
        <v>408</v>
      </c>
      <c r="N497" s="2">
        <v>1</v>
      </c>
      <c r="R497" s="2">
        <v>4000</v>
      </c>
      <c r="S497" s="2">
        <v>5000</v>
      </c>
      <c r="X497" s="2">
        <v>2500</v>
      </c>
      <c r="Y497" s="2">
        <v>2500</v>
      </c>
    </row>
    <row r="498" spans="1:25" ht="12">
      <c r="A498" s="2" t="s">
        <v>1363</v>
      </c>
      <c r="B498" s="21" t="s">
        <v>1105</v>
      </c>
      <c r="C498" s="10" t="s">
        <v>37</v>
      </c>
      <c r="D498" s="21">
        <v>10000</v>
      </c>
      <c r="E498" s="22">
        <f t="shared" si="134"/>
        <v>10000</v>
      </c>
      <c r="F498" s="21">
        <v>10000</v>
      </c>
      <c r="H498" s="22">
        <f t="shared" si="143"/>
        <v>11000</v>
      </c>
      <c r="I498" s="22">
        <f t="shared" si="144"/>
        <v>9000</v>
      </c>
      <c r="K498" s="16" t="s">
        <v>1364</v>
      </c>
      <c r="N498" s="2">
        <v>1</v>
      </c>
      <c r="R498" s="2">
        <v>10000</v>
      </c>
      <c r="S498" s="2">
        <v>10000</v>
      </c>
    </row>
    <row r="499" spans="1:25" ht="12">
      <c r="A499" s="2" t="s">
        <v>1366</v>
      </c>
      <c r="B499" s="2" t="s">
        <v>133</v>
      </c>
      <c r="C499" s="10" t="s">
        <v>37</v>
      </c>
      <c r="D499" s="21">
        <v>1000</v>
      </c>
      <c r="E499" s="22">
        <f t="shared" si="134"/>
        <v>1675</v>
      </c>
      <c r="F499" s="21">
        <v>2500</v>
      </c>
      <c r="H499" s="22">
        <f t="shared" si="143"/>
        <v>1100</v>
      </c>
      <c r="I499" s="22">
        <f t="shared" si="144"/>
        <v>2250</v>
      </c>
      <c r="K499" s="16" t="s">
        <v>1367</v>
      </c>
      <c r="L499" s="2" t="s">
        <v>1162</v>
      </c>
      <c r="N499" s="2">
        <v>1</v>
      </c>
      <c r="O499" s="2">
        <v>200</v>
      </c>
      <c r="P499" s="2">
        <v>1000</v>
      </c>
      <c r="Q499" s="2">
        <v>1000</v>
      </c>
    </row>
    <row r="500" spans="1:25" ht="12">
      <c r="A500" s="2" t="s">
        <v>1368</v>
      </c>
      <c r="B500" s="2" t="s">
        <v>80</v>
      </c>
      <c r="C500" s="10" t="s">
        <v>37</v>
      </c>
      <c r="D500" s="21">
        <v>2000</v>
      </c>
      <c r="E500" s="38">
        <f t="shared" si="134"/>
        <v>2000</v>
      </c>
      <c r="F500" s="21">
        <v>2000</v>
      </c>
      <c r="H500" s="38">
        <f t="shared" si="143"/>
        <v>2200</v>
      </c>
      <c r="I500" s="38">
        <f t="shared" si="144"/>
        <v>1800</v>
      </c>
      <c r="J500" s="21">
        <v>1</v>
      </c>
      <c r="K500" s="16" t="s">
        <v>1369</v>
      </c>
      <c r="L500" s="2"/>
      <c r="N500" s="2">
        <v>1</v>
      </c>
      <c r="T500" s="2">
        <v>2000</v>
      </c>
      <c r="U500" s="2">
        <v>2000</v>
      </c>
    </row>
    <row r="501" spans="1:25" ht="12">
      <c r="A501" s="2" t="s">
        <v>409</v>
      </c>
      <c r="B501" s="2" t="s">
        <v>57</v>
      </c>
      <c r="C501" s="10" t="s">
        <v>37</v>
      </c>
      <c r="D501" s="2">
        <v>180</v>
      </c>
      <c r="E501" s="22">
        <f t="shared" si="134"/>
        <v>190</v>
      </c>
      <c r="F501" s="2">
        <v>200</v>
      </c>
      <c r="H501" s="22">
        <v>180</v>
      </c>
      <c r="I501" s="22">
        <v>200</v>
      </c>
      <c r="K501" s="2" t="s">
        <v>410</v>
      </c>
      <c r="L501" s="29" t="s">
        <v>411</v>
      </c>
      <c r="N501" s="2">
        <v>1</v>
      </c>
      <c r="X501" s="2">
        <v>180</v>
      </c>
      <c r="Y501" s="2">
        <v>200</v>
      </c>
    </row>
    <row r="502" spans="1:25" ht="12">
      <c r="A502" s="2" t="s">
        <v>612</v>
      </c>
      <c r="B502" s="2" t="s">
        <v>63</v>
      </c>
      <c r="C502" s="10" t="s">
        <v>37</v>
      </c>
      <c r="D502" s="2">
        <v>50</v>
      </c>
      <c r="E502" s="22">
        <f t="shared" si="134"/>
        <v>100</v>
      </c>
      <c r="F502" s="2">
        <v>150</v>
      </c>
      <c r="H502" s="22">
        <v>50</v>
      </c>
      <c r="I502" s="22">
        <v>150</v>
      </c>
      <c r="K502" s="2" t="s">
        <v>59</v>
      </c>
      <c r="L502" s="2"/>
      <c r="N502" s="2">
        <v>1</v>
      </c>
      <c r="P502" s="2">
        <v>100</v>
      </c>
      <c r="Q502" s="2">
        <v>150</v>
      </c>
    </row>
    <row r="503" spans="1:25" ht="12">
      <c r="A503" s="2" t="s">
        <v>1371</v>
      </c>
      <c r="B503" s="2" t="s">
        <v>109</v>
      </c>
      <c r="C503" s="10" t="s">
        <v>37</v>
      </c>
      <c r="D503" s="2">
        <v>170</v>
      </c>
      <c r="E503" s="22">
        <f t="shared" si="134"/>
        <v>185</v>
      </c>
      <c r="F503" s="2">
        <v>200</v>
      </c>
      <c r="H503" s="22">
        <v>170</v>
      </c>
      <c r="I503" s="22">
        <v>200</v>
      </c>
      <c r="K503" s="2" t="s">
        <v>687</v>
      </c>
      <c r="L503" s="2" t="s">
        <v>545</v>
      </c>
      <c r="N503" s="2">
        <v>1</v>
      </c>
      <c r="X503" s="2">
        <v>170</v>
      </c>
      <c r="Y503" s="2">
        <v>200</v>
      </c>
    </row>
    <row r="504" spans="1:25" ht="12">
      <c r="A504" s="2" t="s">
        <v>413</v>
      </c>
      <c r="B504" s="2" t="s">
        <v>57</v>
      </c>
      <c r="C504" s="10" t="s">
        <v>37</v>
      </c>
      <c r="D504" s="21">
        <v>4000</v>
      </c>
      <c r="E504" s="22">
        <f t="shared" si="134"/>
        <v>4000</v>
      </c>
      <c r="F504" s="21">
        <v>4000</v>
      </c>
      <c r="H504" s="22">
        <f t="shared" ref="H504:H507" si="145">D504*1.1</f>
        <v>4400</v>
      </c>
      <c r="I504" s="22">
        <f t="shared" ref="I504:I507" si="146">F504*0.9</f>
        <v>3600</v>
      </c>
      <c r="K504" s="16" t="s">
        <v>415</v>
      </c>
      <c r="L504" s="2"/>
      <c r="N504" s="2">
        <v>1</v>
      </c>
      <c r="T504" s="2">
        <v>4000</v>
      </c>
      <c r="U504" s="2">
        <v>4000</v>
      </c>
    </row>
    <row r="505" spans="1:25" ht="12">
      <c r="A505" s="2" t="s">
        <v>1372</v>
      </c>
      <c r="B505" s="2" t="s">
        <v>80</v>
      </c>
      <c r="C505" s="10" t="s">
        <v>37</v>
      </c>
      <c r="D505" s="21">
        <v>3000</v>
      </c>
      <c r="E505" s="22">
        <f t="shared" si="134"/>
        <v>3675</v>
      </c>
      <c r="F505" s="21">
        <v>4500</v>
      </c>
      <c r="H505" s="22">
        <f t="shared" si="145"/>
        <v>3300.0000000000005</v>
      </c>
      <c r="I505" s="22">
        <f t="shared" si="146"/>
        <v>4050</v>
      </c>
      <c r="K505" s="16" t="s">
        <v>1373</v>
      </c>
      <c r="L505" s="16" t="s">
        <v>1374</v>
      </c>
      <c r="N505" s="2">
        <v>1</v>
      </c>
      <c r="O505" s="2">
        <v>1000</v>
      </c>
      <c r="P505" s="2">
        <v>2500</v>
      </c>
      <c r="Q505" s="2">
        <v>3000</v>
      </c>
      <c r="R505" s="2">
        <v>4500</v>
      </c>
      <c r="S505" s="2">
        <v>4500</v>
      </c>
    </row>
    <row r="506" spans="1:25" ht="12">
      <c r="A506" s="2" t="s">
        <v>1229</v>
      </c>
      <c r="B506" s="2" t="s">
        <v>273</v>
      </c>
      <c r="C506" s="10" t="s">
        <v>37</v>
      </c>
      <c r="D506" s="2">
        <v>600</v>
      </c>
      <c r="E506" s="22">
        <f t="shared" si="134"/>
        <v>780</v>
      </c>
      <c r="F506" s="21">
        <v>1000</v>
      </c>
      <c r="H506" s="22">
        <f t="shared" si="145"/>
        <v>660</v>
      </c>
      <c r="I506" s="22">
        <f t="shared" si="146"/>
        <v>900</v>
      </c>
      <c r="K506" s="16" t="s">
        <v>1232</v>
      </c>
      <c r="L506" s="2"/>
      <c r="N506" s="2">
        <v>1</v>
      </c>
      <c r="X506" s="2">
        <v>600</v>
      </c>
      <c r="Y506" s="2">
        <v>1000</v>
      </c>
    </row>
    <row r="507" spans="1:25" ht="12">
      <c r="A507" s="2" t="s">
        <v>1375</v>
      </c>
      <c r="B507" s="2" t="s">
        <v>75</v>
      </c>
      <c r="C507" s="10" t="s">
        <v>37</v>
      </c>
      <c r="D507" s="21">
        <v>1500</v>
      </c>
      <c r="E507" s="22">
        <f t="shared" si="134"/>
        <v>1725</v>
      </c>
      <c r="F507" s="21">
        <v>2000</v>
      </c>
      <c r="H507" s="22">
        <f t="shared" si="145"/>
        <v>1650.0000000000002</v>
      </c>
      <c r="I507" s="22">
        <f t="shared" si="146"/>
        <v>1800</v>
      </c>
      <c r="K507" s="16" t="s">
        <v>1376</v>
      </c>
      <c r="L507" s="16" t="s">
        <v>264</v>
      </c>
      <c r="N507" s="2">
        <v>1</v>
      </c>
      <c r="P507" s="2">
        <v>2000</v>
      </c>
      <c r="Q507" s="2">
        <v>2000</v>
      </c>
      <c r="R507" s="2">
        <v>1000</v>
      </c>
      <c r="S507" s="2">
        <v>2000</v>
      </c>
      <c r="T507" s="2">
        <v>1500</v>
      </c>
      <c r="U507" s="2">
        <v>1500</v>
      </c>
    </row>
    <row r="508" spans="1:25" ht="12">
      <c r="A508" s="2" t="s">
        <v>1377</v>
      </c>
      <c r="B508" s="21" t="s">
        <v>451</v>
      </c>
      <c r="C508" s="10" t="s">
        <v>37</v>
      </c>
      <c r="D508" s="21">
        <v>90</v>
      </c>
      <c r="E508" s="22">
        <f t="shared" si="134"/>
        <v>105</v>
      </c>
      <c r="F508" s="21">
        <v>120</v>
      </c>
      <c r="H508" s="22">
        <v>90</v>
      </c>
      <c r="I508" s="22">
        <v>120</v>
      </c>
      <c r="K508" s="2" t="s">
        <v>111</v>
      </c>
      <c r="N508" s="2">
        <v>1</v>
      </c>
      <c r="X508" s="2">
        <v>90</v>
      </c>
      <c r="Y508" s="2">
        <v>120</v>
      </c>
    </row>
    <row r="509" spans="1:25" ht="12">
      <c r="A509" s="2" t="s">
        <v>962</v>
      </c>
      <c r="B509" s="21" t="s">
        <v>438</v>
      </c>
      <c r="C509" s="10" t="s">
        <v>37</v>
      </c>
      <c r="D509" s="21">
        <v>1000</v>
      </c>
      <c r="E509" s="22">
        <f t="shared" si="134"/>
        <v>1000</v>
      </c>
      <c r="F509" s="21">
        <v>1000</v>
      </c>
      <c r="H509" s="22">
        <f>D509*1.1</f>
        <v>1100</v>
      </c>
      <c r="I509" s="22">
        <f>F509*0.9</f>
        <v>900</v>
      </c>
      <c r="K509" s="16" t="s">
        <v>964</v>
      </c>
      <c r="N509" s="2">
        <v>1</v>
      </c>
      <c r="O509" s="2">
        <v>400</v>
      </c>
      <c r="T509" s="2">
        <v>1000</v>
      </c>
      <c r="U509" s="2">
        <v>1000</v>
      </c>
    </row>
    <row r="510" spans="1:25" ht="12">
      <c r="A510" s="2" t="s">
        <v>1379</v>
      </c>
      <c r="B510" s="21" t="s">
        <v>477</v>
      </c>
      <c r="C510" s="10" t="s">
        <v>37</v>
      </c>
      <c r="D510" s="21">
        <v>30</v>
      </c>
      <c r="E510" s="22">
        <f t="shared" si="134"/>
        <v>40</v>
      </c>
      <c r="F510" s="21">
        <v>50</v>
      </c>
      <c r="H510" s="22">
        <v>30</v>
      </c>
      <c r="I510" s="22">
        <v>50</v>
      </c>
      <c r="K510" s="28" t="s">
        <v>260</v>
      </c>
      <c r="N510" s="2">
        <v>1</v>
      </c>
      <c r="X510" s="2">
        <v>30</v>
      </c>
      <c r="Y510" s="2">
        <v>50</v>
      </c>
    </row>
    <row r="511" spans="1:25" ht="12">
      <c r="A511" s="2" t="s">
        <v>1380</v>
      </c>
      <c r="B511" s="21" t="s">
        <v>88</v>
      </c>
      <c r="C511" s="10" t="s">
        <v>37</v>
      </c>
      <c r="D511" s="21">
        <v>2</v>
      </c>
      <c r="E511" s="22">
        <f t="shared" si="134"/>
        <v>2</v>
      </c>
      <c r="F511" s="21">
        <v>2</v>
      </c>
      <c r="H511" s="22">
        <v>2</v>
      </c>
      <c r="I511" s="22">
        <v>2</v>
      </c>
      <c r="K511" s="28" t="s">
        <v>116</v>
      </c>
      <c r="N511" s="2">
        <v>1</v>
      </c>
      <c r="X511" s="2">
        <v>2</v>
      </c>
      <c r="Y511" s="2">
        <v>2</v>
      </c>
    </row>
    <row r="512" spans="1:25" ht="12">
      <c r="A512" s="2" t="s">
        <v>663</v>
      </c>
      <c r="B512" s="21" t="s">
        <v>298</v>
      </c>
      <c r="C512" s="10" t="s">
        <v>37</v>
      </c>
      <c r="D512" s="21">
        <v>15</v>
      </c>
      <c r="E512" s="22">
        <f t="shared" si="134"/>
        <v>57.5</v>
      </c>
      <c r="F512" s="21">
        <v>100</v>
      </c>
      <c r="H512" s="22">
        <v>15</v>
      </c>
      <c r="I512" s="22">
        <v>100</v>
      </c>
      <c r="K512" s="28" t="s">
        <v>59</v>
      </c>
      <c r="L512" s="2" t="s">
        <v>666</v>
      </c>
      <c r="M512" s="2"/>
      <c r="N512" s="2">
        <v>1</v>
      </c>
      <c r="X512" s="2">
        <v>15</v>
      </c>
      <c r="Y512" s="2">
        <v>100</v>
      </c>
    </row>
    <row r="513" spans="1:25" ht="12">
      <c r="A513" s="2" t="s">
        <v>781</v>
      </c>
      <c r="B513" s="21" t="s">
        <v>119</v>
      </c>
      <c r="C513" s="10" t="s">
        <v>37</v>
      </c>
      <c r="D513" s="21">
        <v>1000</v>
      </c>
      <c r="E513" s="22">
        <f t="shared" si="134"/>
        <v>1450</v>
      </c>
      <c r="F513" s="21">
        <v>2000</v>
      </c>
      <c r="H513" s="22">
        <f>D513*1.1</f>
        <v>1100</v>
      </c>
      <c r="I513" s="22">
        <f>F513*0.9</f>
        <v>1800</v>
      </c>
      <c r="K513" s="23" t="s">
        <v>121</v>
      </c>
      <c r="L513" s="19" t="str">
        <f>HYPERLINK("http://staugustine.com/news-local-news/2017-01-22/together-st-augustine-marches-strong","http://staugustine.com/news-local-news/2017-01-22/together-st-augustine-marches-strong")</f>
        <v>http://staugustine.com/news-local-news/2017-01-22/together-st-augustine-marches-strong</v>
      </c>
      <c r="M513" s="2" t="s">
        <v>783</v>
      </c>
      <c r="N513" s="2">
        <v>1</v>
      </c>
      <c r="X513" s="2">
        <v>1000</v>
      </c>
      <c r="Y513" s="2">
        <v>2000</v>
      </c>
    </row>
    <row r="514" spans="1:25" ht="12">
      <c r="A514" s="2" t="s">
        <v>1234</v>
      </c>
      <c r="B514" s="21" t="s">
        <v>273</v>
      </c>
      <c r="C514" s="10" t="s">
        <v>37</v>
      </c>
      <c r="D514" s="21">
        <v>40</v>
      </c>
      <c r="E514" s="34">
        <f t="shared" si="134"/>
        <v>40</v>
      </c>
      <c r="F514" s="21">
        <v>40</v>
      </c>
      <c r="H514" s="34">
        <v>40</v>
      </c>
      <c r="I514" s="34">
        <v>40</v>
      </c>
      <c r="J514" s="2">
        <v>1</v>
      </c>
      <c r="K514" s="23" t="s">
        <v>1235</v>
      </c>
      <c r="L514" s="2"/>
      <c r="N514" s="2">
        <v>0</v>
      </c>
      <c r="T514" s="2">
        <v>40</v>
      </c>
      <c r="U514" s="2">
        <v>40</v>
      </c>
    </row>
    <row r="515" spans="1:25" ht="12">
      <c r="A515" s="2" t="s">
        <v>1387</v>
      </c>
      <c r="B515" s="21" t="s">
        <v>529</v>
      </c>
      <c r="C515" s="10" t="s">
        <v>37</v>
      </c>
      <c r="D515" s="21">
        <v>250</v>
      </c>
      <c r="E515" s="22">
        <f t="shared" si="134"/>
        <v>250</v>
      </c>
      <c r="F515" s="21">
        <v>250</v>
      </c>
      <c r="H515" s="22">
        <v>250</v>
      </c>
      <c r="I515" s="22">
        <v>250</v>
      </c>
      <c r="K515" s="23" t="s">
        <v>1389</v>
      </c>
      <c r="L515" s="2"/>
      <c r="N515" s="2">
        <v>1</v>
      </c>
      <c r="X515" s="2">
        <v>250</v>
      </c>
      <c r="Y515" s="2">
        <v>250</v>
      </c>
    </row>
    <row r="516" spans="1:25" ht="12">
      <c r="A516" s="2" t="s">
        <v>1390</v>
      </c>
      <c r="B516" s="21" t="s">
        <v>351</v>
      </c>
      <c r="C516" s="10" t="s">
        <v>37</v>
      </c>
      <c r="D516" s="21">
        <v>1200</v>
      </c>
      <c r="E516" s="22">
        <f t="shared" si="134"/>
        <v>1323.75</v>
      </c>
      <c r="F516" s="21">
        <v>1475</v>
      </c>
      <c r="H516" s="22">
        <f>D516*1.1</f>
        <v>1320</v>
      </c>
      <c r="I516" s="22">
        <f>F516*0.9</f>
        <v>1327.5</v>
      </c>
      <c r="K516" s="28" t="s">
        <v>1391</v>
      </c>
      <c r="L516" s="2" t="s">
        <v>1392</v>
      </c>
      <c r="N516" s="2">
        <v>1</v>
      </c>
      <c r="X516" s="2">
        <v>1300</v>
      </c>
      <c r="Y516" s="2">
        <v>1400</v>
      </c>
    </row>
    <row r="517" spans="1:25" ht="12">
      <c r="A517" s="2" t="s">
        <v>1393</v>
      </c>
      <c r="B517" s="21" t="s">
        <v>80</v>
      </c>
      <c r="C517" s="10" t="s">
        <v>37</v>
      </c>
      <c r="D517" s="21"/>
      <c r="E517" s="33"/>
      <c r="F517" s="21"/>
      <c r="H517" s="33"/>
      <c r="I517" s="33"/>
      <c r="K517" s="28"/>
      <c r="N517" s="2">
        <v>1</v>
      </c>
    </row>
    <row r="518" spans="1:25" ht="12">
      <c r="A518" s="2" t="s">
        <v>1394</v>
      </c>
      <c r="B518" s="21" t="s">
        <v>529</v>
      </c>
      <c r="C518" s="10" t="s">
        <v>37</v>
      </c>
      <c r="D518" s="21">
        <v>60</v>
      </c>
      <c r="E518" s="22">
        <f t="shared" ref="E518:E525" si="147">SUM(H518+I518)/2</f>
        <v>60</v>
      </c>
      <c r="F518" s="21">
        <v>60</v>
      </c>
      <c r="H518" s="22">
        <v>60</v>
      </c>
      <c r="I518" s="22">
        <v>60</v>
      </c>
      <c r="K518" s="2" t="s">
        <v>1395</v>
      </c>
      <c r="M518" s="23" t="s">
        <v>1389</v>
      </c>
      <c r="N518" s="2">
        <v>1</v>
      </c>
      <c r="X518" s="2">
        <v>60</v>
      </c>
      <c r="Y518" s="2">
        <v>60</v>
      </c>
    </row>
    <row r="519" spans="1:25" ht="12">
      <c r="A519" s="2" t="s">
        <v>1396</v>
      </c>
      <c r="B519" s="21" t="s">
        <v>285</v>
      </c>
      <c r="C519" s="10" t="s">
        <v>37</v>
      </c>
      <c r="D519" s="21">
        <v>50</v>
      </c>
      <c r="E519" s="22">
        <f t="shared" si="147"/>
        <v>60</v>
      </c>
      <c r="F519" s="21">
        <v>70</v>
      </c>
      <c r="H519" s="22">
        <v>50</v>
      </c>
      <c r="I519" s="22">
        <v>70</v>
      </c>
      <c r="K519" s="19" t="str">
        <f>HYPERLINK("http://www.caledonianrecord.com/news/local/large-crowd-turns-out-for-march-in-st-johnsbury/article_79fb1b0b-82c7-5f2a-91f4-c8a7be03f7b9.html","http://www.caledonianrecord.com/news/local/large-crowd-turns-out-for-march-in-st-johnsbury/article_79fb1b0b-82c7-5f2a-91f4-c8a7be03f7b9.html")</f>
        <v>http://www.caledonianrecord.com/news/local/large-crowd-turns-out-for-march-in-st-johnsbury/article_79fb1b0b-82c7-5f2a-91f4-c8a7be03f7b9.html</v>
      </c>
      <c r="L519" s="2" t="s">
        <v>1399</v>
      </c>
      <c r="N519" s="2">
        <v>1</v>
      </c>
      <c r="X519" s="2">
        <v>50</v>
      </c>
      <c r="Y519" s="2">
        <v>70</v>
      </c>
    </row>
    <row r="520" spans="1:25" ht="12">
      <c r="A520" s="2" t="s">
        <v>1196</v>
      </c>
      <c r="B520" s="21" t="s">
        <v>50</v>
      </c>
      <c r="C520" s="10" t="s">
        <v>37</v>
      </c>
      <c r="D520" s="21">
        <v>60</v>
      </c>
      <c r="E520" s="22">
        <f t="shared" si="147"/>
        <v>60</v>
      </c>
      <c r="F520" s="21">
        <v>60</v>
      </c>
      <c r="H520" s="22">
        <v>60</v>
      </c>
      <c r="I520" s="22">
        <v>60</v>
      </c>
      <c r="K520" s="16" t="s">
        <v>1197</v>
      </c>
      <c r="L520" s="2"/>
      <c r="N520" s="2">
        <v>1</v>
      </c>
      <c r="X520" s="2">
        <v>60</v>
      </c>
      <c r="Y520" s="2">
        <v>60</v>
      </c>
    </row>
    <row r="521" spans="1:25" ht="12">
      <c r="A521" s="2" t="s">
        <v>1246</v>
      </c>
      <c r="B521" s="21" t="s">
        <v>566</v>
      </c>
      <c r="C521" s="10" t="s">
        <v>37</v>
      </c>
      <c r="D521" s="21">
        <v>10000</v>
      </c>
      <c r="E521" s="22">
        <f t="shared" si="147"/>
        <v>14500</v>
      </c>
      <c r="F521" s="21">
        <v>20000</v>
      </c>
      <c r="H521" s="22">
        <f>D521*1.1</f>
        <v>11000</v>
      </c>
      <c r="I521" s="22">
        <f>F521*0.9</f>
        <v>18000</v>
      </c>
      <c r="K521" s="23" t="s">
        <v>1247</v>
      </c>
      <c r="L521" s="2"/>
      <c r="M521" s="2" t="s">
        <v>59</v>
      </c>
      <c r="N521" s="2">
        <v>1</v>
      </c>
      <c r="P521" s="2">
        <v>20000</v>
      </c>
      <c r="Q521" s="2">
        <v>20000</v>
      </c>
      <c r="R521" s="2">
        <v>13000</v>
      </c>
      <c r="S521" s="2">
        <v>13000</v>
      </c>
      <c r="T521" s="2">
        <v>10000</v>
      </c>
      <c r="U521" s="2">
        <v>10000</v>
      </c>
    </row>
    <row r="522" spans="1:25" ht="12">
      <c r="A522" s="2" t="s">
        <v>1114</v>
      </c>
      <c r="B522" s="21" t="s">
        <v>43</v>
      </c>
      <c r="C522" s="10" t="s">
        <v>37</v>
      </c>
      <c r="D522" s="21">
        <v>10</v>
      </c>
      <c r="E522" s="22">
        <f t="shared" si="147"/>
        <v>10</v>
      </c>
      <c r="F522" s="21">
        <v>10</v>
      </c>
      <c r="H522" s="22">
        <v>10</v>
      </c>
      <c r="I522" s="22">
        <v>10</v>
      </c>
      <c r="K522" s="2" t="s">
        <v>59</v>
      </c>
      <c r="L522" s="2" t="s">
        <v>169</v>
      </c>
      <c r="N522" s="2">
        <v>1</v>
      </c>
      <c r="X522" s="2">
        <v>10</v>
      </c>
      <c r="Y522" s="2">
        <v>10</v>
      </c>
    </row>
    <row r="523" spans="1:25" ht="12">
      <c r="A523" s="2" t="s">
        <v>987</v>
      </c>
      <c r="B523" s="21" t="s">
        <v>149</v>
      </c>
      <c r="C523" s="10" t="s">
        <v>37</v>
      </c>
      <c r="D523" s="21">
        <v>180</v>
      </c>
      <c r="E523" s="22">
        <f t="shared" si="147"/>
        <v>190</v>
      </c>
      <c r="F523" s="21">
        <v>200</v>
      </c>
      <c r="H523" s="22">
        <v>180</v>
      </c>
      <c r="I523" s="22">
        <v>200</v>
      </c>
      <c r="K523" s="19" t="str">
        <f>HYPERLINK("http://www.tribstar.com/news/local_news/wabash-valley-residents-gather-in-solidarity-with-marchers-in-washington/article_49969ab3-c25d-52a1-b185-aa99dd701846.html","http://www.tribstar.com/news/local_news/wabash-valley-residents-gather-in-solidarity-with-marchers-in-washington/article_49969ab3-c25d-52a1-b185-aa99dd701846.html")</f>
        <v>http://www.tribstar.com/news/local_news/wabash-valley-residents-gather-in-solidarity-with-marchers-in-washington/article_49969ab3-c25d-52a1-b185-aa99dd701846.html</v>
      </c>
      <c r="L523" s="2"/>
      <c r="N523" s="2">
        <v>1</v>
      </c>
      <c r="T523" s="2">
        <v>200</v>
      </c>
      <c r="U523" s="2">
        <v>200</v>
      </c>
    </row>
    <row r="524" spans="1:25" ht="12">
      <c r="A524" s="2" t="s">
        <v>1236</v>
      </c>
      <c r="B524" s="21" t="s">
        <v>273</v>
      </c>
      <c r="C524" s="10" t="s">
        <v>37</v>
      </c>
      <c r="D524" s="21">
        <v>90000</v>
      </c>
      <c r="E524" s="22">
        <f t="shared" si="147"/>
        <v>94500</v>
      </c>
      <c r="F524" s="21">
        <v>100000</v>
      </c>
      <c r="H524" s="22">
        <f t="shared" ref="H524:H525" si="148">D524*1.1</f>
        <v>99000.000000000015</v>
      </c>
      <c r="I524" s="22">
        <f t="shared" ref="I524:I525" si="149">F524*0.9</f>
        <v>90000</v>
      </c>
      <c r="K524" s="16" t="s">
        <v>1237</v>
      </c>
      <c r="L524" s="2"/>
      <c r="N524" s="2">
        <v>1</v>
      </c>
      <c r="R524" s="2">
        <v>90000</v>
      </c>
      <c r="S524" s="2">
        <v>100000</v>
      </c>
    </row>
    <row r="525" spans="1:25" ht="12">
      <c r="A525" s="2" t="s">
        <v>784</v>
      </c>
      <c r="B525" s="21" t="s">
        <v>119</v>
      </c>
      <c r="C525" s="10" t="s">
        <v>37</v>
      </c>
      <c r="D525" s="21">
        <v>20000</v>
      </c>
      <c r="E525" s="22">
        <f t="shared" si="147"/>
        <v>20000</v>
      </c>
      <c r="F525" s="21">
        <v>20000</v>
      </c>
      <c r="H525" s="22">
        <f t="shared" si="148"/>
        <v>22000</v>
      </c>
      <c r="I525" s="22">
        <f t="shared" si="149"/>
        <v>18000</v>
      </c>
      <c r="K525" s="23" t="s">
        <v>787</v>
      </c>
      <c r="N525" s="2">
        <v>1</v>
      </c>
      <c r="T525" s="2">
        <v>20000</v>
      </c>
      <c r="U525" s="2">
        <v>20000</v>
      </c>
    </row>
    <row r="526" spans="1:25" ht="12">
      <c r="A526" s="2" t="s">
        <v>1400</v>
      </c>
      <c r="B526" s="21" t="s">
        <v>529</v>
      </c>
      <c r="C526" s="10" t="s">
        <v>37</v>
      </c>
      <c r="D526" s="21"/>
      <c r="E526" s="33"/>
      <c r="F526" s="21"/>
      <c r="H526" s="33"/>
      <c r="I526" s="33"/>
      <c r="K526" s="23" t="s">
        <v>1389</v>
      </c>
      <c r="N526" s="2">
        <v>1</v>
      </c>
    </row>
    <row r="527" spans="1:25" ht="12">
      <c r="A527" s="2" t="s">
        <v>417</v>
      </c>
      <c r="B527" s="21" t="s">
        <v>57</v>
      </c>
      <c r="C527" s="10" t="s">
        <v>37</v>
      </c>
      <c r="D527" s="21">
        <v>20000</v>
      </c>
      <c r="E527" s="22">
        <f t="shared" ref="E527:E543" si="150">SUM(H527+I527)/2</f>
        <v>28100</v>
      </c>
      <c r="F527" s="21">
        <v>38000</v>
      </c>
      <c r="H527" s="22">
        <f>D527*1.1</f>
        <v>22000</v>
      </c>
      <c r="I527" s="22">
        <f>F527*0.9</f>
        <v>34200</v>
      </c>
      <c r="K527" s="16" t="s">
        <v>419</v>
      </c>
      <c r="L527" s="2" t="s">
        <v>420</v>
      </c>
      <c r="M527" s="16" t="s">
        <v>422</v>
      </c>
      <c r="N527" s="2">
        <v>1</v>
      </c>
      <c r="O527" s="2">
        <v>200</v>
      </c>
      <c r="T527" s="2">
        <v>20000</v>
      </c>
      <c r="U527" s="2">
        <v>30000</v>
      </c>
    </row>
    <row r="528" spans="1:25" ht="12">
      <c r="A528" s="2" t="s">
        <v>1401</v>
      </c>
      <c r="B528" s="21" t="s">
        <v>75</v>
      </c>
      <c r="C528" s="10" t="s">
        <v>37</v>
      </c>
      <c r="D528" s="21">
        <v>250</v>
      </c>
      <c r="E528" s="22">
        <f t="shared" si="150"/>
        <v>250</v>
      </c>
      <c r="F528" s="21">
        <v>250</v>
      </c>
      <c r="H528" s="22">
        <v>250</v>
      </c>
      <c r="I528" s="22">
        <v>250</v>
      </c>
      <c r="K528" s="19" t="str">
        <f>HYPERLINK("http://easthamptonstar.com/News/7/East-Enders-Marched-Washington-NYC-and-Sag-Harbor","http://easthamptonstar.com/News/7/East-Enders-Marched-Washington-NYC-and-Sag-Harbor")</f>
        <v>http://easthamptonstar.com/News/7/East-Enders-Marched-Washington-NYC-and-Sag-Harbor</v>
      </c>
      <c r="N528" s="2">
        <v>1</v>
      </c>
      <c r="O528" s="2">
        <v>50</v>
      </c>
      <c r="R528" s="2">
        <v>250</v>
      </c>
      <c r="S528" s="2">
        <v>250</v>
      </c>
    </row>
    <row r="529" spans="1:25" ht="12">
      <c r="A529" s="2" t="s">
        <v>1403</v>
      </c>
      <c r="B529" s="21" t="s">
        <v>189</v>
      </c>
      <c r="C529" s="10" t="s">
        <v>37</v>
      </c>
      <c r="D529" s="21">
        <v>1000</v>
      </c>
      <c r="E529" s="22">
        <f t="shared" si="150"/>
        <v>2440</v>
      </c>
      <c r="F529" s="21">
        <v>4200</v>
      </c>
      <c r="H529" s="22">
        <f>D529*1.1</f>
        <v>1100</v>
      </c>
      <c r="I529" s="22">
        <f>F529*0.9</f>
        <v>3780</v>
      </c>
      <c r="K529" s="16" t="s">
        <v>1404</v>
      </c>
      <c r="L529" s="2" t="s">
        <v>1405</v>
      </c>
      <c r="N529" s="2">
        <v>1</v>
      </c>
      <c r="R529" s="2">
        <v>2000</v>
      </c>
      <c r="S529" s="2">
        <v>2000</v>
      </c>
      <c r="X529" s="2">
        <v>4000</v>
      </c>
      <c r="Y529" s="2">
        <v>4500</v>
      </c>
    </row>
    <row r="530" spans="1:25" ht="12">
      <c r="A530" s="2" t="s">
        <v>1406</v>
      </c>
      <c r="B530" s="21" t="s">
        <v>172</v>
      </c>
      <c r="C530" s="10" t="s">
        <v>37</v>
      </c>
      <c r="D530" s="21">
        <v>2</v>
      </c>
      <c r="E530" s="22">
        <f t="shared" si="150"/>
        <v>2</v>
      </c>
      <c r="F530" s="21">
        <v>2</v>
      </c>
      <c r="H530" s="22">
        <v>2</v>
      </c>
      <c r="I530" s="22">
        <v>2</v>
      </c>
      <c r="K530" s="2" t="s">
        <v>1370</v>
      </c>
      <c r="N530" s="2">
        <v>1</v>
      </c>
      <c r="X530" s="2">
        <v>2</v>
      </c>
      <c r="Y530" s="2">
        <v>2</v>
      </c>
    </row>
    <row r="531" spans="1:25" ht="12">
      <c r="A531" s="2" t="s">
        <v>615</v>
      </c>
      <c r="B531" s="21" t="s">
        <v>63</v>
      </c>
      <c r="C531" s="10" t="s">
        <v>37</v>
      </c>
      <c r="D531" s="21">
        <v>40</v>
      </c>
      <c r="E531" s="22">
        <f t="shared" si="150"/>
        <v>45</v>
      </c>
      <c r="F531" s="21">
        <v>50</v>
      </c>
      <c r="H531" s="22">
        <v>40</v>
      </c>
      <c r="I531" s="22">
        <v>50</v>
      </c>
      <c r="K531" s="16" t="s">
        <v>617</v>
      </c>
      <c r="N531" s="2">
        <v>1</v>
      </c>
      <c r="V531" s="2">
        <v>40</v>
      </c>
      <c r="W531" s="2">
        <v>50</v>
      </c>
    </row>
    <row r="532" spans="1:25" ht="12">
      <c r="A532" s="2" t="s">
        <v>424</v>
      </c>
      <c r="B532" s="21" t="s">
        <v>57</v>
      </c>
      <c r="C532" s="10" t="s">
        <v>37</v>
      </c>
      <c r="D532" s="21">
        <v>80</v>
      </c>
      <c r="E532" s="22">
        <f t="shared" si="150"/>
        <v>80</v>
      </c>
      <c r="F532" s="21">
        <v>80</v>
      </c>
      <c r="H532" s="22">
        <v>80</v>
      </c>
      <c r="I532" s="22">
        <v>80</v>
      </c>
      <c r="K532" s="16" t="s">
        <v>426</v>
      </c>
      <c r="N532" s="2">
        <v>1</v>
      </c>
      <c r="T532" s="2">
        <v>80</v>
      </c>
      <c r="U532" s="2">
        <v>80</v>
      </c>
    </row>
    <row r="533" spans="1:25" ht="12">
      <c r="A533" s="2" t="s">
        <v>667</v>
      </c>
      <c r="B533" s="21" t="s">
        <v>298</v>
      </c>
      <c r="C533" s="10" t="s">
        <v>37</v>
      </c>
      <c r="D533" s="21">
        <v>200</v>
      </c>
      <c r="E533" s="22">
        <f t="shared" si="150"/>
        <v>305.3</v>
      </c>
      <c r="F533" s="21">
        <v>434</v>
      </c>
      <c r="H533" s="22">
        <f t="shared" ref="H533:H535" si="151">D533*1.1</f>
        <v>220.00000000000003</v>
      </c>
      <c r="I533" s="22">
        <f t="shared" ref="I533:I535" si="152">F533*0.9</f>
        <v>390.6</v>
      </c>
      <c r="K533" s="16" t="s">
        <v>645</v>
      </c>
      <c r="L533" s="2" t="s">
        <v>668</v>
      </c>
      <c r="N533" s="2">
        <v>1</v>
      </c>
      <c r="X533" s="2">
        <v>200</v>
      </c>
      <c r="Y533" s="2">
        <v>200</v>
      </c>
    </row>
    <row r="534" spans="1:25" ht="12">
      <c r="A534" s="2" t="s">
        <v>1407</v>
      </c>
      <c r="B534" s="21" t="s">
        <v>351</v>
      </c>
      <c r="C534" s="10" t="s">
        <v>37</v>
      </c>
      <c r="D534" s="21">
        <v>1000</v>
      </c>
      <c r="E534" s="34">
        <f t="shared" si="150"/>
        <v>1000</v>
      </c>
      <c r="F534" s="21">
        <v>1000</v>
      </c>
      <c r="H534" s="34">
        <f t="shared" si="151"/>
        <v>1100</v>
      </c>
      <c r="I534" s="34">
        <f t="shared" si="152"/>
        <v>900</v>
      </c>
      <c r="J534" s="2">
        <v>1</v>
      </c>
      <c r="K534" s="23" t="s">
        <v>1408</v>
      </c>
      <c r="N534" s="2">
        <v>1</v>
      </c>
      <c r="T534" s="2">
        <v>1000</v>
      </c>
      <c r="U534" s="2">
        <v>1000</v>
      </c>
    </row>
    <row r="535" spans="1:25" ht="12">
      <c r="A535" s="2" t="s">
        <v>1409</v>
      </c>
      <c r="B535" s="21" t="s">
        <v>351</v>
      </c>
      <c r="C535" s="10" t="s">
        <v>37</v>
      </c>
      <c r="D535" s="21">
        <v>6000</v>
      </c>
      <c r="E535" s="34">
        <f t="shared" si="150"/>
        <v>7800</v>
      </c>
      <c r="F535" s="21">
        <v>10000</v>
      </c>
      <c r="H535" s="34">
        <f t="shared" si="151"/>
        <v>6600.0000000000009</v>
      </c>
      <c r="I535" s="34">
        <f t="shared" si="152"/>
        <v>9000</v>
      </c>
      <c r="J535" s="2">
        <v>1</v>
      </c>
      <c r="K535" s="16" t="s">
        <v>1410</v>
      </c>
      <c r="L535" s="16" t="s">
        <v>1411</v>
      </c>
      <c r="N535" s="2">
        <v>0</v>
      </c>
      <c r="P535" s="2">
        <v>10000</v>
      </c>
      <c r="Q535" s="2">
        <v>10000</v>
      </c>
      <c r="R535" s="2">
        <v>6000</v>
      </c>
      <c r="S535" s="2">
        <v>6000</v>
      </c>
      <c r="T535" s="2">
        <v>5000</v>
      </c>
      <c r="U535" s="2">
        <v>20000</v>
      </c>
    </row>
    <row r="536" spans="1:25" ht="12">
      <c r="A536" s="2" t="s">
        <v>427</v>
      </c>
      <c r="B536" s="21" t="s">
        <v>57</v>
      </c>
      <c r="C536" s="10" t="s">
        <v>37</v>
      </c>
      <c r="D536" s="21">
        <v>4</v>
      </c>
      <c r="E536" s="22">
        <f t="shared" si="150"/>
        <v>4</v>
      </c>
      <c r="F536" s="21">
        <v>4</v>
      </c>
      <c r="H536" s="22">
        <v>4</v>
      </c>
      <c r="I536" s="22">
        <v>4</v>
      </c>
      <c r="K536" s="2" t="s">
        <v>111</v>
      </c>
      <c r="N536" s="2">
        <v>1</v>
      </c>
      <c r="P536" s="2">
        <v>4</v>
      </c>
      <c r="Q536" s="2">
        <v>4</v>
      </c>
      <c r="X536" s="2"/>
      <c r="Y536" s="2"/>
    </row>
    <row r="537" spans="1:25" ht="12">
      <c r="A537" s="2" t="s">
        <v>1412</v>
      </c>
      <c r="B537" s="21" t="s">
        <v>35</v>
      </c>
      <c r="C537" s="10" t="s">
        <v>37</v>
      </c>
      <c r="D537" s="21">
        <v>1500</v>
      </c>
      <c r="E537" s="22">
        <f t="shared" si="150"/>
        <v>2175</v>
      </c>
      <c r="F537" s="21">
        <v>3000</v>
      </c>
      <c r="H537" s="22">
        <f>D537*1.1</f>
        <v>1650.0000000000002</v>
      </c>
      <c r="I537" s="22">
        <f>F537*0.9</f>
        <v>2700</v>
      </c>
      <c r="K537" s="16" t="s">
        <v>1413</v>
      </c>
      <c r="L537" s="2" t="s">
        <v>1414</v>
      </c>
      <c r="N537" s="2">
        <v>1</v>
      </c>
      <c r="T537" s="2">
        <v>1500</v>
      </c>
      <c r="U537" s="2">
        <v>2000</v>
      </c>
    </row>
    <row r="538" spans="1:25" ht="12">
      <c r="A538" s="2" t="s">
        <v>428</v>
      </c>
      <c r="B538" s="21" t="s">
        <v>57</v>
      </c>
      <c r="C538" s="10" t="s">
        <v>37</v>
      </c>
      <c r="D538" s="21">
        <v>80</v>
      </c>
      <c r="E538" s="22">
        <f t="shared" si="150"/>
        <v>80</v>
      </c>
      <c r="F538" s="21">
        <v>80</v>
      </c>
      <c r="H538" s="22">
        <v>80</v>
      </c>
      <c r="I538" s="22">
        <v>80</v>
      </c>
      <c r="K538" s="16" t="s">
        <v>370</v>
      </c>
      <c r="L538" s="19" t="str">
        <f>HYPERLINK("http://www.sbsun.com/general-news/20170121/inland-empire-residents-rally-march-against-trump-administration","http://www.sbsun.com/general-news/20170121/inland-empire-residents-rally-march-against-trump-administration")</f>
        <v>http://www.sbsun.com/general-news/20170121/inland-empire-residents-rally-march-against-trump-administration</v>
      </c>
      <c r="N538" s="2">
        <v>1</v>
      </c>
      <c r="R538" s="2">
        <v>80</v>
      </c>
      <c r="S538" s="2">
        <v>80</v>
      </c>
    </row>
    <row r="539" spans="1:25" ht="12">
      <c r="A539" s="2" t="s">
        <v>430</v>
      </c>
      <c r="B539" s="21" t="s">
        <v>57</v>
      </c>
      <c r="C539" s="10" t="s">
        <v>37</v>
      </c>
      <c r="D539" s="21">
        <v>100</v>
      </c>
      <c r="E539" s="22">
        <f t="shared" si="150"/>
        <v>150</v>
      </c>
      <c r="F539" s="21">
        <v>200</v>
      </c>
      <c r="H539" s="22">
        <v>100</v>
      </c>
      <c r="I539" s="22">
        <v>200</v>
      </c>
      <c r="K539" s="16" t="s">
        <v>2191</v>
      </c>
      <c r="L539" s="2"/>
      <c r="N539" s="2">
        <v>1</v>
      </c>
      <c r="T539" s="2">
        <v>200</v>
      </c>
      <c r="U539" s="2">
        <v>200</v>
      </c>
    </row>
    <row r="540" spans="1:25" ht="12">
      <c r="A540" s="2" t="s">
        <v>433</v>
      </c>
      <c r="B540" s="21" t="s">
        <v>57</v>
      </c>
      <c r="C540" s="10" t="s">
        <v>37</v>
      </c>
      <c r="D540" s="21">
        <v>30000</v>
      </c>
      <c r="E540" s="22">
        <f t="shared" si="150"/>
        <v>34500</v>
      </c>
      <c r="F540" s="21">
        <v>40000</v>
      </c>
      <c r="H540" s="22">
        <f t="shared" ref="H540:H543" si="153">D540*1.1</f>
        <v>33000</v>
      </c>
      <c r="I540" s="22">
        <f t="shared" ref="I540:I543" si="154">F540*0.9</f>
        <v>36000</v>
      </c>
      <c r="K540" s="16" t="s">
        <v>435</v>
      </c>
      <c r="L540" s="2"/>
      <c r="N540" s="2">
        <v>1</v>
      </c>
      <c r="O540" s="2">
        <v>25000</v>
      </c>
      <c r="R540" s="2">
        <v>30000</v>
      </c>
      <c r="S540" s="2">
        <v>40000</v>
      </c>
    </row>
    <row r="541" spans="1:25" ht="12">
      <c r="A541" s="2" t="s">
        <v>439</v>
      </c>
      <c r="B541" s="21" t="s">
        <v>57</v>
      </c>
      <c r="C541" s="10" t="s">
        <v>37</v>
      </c>
      <c r="D541" s="21">
        <v>100000</v>
      </c>
      <c r="E541" s="22">
        <f t="shared" si="150"/>
        <v>154000</v>
      </c>
      <c r="F541" s="21">
        <v>220000</v>
      </c>
      <c r="H541" s="22">
        <f t="shared" si="153"/>
        <v>110000.00000000001</v>
      </c>
      <c r="I541" s="22">
        <f t="shared" si="154"/>
        <v>198000</v>
      </c>
      <c r="K541" s="16" t="s">
        <v>440</v>
      </c>
      <c r="L541" s="16" t="s">
        <v>442</v>
      </c>
      <c r="M541" s="2" t="s">
        <v>444</v>
      </c>
      <c r="N541" s="2">
        <v>1</v>
      </c>
      <c r="R541" s="2">
        <v>100000</v>
      </c>
      <c r="S541" s="2">
        <v>150000</v>
      </c>
      <c r="X541" s="2">
        <v>220000</v>
      </c>
      <c r="Y541" s="2">
        <v>220000</v>
      </c>
    </row>
    <row r="542" spans="1:25" ht="12">
      <c r="A542" s="2" t="s">
        <v>445</v>
      </c>
      <c r="B542" s="21" t="s">
        <v>57</v>
      </c>
      <c r="C542" s="10" t="s">
        <v>37</v>
      </c>
      <c r="D542" s="21">
        <v>25000</v>
      </c>
      <c r="E542" s="22">
        <f t="shared" si="150"/>
        <v>31750</v>
      </c>
      <c r="F542" s="21">
        <v>40000</v>
      </c>
      <c r="H542" s="22">
        <f t="shared" si="153"/>
        <v>27500.000000000004</v>
      </c>
      <c r="I542" s="22">
        <f t="shared" si="154"/>
        <v>36000</v>
      </c>
      <c r="K542" s="16" t="s">
        <v>446</v>
      </c>
      <c r="L542" s="16" t="s">
        <v>447</v>
      </c>
      <c r="M542" s="16" t="s">
        <v>448</v>
      </c>
      <c r="N542" s="2">
        <v>1</v>
      </c>
      <c r="R542" s="2">
        <v>25000</v>
      </c>
      <c r="S542" s="2">
        <v>25000</v>
      </c>
      <c r="T542" s="2">
        <v>40000</v>
      </c>
      <c r="U542" s="2">
        <v>40000</v>
      </c>
    </row>
    <row r="543" spans="1:25" ht="12">
      <c r="A543" s="2" t="s">
        <v>1415</v>
      </c>
      <c r="B543" s="21" t="s">
        <v>766</v>
      </c>
      <c r="C543" s="10" t="s">
        <v>37</v>
      </c>
      <c r="D543" s="21">
        <v>200</v>
      </c>
      <c r="E543" s="22">
        <f t="shared" si="150"/>
        <v>290</v>
      </c>
      <c r="F543" s="21">
        <v>400</v>
      </c>
      <c r="H543" s="22">
        <f t="shared" si="153"/>
        <v>220.00000000000003</v>
      </c>
      <c r="I543" s="22">
        <f t="shared" si="154"/>
        <v>360</v>
      </c>
      <c r="K543" s="2" t="s">
        <v>1416</v>
      </c>
      <c r="N543" s="2">
        <v>1</v>
      </c>
      <c r="X543" s="2">
        <v>200</v>
      </c>
      <c r="Y543" s="2">
        <v>400</v>
      </c>
    </row>
    <row r="544" spans="1:25" ht="12">
      <c r="A544" s="2" t="s">
        <v>1417</v>
      </c>
      <c r="B544" s="21" t="s">
        <v>133</v>
      </c>
      <c r="C544" s="10" t="s">
        <v>37</v>
      </c>
      <c r="D544" s="21"/>
      <c r="E544" s="33"/>
      <c r="F544" s="21"/>
      <c r="H544" s="33"/>
      <c r="I544" s="33"/>
      <c r="K544" s="2" t="s">
        <v>1418</v>
      </c>
      <c r="N544" s="2">
        <v>0</v>
      </c>
    </row>
    <row r="545" spans="1:25" ht="12">
      <c r="A545" s="2" t="s">
        <v>449</v>
      </c>
      <c r="B545" s="21" t="s">
        <v>57</v>
      </c>
      <c r="C545" s="10" t="s">
        <v>37</v>
      </c>
      <c r="D545" s="21"/>
      <c r="E545" s="33"/>
      <c r="F545" s="21"/>
      <c r="H545" s="33"/>
      <c r="I545" s="33"/>
      <c r="K545" s="2"/>
      <c r="N545" s="2">
        <v>1</v>
      </c>
    </row>
    <row r="546" spans="1:25" ht="12">
      <c r="A546" s="2" t="s">
        <v>452</v>
      </c>
      <c r="B546" s="21" t="s">
        <v>57</v>
      </c>
      <c r="C546" s="10" t="s">
        <v>37</v>
      </c>
      <c r="D546" s="21">
        <v>7000</v>
      </c>
      <c r="E546" s="22">
        <f t="shared" ref="E546:E550" si="155">SUM(H546+I546)/2</f>
        <v>8350</v>
      </c>
      <c r="F546" s="21">
        <v>10000</v>
      </c>
      <c r="H546" s="22">
        <f t="shared" ref="H546:H548" si="156">D546*1.1</f>
        <v>7700.0000000000009</v>
      </c>
      <c r="I546" s="22">
        <f t="shared" ref="I546:I548" si="157">F546*0.9</f>
        <v>9000</v>
      </c>
      <c r="K546" s="16" t="s">
        <v>453</v>
      </c>
      <c r="L546" s="16" t="s">
        <v>455</v>
      </c>
      <c r="N546" s="2">
        <v>1</v>
      </c>
      <c r="P546" s="2">
        <v>10000</v>
      </c>
      <c r="Q546" s="2">
        <v>10000</v>
      </c>
      <c r="R546" s="2">
        <v>7000</v>
      </c>
      <c r="S546" s="2">
        <v>7000</v>
      </c>
    </row>
    <row r="547" spans="1:25" ht="12">
      <c r="A547" s="2" t="s">
        <v>457</v>
      </c>
      <c r="B547" s="21" t="s">
        <v>57</v>
      </c>
      <c r="C547" s="10" t="s">
        <v>37</v>
      </c>
      <c r="D547" s="21">
        <v>3000</v>
      </c>
      <c r="E547" s="22">
        <f t="shared" si="155"/>
        <v>6150</v>
      </c>
      <c r="F547" s="21">
        <v>10000</v>
      </c>
      <c r="H547" s="22">
        <f t="shared" si="156"/>
        <v>3300.0000000000005</v>
      </c>
      <c r="I547" s="22">
        <f t="shared" si="157"/>
        <v>9000</v>
      </c>
      <c r="K547" s="23" t="s">
        <v>459</v>
      </c>
      <c r="L547" s="16" t="s">
        <v>461</v>
      </c>
      <c r="N547" s="2">
        <v>1</v>
      </c>
      <c r="O547" s="2">
        <v>2500</v>
      </c>
      <c r="R547" s="2">
        <v>10000</v>
      </c>
      <c r="S547" s="2">
        <v>10000</v>
      </c>
      <c r="T547" s="2">
        <v>3000</v>
      </c>
      <c r="U547" s="2">
        <v>10000</v>
      </c>
    </row>
    <row r="548" spans="1:25" ht="12">
      <c r="A548" s="2" t="s">
        <v>462</v>
      </c>
      <c r="B548" s="21" t="s">
        <v>57</v>
      </c>
      <c r="C548" s="10" t="s">
        <v>37</v>
      </c>
      <c r="D548" s="21">
        <v>500</v>
      </c>
      <c r="E548" s="22">
        <f t="shared" si="155"/>
        <v>500</v>
      </c>
      <c r="F548" s="2">
        <v>500</v>
      </c>
      <c r="H548" s="22">
        <f t="shared" si="156"/>
        <v>550</v>
      </c>
      <c r="I548" s="22">
        <f t="shared" si="157"/>
        <v>450</v>
      </c>
      <c r="K548" s="28" t="s">
        <v>59</v>
      </c>
      <c r="N548" s="2">
        <v>1</v>
      </c>
      <c r="X548" s="2">
        <v>500</v>
      </c>
      <c r="Y548" s="2">
        <v>500</v>
      </c>
    </row>
    <row r="549" spans="1:25" ht="12">
      <c r="A549" s="2" t="s">
        <v>1142</v>
      </c>
      <c r="B549" s="21" t="s">
        <v>224</v>
      </c>
      <c r="C549" s="10" t="s">
        <v>37</v>
      </c>
      <c r="D549" s="21">
        <v>100</v>
      </c>
      <c r="E549" s="22">
        <f t="shared" si="155"/>
        <v>115</v>
      </c>
      <c r="F549" s="2">
        <v>130</v>
      </c>
      <c r="H549" s="22">
        <v>100</v>
      </c>
      <c r="I549" s="22">
        <v>130</v>
      </c>
      <c r="K549" s="23" t="s">
        <v>1143</v>
      </c>
      <c r="L549" s="2" t="s">
        <v>1144</v>
      </c>
      <c r="N549" s="2">
        <v>1</v>
      </c>
      <c r="T549" s="2">
        <v>100</v>
      </c>
      <c r="U549" s="2">
        <v>100</v>
      </c>
      <c r="X549" s="2">
        <v>110</v>
      </c>
      <c r="Y549" s="2">
        <v>130</v>
      </c>
    </row>
    <row r="550" spans="1:25" ht="12">
      <c r="A550" s="2" t="s">
        <v>929</v>
      </c>
      <c r="B550" s="21" t="s">
        <v>355</v>
      </c>
      <c r="C550" s="10" t="s">
        <v>37</v>
      </c>
      <c r="D550" s="21">
        <v>800</v>
      </c>
      <c r="E550" s="22">
        <f t="shared" si="155"/>
        <v>890</v>
      </c>
      <c r="F550" s="2">
        <v>1000</v>
      </c>
      <c r="H550" s="22">
        <f>D550*1.1</f>
        <v>880.00000000000011</v>
      </c>
      <c r="I550" s="22">
        <f>F550*0.9</f>
        <v>900</v>
      </c>
      <c r="K550" s="23" t="s">
        <v>931</v>
      </c>
      <c r="N550" s="2">
        <v>1</v>
      </c>
      <c r="T550" s="2">
        <v>800</v>
      </c>
      <c r="U550" s="2">
        <v>1000</v>
      </c>
    </row>
    <row r="551" spans="1:25" ht="12">
      <c r="A551" s="2" t="s">
        <v>1426</v>
      </c>
      <c r="B551" s="21" t="s">
        <v>189</v>
      </c>
      <c r="C551" s="10" t="s">
        <v>37</v>
      </c>
      <c r="D551" s="21"/>
      <c r="E551" s="33"/>
      <c r="F551" s="21"/>
      <c r="H551" s="33"/>
      <c r="I551" s="33"/>
      <c r="K551" s="2"/>
      <c r="L551" s="2"/>
      <c r="N551" s="2">
        <v>1</v>
      </c>
    </row>
    <row r="552" spans="1:25" ht="12">
      <c r="A552" s="2" t="s">
        <v>464</v>
      </c>
      <c r="B552" s="21" t="s">
        <v>57</v>
      </c>
      <c r="C552" s="10" t="s">
        <v>37</v>
      </c>
      <c r="D552" s="21">
        <v>20000</v>
      </c>
      <c r="E552" s="22">
        <f t="shared" ref="E552:E556" si="158">SUM(H552+I552)/2</f>
        <v>22250</v>
      </c>
      <c r="F552" s="21">
        <v>25000</v>
      </c>
      <c r="H552" s="22">
        <f t="shared" ref="H552:H556" si="159">D552*1.1</f>
        <v>22000</v>
      </c>
      <c r="I552" s="22">
        <f t="shared" ref="I552:I556" si="160">F552*0.9</f>
        <v>22500</v>
      </c>
      <c r="K552" s="16" t="s">
        <v>466</v>
      </c>
      <c r="L552" s="2"/>
      <c r="N552" s="2">
        <v>1</v>
      </c>
      <c r="T552" s="2">
        <v>20000</v>
      </c>
      <c r="U552" s="2">
        <v>20000</v>
      </c>
    </row>
    <row r="553" spans="1:25" ht="12">
      <c r="A553" s="2" t="s">
        <v>468</v>
      </c>
      <c r="B553" s="21" t="s">
        <v>57</v>
      </c>
      <c r="C553" s="10" t="s">
        <v>37</v>
      </c>
      <c r="D553" s="21">
        <v>5000</v>
      </c>
      <c r="E553" s="22">
        <f t="shared" si="158"/>
        <v>6350</v>
      </c>
      <c r="F553" s="21">
        <v>8000</v>
      </c>
      <c r="H553" s="22">
        <f t="shared" si="159"/>
        <v>5500</v>
      </c>
      <c r="I553" s="22">
        <f t="shared" si="160"/>
        <v>7200</v>
      </c>
      <c r="K553" s="16" t="s">
        <v>469</v>
      </c>
      <c r="L553" s="2"/>
      <c r="N553" s="2">
        <v>1</v>
      </c>
      <c r="P553" s="2">
        <v>8000</v>
      </c>
      <c r="Q553" s="2">
        <v>8000</v>
      </c>
      <c r="R553" s="2">
        <v>5000</v>
      </c>
      <c r="S553" s="2">
        <v>5000</v>
      </c>
    </row>
    <row r="554" spans="1:25" ht="12">
      <c r="A554" s="2" t="s">
        <v>472</v>
      </c>
      <c r="B554" s="21" t="s">
        <v>57</v>
      </c>
      <c r="C554" s="10" t="s">
        <v>37</v>
      </c>
      <c r="D554" s="21">
        <v>8000</v>
      </c>
      <c r="E554" s="22">
        <f t="shared" si="158"/>
        <v>11150</v>
      </c>
      <c r="F554" s="21">
        <v>15000</v>
      </c>
      <c r="H554" s="22">
        <f t="shared" si="159"/>
        <v>8800</v>
      </c>
      <c r="I554" s="22">
        <f t="shared" si="160"/>
        <v>13500</v>
      </c>
      <c r="K554" s="23" t="s">
        <v>474</v>
      </c>
      <c r="L554" s="16" t="s">
        <v>475</v>
      </c>
      <c r="N554" s="2">
        <v>1</v>
      </c>
      <c r="T554" s="2">
        <v>8000</v>
      </c>
      <c r="U554" s="2">
        <v>15000</v>
      </c>
    </row>
    <row r="555" spans="1:25" ht="12">
      <c r="A555" s="2" t="s">
        <v>1382</v>
      </c>
      <c r="B555" s="21" t="s">
        <v>88</v>
      </c>
      <c r="C555" s="10" t="s">
        <v>37</v>
      </c>
      <c r="D555" s="21">
        <v>10000</v>
      </c>
      <c r="E555" s="22">
        <f t="shared" si="158"/>
        <v>13150</v>
      </c>
      <c r="F555" s="21">
        <v>17000</v>
      </c>
      <c r="H555" s="22">
        <f t="shared" si="159"/>
        <v>11000</v>
      </c>
      <c r="I555" s="22">
        <f t="shared" si="160"/>
        <v>15300</v>
      </c>
      <c r="K555" s="23" t="s">
        <v>1383</v>
      </c>
      <c r="L555" s="2" t="s">
        <v>1384</v>
      </c>
      <c r="N555" s="2">
        <v>1</v>
      </c>
      <c r="R555" s="2">
        <v>11000</v>
      </c>
      <c r="S555" s="2">
        <v>11000</v>
      </c>
      <c r="T555" s="2">
        <v>10000</v>
      </c>
      <c r="U555" s="2">
        <v>15000</v>
      </c>
      <c r="X555" s="2">
        <v>17000</v>
      </c>
      <c r="Y555" s="2">
        <v>17000</v>
      </c>
    </row>
    <row r="556" spans="1:25" ht="12">
      <c r="A556" s="2" t="s">
        <v>478</v>
      </c>
      <c r="B556" s="21" t="s">
        <v>57</v>
      </c>
      <c r="C556" s="10" t="s">
        <v>37</v>
      </c>
      <c r="D556" s="21">
        <v>5000</v>
      </c>
      <c r="E556" s="22">
        <f t="shared" si="158"/>
        <v>5000</v>
      </c>
      <c r="F556" s="21">
        <v>5000</v>
      </c>
      <c r="H556" s="22">
        <f t="shared" si="159"/>
        <v>5500</v>
      </c>
      <c r="I556" s="22">
        <f t="shared" si="160"/>
        <v>4500</v>
      </c>
      <c r="K556" s="23" t="s">
        <v>479</v>
      </c>
      <c r="L556" s="16" t="s">
        <v>481</v>
      </c>
      <c r="N556" s="2">
        <v>1</v>
      </c>
      <c r="R556" s="2">
        <v>5000</v>
      </c>
      <c r="S556" s="2">
        <v>5000</v>
      </c>
      <c r="T556" s="2">
        <v>5000</v>
      </c>
      <c r="U556" s="2">
        <v>5000</v>
      </c>
    </row>
    <row r="557" spans="1:25" ht="12">
      <c r="A557" s="2" t="s">
        <v>1433</v>
      </c>
      <c r="B557" s="21" t="s">
        <v>766</v>
      </c>
      <c r="C557" s="10" t="s">
        <v>37</v>
      </c>
      <c r="D557" s="21"/>
      <c r="E557" s="33"/>
      <c r="F557" s="21"/>
      <c r="H557" s="33"/>
      <c r="I557" s="33"/>
      <c r="K557" s="2"/>
      <c r="L557" s="2"/>
      <c r="N557" s="2">
        <v>1</v>
      </c>
    </row>
    <row r="558" spans="1:25" ht="12">
      <c r="A558" s="2" t="s">
        <v>789</v>
      </c>
      <c r="B558" s="21" t="s">
        <v>119</v>
      </c>
      <c r="C558" s="10" t="s">
        <v>37</v>
      </c>
      <c r="D558" s="21">
        <v>7500</v>
      </c>
      <c r="E558" s="22">
        <f t="shared" ref="E558:E599" si="161">SUM(H558+I558)/2</f>
        <v>8625</v>
      </c>
      <c r="F558" s="21">
        <v>10000</v>
      </c>
      <c r="H558" s="22">
        <f t="shared" ref="H558:H559" si="162">D558*1.1</f>
        <v>8250</v>
      </c>
      <c r="I558" s="22">
        <f t="shared" ref="I558:I559" si="163">F558*0.9</f>
        <v>9000</v>
      </c>
      <c r="K558" s="16" t="s">
        <v>791</v>
      </c>
      <c r="L558" s="16" t="s">
        <v>793</v>
      </c>
      <c r="N558" s="2">
        <v>1</v>
      </c>
      <c r="P558" s="2">
        <v>10000</v>
      </c>
      <c r="Q558" s="2">
        <v>10000</v>
      </c>
      <c r="R558" s="2">
        <v>7500</v>
      </c>
      <c r="S558" s="2">
        <v>8000</v>
      </c>
    </row>
    <row r="559" spans="1:25" ht="12">
      <c r="A559" s="2" t="s">
        <v>1199</v>
      </c>
      <c r="B559" s="21" t="s">
        <v>50</v>
      </c>
      <c r="C559" s="10" t="s">
        <v>37</v>
      </c>
      <c r="D559" s="21">
        <v>200</v>
      </c>
      <c r="E559" s="22">
        <f t="shared" si="161"/>
        <v>1010</v>
      </c>
      <c r="F559" s="21">
        <v>2000</v>
      </c>
      <c r="H559" s="22">
        <f t="shared" si="162"/>
        <v>220.00000000000003</v>
      </c>
      <c r="I559" s="22">
        <f t="shared" si="163"/>
        <v>1800</v>
      </c>
      <c r="K559" s="16" t="s">
        <v>1201</v>
      </c>
      <c r="L559" s="16" t="s">
        <v>1202</v>
      </c>
      <c r="N559" s="2">
        <v>1</v>
      </c>
      <c r="T559" s="2">
        <v>200</v>
      </c>
      <c r="U559" s="2">
        <v>2000</v>
      </c>
    </row>
    <row r="560" spans="1:25" ht="12">
      <c r="A560" s="2" t="s">
        <v>1203</v>
      </c>
      <c r="B560" s="21" t="s">
        <v>50</v>
      </c>
      <c r="C560" s="10" t="s">
        <v>37</v>
      </c>
      <c r="D560" s="21">
        <v>40</v>
      </c>
      <c r="E560" s="22">
        <f t="shared" si="161"/>
        <v>40</v>
      </c>
      <c r="F560" s="21">
        <v>40</v>
      </c>
      <c r="H560" s="22">
        <v>40</v>
      </c>
      <c r="I560" s="22">
        <v>40</v>
      </c>
      <c r="K560" s="16" t="s">
        <v>1206</v>
      </c>
      <c r="N560" s="2">
        <v>1</v>
      </c>
      <c r="T560" s="2">
        <v>40</v>
      </c>
      <c r="U560" s="2">
        <v>40</v>
      </c>
    </row>
    <row r="561" spans="1:25" ht="12">
      <c r="A561" s="2" t="s">
        <v>483</v>
      </c>
      <c r="B561" s="21" t="s">
        <v>57</v>
      </c>
      <c r="C561" s="10" t="s">
        <v>37</v>
      </c>
      <c r="D561" s="21">
        <v>3</v>
      </c>
      <c r="E561" s="22">
        <f t="shared" si="161"/>
        <v>3</v>
      </c>
      <c r="F561" s="21">
        <v>3</v>
      </c>
      <c r="H561" s="22">
        <v>3</v>
      </c>
      <c r="I561" s="22">
        <v>3</v>
      </c>
      <c r="K561" s="2" t="s">
        <v>485</v>
      </c>
      <c r="N561" s="2">
        <v>1</v>
      </c>
      <c r="X561" s="2">
        <v>3</v>
      </c>
      <c r="Y561" s="2">
        <v>3</v>
      </c>
    </row>
    <row r="562" spans="1:25" ht="12">
      <c r="A562" s="2" t="s">
        <v>815</v>
      </c>
      <c r="B562" s="21" t="s">
        <v>206</v>
      </c>
      <c r="C562" s="10" t="s">
        <v>37</v>
      </c>
      <c r="D562" s="21">
        <v>1000</v>
      </c>
      <c r="E562" s="22">
        <f t="shared" si="161"/>
        <v>1000</v>
      </c>
      <c r="F562" s="21">
        <v>1000</v>
      </c>
      <c r="H562" s="22">
        <f>D562*1.1</f>
        <v>1100</v>
      </c>
      <c r="I562" s="22">
        <f>F562*0.9</f>
        <v>900</v>
      </c>
      <c r="K562" s="16" t="s">
        <v>817</v>
      </c>
      <c r="N562" s="2">
        <v>1</v>
      </c>
      <c r="T562" s="2">
        <v>1000</v>
      </c>
      <c r="U562" s="2">
        <v>1000</v>
      </c>
    </row>
    <row r="563" spans="1:25" ht="12">
      <c r="A563" s="2" t="s">
        <v>1286</v>
      </c>
      <c r="B563" s="21" t="s">
        <v>184</v>
      </c>
      <c r="C563" s="10" t="s">
        <v>37</v>
      </c>
      <c r="D563" s="21">
        <v>80</v>
      </c>
      <c r="E563" s="22">
        <f t="shared" si="161"/>
        <v>80</v>
      </c>
      <c r="F563" s="21">
        <v>80</v>
      </c>
      <c r="H563" s="22">
        <v>80</v>
      </c>
      <c r="I563" s="22">
        <v>80</v>
      </c>
      <c r="K563" s="16" t="s">
        <v>1288</v>
      </c>
      <c r="L563" s="2"/>
      <c r="N563" s="2">
        <v>1</v>
      </c>
      <c r="X563" s="2">
        <v>80</v>
      </c>
      <c r="Y563" s="2">
        <v>80</v>
      </c>
    </row>
    <row r="564" spans="1:25" ht="12">
      <c r="A564" s="2" t="s">
        <v>486</v>
      </c>
      <c r="B564" s="21" t="s">
        <v>57</v>
      </c>
      <c r="C564" s="10" t="s">
        <v>37</v>
      </c>
      <c r="D564" s="21">
        <v>1000</v>
      </c>
      <c r="E564" s="22">
        <f t="shared" si="161"/>
        <v>1450</v>
      </c>
      <c r="F564" s="21">
        <v>2000</v>
      </c>
      <c r="H564" s="22">
        <f t="shared" ref="H564:H566" si="164">D564*1.1</f>
        <v>1100</v>
      </c>
      <c r="I564" s="22">
        <f t="shared" ref="I564:I566" si="165">F564*0.9</f>
        <v>1800</v>
      </c>
      <c r="K564" s="16" t="s">
        <v>488</v>
      </c>
      <c r="L564" s="19" t="str">
        <f>HYPERLINK("http://www.montereyherald.com/social-affairs/20170121/womens-march-csumb-thousands-protest-trump","http://www.montereyherald.com/social-affairs/20170121/womens-march-csumb-thousands-protest-trump")</f>
        <v>http://www.montereyherald.com/social-affairs/20170121/womens-march-csumb-thousands-protest-trump</v>
      </c>
      <c r="N564" s="2">
        <v>1</v>
      </c>
      <c r="O564" s="2">
        <v>80</v>
      </c>
      <c r="T564" s="2">
        <v>1000</v>
      </c>
      <c r="U564" s="2">
        <v>2000</v>
      </c>
    </row>
    <row r="565" spans="1:25" ht="12">
      <c r="A565" s="2" t="s">
        <v>1434</v>
      </c>
      <c r="B565" s="21" t="s">
        <v>133</v>
      </c>
      <c r="C565" s="10" t="s">
        <v>37</v>
      </c>
      <c r="D565" s="21">
        <v>100000</v>
      </c>
      <c r="E565" s="22">
        <f t="shared" si="161"/>
        <v>133750</v>
      </c>
      <c r="F565" s="21">
        <v>175000</v>
      </c>
      <c r="H565" s="22">
        <f t="shared" si="164"/>
        <v>110000.00000000001</v>
      </c>
      <c r="I565" s="22">
        <f t="shared" si="165"/>
        <v>157500</v>
      </c>
      <c r="K565" s="16" t="s">
        <v>1435</v>
      </c>
      <c r="L565" s="2" t="s">
        <v>1436</v>
      </c>
      <c r="M565" s="16" t="s">
        <v>1437</v>
      </c>
      <c r="N565" s="2">
        <v>1</v>
      </c>
      <c r="O565" s="2">
        <v>50000</v>
      </c>
      <c r="P565" s="2">
        <v>100000</v>
      </c>
      <c r="Q565" s="2">
        <v>175000</v>
      </c>
    </row>
    <row r="566" spans="1:25" ht="12">
      <c r="A566" s="2" t="s">
        <v>217</v>
      </c>
      <c r="B566" s="21" t="s">
        <v>54</v>
      </c>
      <c r="C566" s="10" t="s">
        <v>37</v>
      </c>
      <c r="D566" s="21">
        <v>1000</v>
      </c>
      <c r="E566" s="22">
        <f t="shared" si="161"/>
        <v>1000</v>
      </c>
      <c r="F566" s="21">
        <v>1000</v>
      </c>
      <c r="H566" s="22">
        <f t="shared" si="164"/>
        <v>1100</v>
      </c>
      <c r="I566" s="22">
        <f t="shared" si="165"/>
        <v>900</v>
      </c>
      <c r="K566" s="28" t="s">
        <v>59</v>
      </c>
      <c r="N566" s="2">
        <v>1</v>
      </c>
      <c r="X566" s="2">
        <v>1000</v>
      </c>
      <c r="Y566" s="2">
        <v>1000</v>
      </c>
    </row>
    <row r="567" spans="1:25" ht="12">
      <c r="A567" s="2" t="s">
        <v>113</v>
      </c>
      <c r="B567" s="21" t="s">
        <v>34</v>
      </c>
      <c r="C567" s="10" t="s">
        <v>37</v>
      </c>
      <c r="D567" s="21">
        <v>41</v>
      </c>
      <c r="E567" s="22">
        <f t="shared" si="161"/>
        <v>41</v>
      </c>
      <c r="F567" s="2">
        <v>41</v>
      </c>
      <c r="H567" s="22">
        <v>41</v>
      </c>
      <c r="I567" s="22">
        <v>41</v>
      </c>
      <c r="K567" s="28" t="s">
        <v>116</v>
      </c>
      <c r="N567" s="2">
        <v>1</v>
      </c>
      <c r="X567" s="2">
        <v>40</v>
      </c>
      <c r="Y567" s="2">
        <v>50</v>
      </c>
    </row>
    <row r="568" spans="1:25" ht="12">
      <c r="A568" s="2" t="s">
        <v>1438</v>
      </c>
      <c r="B568" s="21" t="s">
        <v>109</v>
      </c>
      <c r="C568" s="10" t="s">
        <v>37</v>
      </c>
      <c r="D568" s="21">
        <v>119</v>
      </c>
      <c r="E568" s="22">
        <f t="shared" si="161"/>
        <v>119</v>
      </c>
      <c r="F568" s="2">
        <v>119</v>
      </c>
      <c r="H568" s="22">
        <v>119</v>
      </c>
      <c r="I568" s="22">
        <v>119</v>
      </c>
      <c r="K568" s="28" t="s">
        <v>59</v>
      </c>
      <c r="N568" s="2">
        <v>1</v>
      </c>
      <c r="X568" s="2">
        <v>119</v>
      </c>
      <c r="Y568" s="2">
        <v>119</v>
      </c>
    </row>
    <row r="569" spans="1:25" ht="12">
      <c r="A569" s="2" t="s">
        <v>1419</v>
      </c>
      <c r="B569" s="21" t="s">
        <v>75</v>
      </c>
      <c r="C569" s="10" t="s">
        <v>37</v>
      </c>
      <c r="D569" s="21">
        <v>10000</v>
      </c>
      <c r="E569" s="22">
        <f t="shared" si="161"/>
        <v>10000</v>
      </c>
      <c r="F569" s="21">
        <v>10000</v>
      </c>
      <c r="H569" s="22">
        <f t="shared" ref="H569:H570" si="166">D569*1.1</f>
        <v>11000</v>
      </c>
      <c r="I569" s="22">
        <f t="shared" ref="I569:I570" si="167">F569*0.9</f>
        <v>9000</v>
      </c>
      <c r="K569" s="23" t="s">
        <v>1420</v>
      </c>
      <c r="L569" s="16" t="s">
        <v>1376</v>
      </c>
      <c r="N569" s="2">
        <v>1</v>
      </c>
      <c r="P569" s="2">
        <v>8000</v>
      </c>
      <c r="Q569" s="2">
        <v>10000</v>
      </c>
      <c r="T569" s="2">
        <v>10000</v>
      </c>
      <c r="U569" s="2">
        <v>10000</v>
      </c>
    </row>
    <row r="570" spans="1:25" ht="12">
      <c r="A570" s="2" t="s">
        <v>1439</v>
      </c>
      <c r="B570" s="21" t="s">
        <v>133</v>
      </c>
      <c r="C570" s="10" t="s">
        <v>37</v>
      </c>
      <c r="D570" s="21">
        <v>300</v>
      </c>
      <c r="E570" s="22">
        <f t="shared" si="161"/>
        <v>390</v>
      </c>
      <c r="F570" s="2">
        <v>500</v>
      </c>
      <c r="H570" s="22">
        <f t="shared" si="166"/>
        <v>330</v>
      </c>
      <c r="I570" s="22">
        <f t="shared" si="167"/>
        <v>450</v>
      </c>
      <c r="K570" s="23" t="s">
        <v>1440</v>
      </c>
      <c r="L570" s="2"/>
      <c r="N570" s="2">
        <v>1</v>
      </c>
      <c r="X570" s="2">
        <v>350</v>
      </c>
      <c r="Y570" s="2">
        <v>500</v>
      </c>
    </row>
    <row r="571" spans="1:25" ht="12">
      <c r="A571" s="2" t="s">
        <v>118</v>
      </c>
      <c r="B571" s="21" t="s">
        <v>34</v>
      </c>
      <c r="C571" s="10" t="s">
        <v>37</v>
      </c>
      <c r="D571" s="21">
        <v>54</v>
      </c>
      <c r="E571" s="22">
        <f t="shared" si="161"/>
        <v>62</v>
      </c>
      <c r="F571" s="2">
        <v>70</v>
      </c>
      <c r="H571" s="22">
        <v>54</v>
      </c>
      <c r="I571" s="22">
        <v>70</v>
      </c>
      <c r="K571" s="28" t="s">
        <v>120</v>
      </c>
      <c r="L571" s="16" t="s">
        <v>122</v>
      </c>
      <c r="N571" s="2">
        <v>1</v>
      </c>
      <c r="X571" s="2">
        <v>54</v>
      </c>
      <c r="Y571" s="2">
        <v>70</v>
      </c>
    </row>
    <row r="572" spans="1:25" ht="12">
      <c r="A572" s="2" t="s">
        <v>1441</v>
      </c>
      <c r="B572" s="21" t="s">
        <v>109</v>
      </c>
      <c r="C572" s="10" t="s">
        <v>37</v>
      </c>
      <c r="D572" s="21">
        <v>700</v>
      </c>
      <c r="E572" s="22">
        <f t="shared" si="161"/>
        <v>700</v>
      </c>
      <c r="F572" s="2">
        <v>700</v>
      </c>
      <c r="H572" s="22">
        <f t="shared" ref="H572:H573" si="168">D572*1.1</f>
        <v>770.00000000000011</v>
      </c>
      <c r="I572" s="22">
        <f t="shared" ref="I572:I573" si="169">F572*0.9</f>
        <v>630</v>
      </c>
      <c r="K572" s="23" t="s">
        <v>1442</v>
      </c>
      <c r="N572" s="2">
        <v>1</v>
      </c>
      <c r="T572" s="2">
        <v>200</v>
      </c>
      <c r="U572" s="2">
        <v>200</v>
      </c>
    </row>
    <row r="573" spans="1:25" ht="12">
      <c r="A573" s="2" t="s">
        <v>1443</v>
      </c>
      <c r="B573" s="21" t="s">
        <v>172</v>
      </c>
      <c r="C573" s="10" t="s">
        <v>37</v>
      </c>
      <c r="D573" s="21">
        <v>300</v>
      </c>
      <c r="E573" s="22">
        <f t="shared" si="161"/>
        <v>390</v>
      </c>
      <c r="F573" s="2">
        <v>500</v>
      </c>
      <c r="H573" s="22">
        <f t="shared" si="168"/>
        <v>330</v>
      </c>
      <c r="I573" s="22">
        <f t="shared" si="169"/>
        <v>450</v>
      </c>
      <c r="K573" s="19" t="str">
        <f>HYPERLINK("http://www.sheboyganpress.com/videos/news/local/2017/01/21/hundreds-attend-million-person-unity-marches-sheboygan-county/96905712/","http://www.sheboyganpress.com/videos/news/local/2017/01/21/hundreds-attend-million-person-unity-marches-sheboygan-county/96905712/")</f>
        <v>http://www.sheboyganpress.com/videos/news/local/2017/01/21/hundreds-attend-million-person-unity-marches-sheboygan-county/96905712/</v>
      </c>
      <c r="L573" s="2"/>
      <c r="N573" s="2">
        <v>1</v>
      </c>
      <c r="T573" s="2">
        <v>300</v>
      </c>
      <c r="U573" s="2">
        <v>500</v>
      </c>
    </row>
    <row r="574" spans="1:25" ht="12">
      <c r="A574" s="2" t="s">
        <v>219</v>
      </c>
      <c r="B574" s="21" t="s">
        <v>54</v>
      </c>
      <c r="C574" s="10" t="s">
        <v>37</v>
      </c>
      <c r="D574" s="21">
        <v>1</v>
      </c>
      <c r="E574" s="22">
        <f t="shared" si="161"/>
        <v>1</v>
      </c>
      <c r="F574" s="2">
        <v>1</v>
      </c>
      <c r="H574" s="22">
        <v>1</v>
      </c>
      <c r="I574" s="22">
        <v>1</v>
      </c>
      <c r="K574" s="23" t="s">
        <v>221</v>
      </c>
      <c r="N574" s="2">
        <v>1</v>
      </c>
      <c r="X574" s="2">
        <v>1</v>
      </c>
      <c r="Y574" s="2">
        <v>1</v>
      </c>
    </row>
    <row r="575" spans="1:25" ht="12">
      <c r="A575" s="2" t="s">
        <v>1033</v>
      </c>
      <c r="B575" s="21" t="s">
        <v>1027</v>
      </c>
      <c r="C575" s="10" t="s">
        <v>37</v>
      </c>
      <c r="D575" s="21">
        <v>200</v>
      </c>
      <c r="E575" s="22">
        <f t="shared" si="161"/>
        <v>560</v>
      </c>
      <c r="F575" s="21">
        <v>1000</v>
      </c>
      <c r="H575" s="22">
        <f>D575*1.1</f>
        <v>220.00000000000003</v>
      </c>
      <c r="I575" s="22">
        <f>F575*0.9</f>
        <v>900</v>
      </c>
      <c r="K575" s="23" t="s">
        <v>1034</v>
      </c>
      <c r="L575" s="28" t="s">
        <v>59</v>
      </c>
      <c r="M575" s="16" t="s">
        <v>1036</v>
      </c>
      <c r="N575" s="2">
        <v>1</v>
      </c>
      <c r="P575" s="2">
        <v>1000</v>
      </c>
      <c r="Q575" s="2">
        <v>1500</v>
      </c>
      <c r="T575" s="2">
        <v>200</v>
      </c>
      <c r="U575" s="2">
        <v>300</v>
      </c>
    </row>
    <row r="576" spans="1:25" ht="12">
      <c r="A576" s="2" t="s">
        <v>1353</v>
      </c>
      <c r="B576" s="21" t="s">
        <v>181</v>
      </c>
      <c r="C576" s="10" t="s">
        <v>37</v>
      </c>
      <c r="D576" s="21">
        <v>200</v>
      </c>
      <c r="E576" s="22">
        <f t="shared" si="161"/>
        <v>225</v>
      </c>
      <c r="F576" s="2">
        <v>250</v>
      </c>
      <c r="H576" s="22">
        <v>200</v>
      </c>
      <c r="I576" s="22">
        <v>250</v>
      </c>
      <c r="K576" s="16" t="s">
        <v>1354</v>
      </c>
      <c r="L576" s="23" t="s">
        <v>1355</v>
      </c>
      <c r="N576" s="2">
        <v>1</v>
      </c>
      <c r="X576" s="2">
        <v>200</v>
      </c>
      <c r="Y576" s="2">
        <v>250</v>
      </c>
    </row>
    <row r="577" spans="1:25" ht="12">
      <c r="A577" s="2" t="s">
        <v>1385</v>
      </c>
      <c r="B577" s="21" t="s">
        <v>88</v>
      </c>
      <c r="C577" s="10" t="s">
        <v>37</v>
      </c>
      <c r="D577" s="21">
        <v>500</v>
      </c>
      <c r="E577" s="22">
        <f t="shared" si="161"/>
        <v>500</v>
      </c>
      <c r="F577" s="2">
        <v>500</v>
      </c>
      <c r="H577" s="22">
        <f>D577*1.1</f>
        <v>550</v>
      </c>
      <c r="I577" s="22">
        <f>F577*0.9</f>
        <v>450</v>
      </c>
      <c r="K577" s="28" t="s">
        <v>59</v>
      </c>
      <c r="N577" s="2">
        <v>1</v>
      </c>
      <c r="X577" s="2">
        <v>500</v>
      </c>
      <c r="Y577" s="2">
        <v>500</v>
      </c>
    </row>
    <row r="578" spans="1:25" ht="12">
      <c r="A578" s="2" t="s">
        <v>618</v>
      </c>
      <c r="B578" s="21" t="s">
        <v>63</v>
      </c>
      <c r="C578" s="10" t="s">
        <v>37</v>
      </c>
      <c r="D578" s="21">
        <v>50</v>
      </c>
      <c r="E578" s="22">
        <f t="shared" si="161"/>
        <v>50</v>
      </c>
      <c r="F578" s="21">
        <v>50</v>
      </c>
      <c r="H578" s="22">
        <v>50</v>
      </c>
      <c r="I578" s="22">
        <v>50</v>
      </c>
      <c r="K578" s="28" t="s">
        <v>59</v>
      </c>
      <c r="N578" s="2">
        <v>1</v>
      </c>
      <c r="X578" s="2">
        <v>50</v>
      </c>
      <c r="Y578" s="2">
        <v>50</v>
      </c>
    </row>
    <row r="579" spans="1:25" ht="12">
      <c r="A579" s="2" t="s">
        <v>1451</v>
      </c>
      <c r="B579" s="21" t="s">
        <v>970</v>
      </c>
      <c r="C579" s="10" t="s">
        <v>37</v>
      </c>
      <c r="D579" s="21">
        <v>3300</v>
      </c>
      <c r="E579" s="22">
        <f t="shared" si="161"/>
        <v>3300</v>
      </c>
      <c r="F579" s="21">
        <v>3300</v>
      </c>
      <c r="H579" s="22">
        <f t="shared" ref="H579:H580" si="170">D579*1.1</f>
        <v>3630.0000000000005</v>
      </c>
      <c r="I579" s="22">
        <f t="shared" ref="I579:I580" si="171">F579*0.9</f>
        <v>2970</v>
      </c>
      <c r="K579" s="16" t="s">
        <v>1453</v>
      </c>
      <c r="N579" s="2">
        <v>1</v>
      </c>
      <c r="T579" s="2">
        <v>3300</v>
      </c>
      <c r="U579" s="2">
        <v>3300</v>
      </c>
    </row>
    <row r="580" spans="1:25" ht="12">
      <c r="A580" s="2" t="s">
        <v>124</v>
      </c>
      <c r="B580" s="21" t="s">
        <v>34</v>
      </c>
      <c r="C580" s="10" t="s">
        <v>37</v>
      </c>
      <c r="D580" s="21">
        <v>700</v>
      </c>
      <c r="E580" s="22">
        <f t="shared" si="161"/>
        <v>700</v>
      </c>
      <c r="F580" s="2">
        <v>700</v>
      </c>
      <c r="H580" s="22">
        <f t="shared" si="170"/>
        <v>770.00000000000011</v>
      </c>
      <c r="I580" s="22">
        <f t="shared" si="171"/>
        <v>630</v>
      </c>
      <c r="K580" s="23" t="s">
        <v>125</v>
      </c>
      <c r="N580" s="2">
        <v>1</v>
      </c>
      <c r="X580" s="2">
        <v>700</v>
      </c>
      <c r="Y580" s="2">
        <v>700</v>
      </c>
    </row>
    <row r="581" spans="1:25" ht="12">
      <c r="A581" s="2" t="s">
        <v>126</v>
      </c>
      <c r="B581" s="21" t="s">
        <v>34</v>
      </c>
      <c r="C581" s="10" t="s">
        <v>37</v>
      </c>
      <c r="D581" s="21">
        <v>122</v>
      </c>
      <c r="E581" s="22">
        <f t="shared" si="161"/>
        <v>122</v>
      </c>
      <c r="F581" s="2">
        <v>122</v>
      </c>
      <c r="H581" s="22">
        <v>122</v>
      </c>
      <c r="I581" s="22">
        <v>122</v>
      </c>
      <c r="K581" s="28" t="s">
        <v>59</v>
      </c>
      <c r="N581" s="2">
        <v>1</v>
      </c>
      <c r="X581" s="2">
        <v>122</v>
      </c>
      <c r="Y581" s="2">
        <v>122</v>
      </c>
    </row>
    <row r="582" spans="1:25" ht="12">
      <c r="A582" s="2" t="s">
        <v>1456</v>
      </c>
      <c r="B582" s="21" t="s">
        <v>133</v>
      </c>
      <c r="C582" s="10" t="s">
        <v>37</v>
      </c>
      <c r="D582" s="21">
        <v>8</v>
      </c>
      <c r="E582" s="22">
        <f t="shared" si="161"/>
        <v>8</v>
      </c>
      <c r="F582" s="2">
        <v>8</v>
      </c>
      <c r="H582" s="22">
        <v>8</v>
      </c>
      <c r="I582" s="22">
        <v>8</v>
      </c>
      <c r="K582" s="28" t="s">
        <v>59</v>
      </c>
      <c r="N582" s="2">
        <v>1</v>
      </c>
      <c r="X582" s="2">
        <v>8</v>
      </c>
      <c r="Y582" s="2">
        <v>8</v>
      </c>
    </row>
    <row r="583" spans="1:25" ht="12">
      <c r="A583" s="2" t="s">
        <v>127</v>
      </c>
      <c r="B583" s="21" t="s">
        <v>34</v>
      </c>
      <c r="C583" s="10" t="s">
        <v>37</v>
      </c>
      <c r="D583" s="21">
        <v>200</v>
      </c>
      <c r="E583" s="22">
        <f t="shared" si="161"/>
        <v>261</v>
      </c>
      <c r="F583" s="2">
        <v>322</v>
      </c>
      <c r="H583" s="22">
        <v>200</v>
      </c>
      <c r="I583" s="22">
        <v>322</v>
      </c>
      <c r="K583" s="19" t="str">
        <f>HYPERLINK("http://peninsulaclarion.com/news/local/2017-01-21/solidarity-women-s-march-community-gathering-bring-hundreds-out-soldotna","http://peninsulaclarion.com/news/local/2017-01-21/solidarity-women-s-march-community-gathering-bring-hundreds-out-soldotna")</f>
        <v>http://peninsulaclarion.com/news/local/2017-01-21/solidarity-women-s-march-community-gathering-bring-hundreds-out-soldotna</v>
      </c>
      <c r="L583" s="2" t="s">
        <v>59</v>
      </c>
      <c r="N583" s="2">
        <v>1</v>
      </c>
      <c r="P583" s="2">
        <v>200</v>
      </c>
      <c r="Q583" s="2">
        <v>300</v>
      </c>
      <c r="V583" s="2">
        <v>322</v>
      </c>
      <c r="W583" s="2">
        <v>322</v>
      </c>
    </row>
    <row r="584" spans="1:25" ht="12">
      <c r="A584" s="2" t="s">
        <v>492</v>
      </c>
      <c r="B584" s="21" t="s">
        <v>57</v>
      </c>
      <c r="C584" s="10" t="s">
        <v>37</v>
      </c>
      <c r="D584" s="21">
        <v>3000</v>
      </c>
      <c r="E584" s="22">
        <f t="shared" si="161"/>
        <v>3000</v>
      </c>
      <c r="F584" s="21">
        <v>3000</v>
      </c>
      <c r="H584" s="22">
        <f t="shared" ref="H584:H587" si="172">D584*1.1</f>
        <v>3300.0000000000005</v>
      </c>
      <c r="I584" s="22">
        <f t="shared" ref="I584:I587" si="173">F584*0.9</f>
        <v>2700</v>
      </c>
      <c r="K584" s="23" t="s">
        <v>493</v>
      </c>
      <c r="N584" s="2">
        <v>1</v>
      </c>
      <c r="R584" s="2">
        <v>2000</v>
      </c>
      <c r="S584" s="2">
        <v>3000</v>
      </c>
    </row>
    <row r="585" spans="1:25" ht="12">
      <c r="A585" s="2" t="s">
        <v>989</v>
      </c>
      <c r="B585" s="21" t="s">
        <v>149</v>
      </c>
      <c r="C585" s="10" t="s">
        <v>37</v>
      </c>
      <c r="D585" s="21">
        <v>1000</v>
      </c>
      <c r="E585" s="22">
        <f t="shared" si="161"/>
        <v>1450</v>
      </c>
      <c r="F585" s="21">
        <v>2000</v>
      </c>
      <c r="H585" s="22">
        <f t="shared" si="172"/>
        <v>1100</v>
      </c>
      <c r="I585" s="22">
        <f t="shared" si="173"/>
        <v>1800</v>
      </c>
      <c r="K585" s="16" t="s">
        <v>991</v>
      </c>
      <c r="L585" s="23" t="s">
        <v>994</v>
      </c>
      <c r="N585" s="2">
        <v>1</v>
      </c>
      <c r="T585" s="2">
        <v>1000</v>
      </c>
      <c r="U585" s="2">
        <v>2000</v>
      </c>
    </row>
    <row r="586" spans="1:25" ht="12">
      <c r="A586" s="2" t="s">
        <v>536</v>
      </c>
      <c r="B586" s="21" t="s">
        <v>537</v>
      </c>
      <c r="C586" s="10" t="s">
        <v>37</v>
      </c>
      <c r="D586" s="21">
        <v>500</v>
      </c>
      <c r="E586" s="22">
        <f t="shared" si="161"/>
        <v>590</v>
      </c>
      <c r="F586" s="21">
        <v>700</v>
      </c>
      <c r="H586" s="22">
        <f t="shared" si="172"/>
        <v>550</v>
      </c>
      <c r="I586" s="22">
        <f t="shared" si="173"/>
        <v>630</v>
      </c>
      <c r="K586" s="19" t="str">
        <f>HYPERLINK("http://www.nevadaappeal.com/news/local/more-than-1-million-join-womens-marches-worldwide/","http://www.nevadaappeal.com/news/local/more-than-1-million-join-womens-marches-worldwide/")</f>
        <v>http://www.nevadaappeal.com/news/local/more-than-1-million-join-womens-marches-worldwide/</v>
      </c>
      <c r="L586" s="23" t="s">
        <v>541</v>
      </c>
      <c r="M586" s="16" t="s">
        <v>543</v>
      </c>
      <c r="N586" s="2">
        <v>1</v>
      </c>
      <c r="O586" s="2">
        <v>100</v>
      </c>
      <c r="T586" s="2">
        <v>500</v>
      </c>
      <c r="U586" s="2">
        <v>520</v>
      </c>
    </row>
    <row r="587" spans="1:25" ht="12">
      <c r="A587" s="2" t="s">
        <v>1356</v>
      </c>
      <c r="B587" s="21" t="s">
        <v>181</v>
      </c>
      <c r="C587" s="10" t="s">
        <v>37</v>
      </c>
      <c r="D587" s="21">
        <v>2000</v>
      </c>
      <c r="E587" s="22">
        <f t="shared" si="161"/>
        <v>2000</v>
      </c>
      <c r="F587" s="21">
        <v>2000</v>
      </c>
      <c r="H587" s="22">
        <f t="shared" si="172"/>
        <v>2200</v>
      </c>
      <c r="I587" s="22">
        <f t="shared" si="173"/>
        <v>1800</v>
      </c>
      <c r="K587" s="28" t="s">
        <v>59</v>
      </c>
      <c r="N587" s="2">
        <v>1</v>
      </c>
      <c r="X587" s="2">
        <v>2000</v>
      </c>
      <c r="Y587" s="2">
        <v>2000</v>
      </c>
    </row>
    <row r="588" spans="1:25" ht="12">
      <c r="A588" s="2" t="s">
        <v>1070</v>
      </c>
      <c r="B588" s="21" t="s">
        <v>360</v>
      </c>
      <c r="C588" s="10" t="s">
        <v>37</v>
      </c>
      <c r="D588" s="21">
        <v>50</v>
      </c>
      <c r="E588" s="22">
        <f t="shared" si="161"/>
        <v>50</v>
      </c>
      <c r="F588" s="21">
        <v>50</v>
      </c>
      <c r="H588" s="22">
        <v>50</v>
      </c>
      <c r="I588" s="22">
        <v>50</v>
      </c>
      <c r="K588" s="23" t="s">
        <v>1072</v>
      </c>
      <c r="N588" s="2">
        <v>1</v>
      </c>
      <c r="T588" s="2">
        <v>50</v>
      </c>
      <c r="U588" s="2">
        <v>50</v>
      </c>
    </row>
    <row r="589" spans="1:25" ht="12">
      <c r="A589" s="2" t="s">
        <v>1461</v>
      </c>
      <c r="B589" s="21" t="s">
        <v>133</v>
      </c>
      <c r="C589" s="10" t="s">
        <v>37</v>
      </c>
      <c r="D589" s="21">
        <v>4000</v>
      </c>
      <c r="E589" s="22">
        <f t="shared" si="161"/>
        <v>7600</v>
      </c>
      <c r="F589" s="21">
        <v>12000</v>
      </c>
      <c r="H589" s="22">
        <f t="shared" ref="H589:H590" si="174">D589*1.1</f>
        <v>4400</v>
      </c>
      <c r="I589" s="22">
        <f t="shared" ref="I589:I590" si="175">F589*0.9</f>
        <v>10800</v>
      </c>
      <c r="K589" s="16" t="s">
        <v>1463</v>
      </c>
      <c r="L589" s="2" t="s">
        <v>1464</v>
      </c>
      <c r="M589" s="16" t="s">
        <v>1465</v>
      </c>
      <c r="N589" s="2">
        <v>1</v>
      </c>
      <c r="O589" s="2">
        <v>200</v>
      </c>
      <c r="P589" s="2">
        <v>4500</v>
      </c>
      <c r="Q589" s="2">
        <v>4500</v>
      </c>
      <c r="T589" s="2">
        <v>4000</v>
      </c>
      <c r="U589" s="2">
        <v>8000</v>
      </c>
    </row>
    <row r="590" spans="1:25" ht="12">
      <c r="A590" s="2" t="s">
        <v>967</v>
      </c>
      <c r="B590" s="21" t="s">
        <v>438</v>
      </c>
      <c r="C590" s="10" t="s">
        <v>37</v>
      </c>
      <c r="D590" s="21">
        <v>1000</v>
      </c>
      <c r="E590" s="22">
        <f t="shared" si="161"/>
        <v>1000</v>
      </c>
      <c r="F590" s="21">
        <v>1000</v>
      </c>
      <c r="H590" s="22">
        <f t="shared" si="174"/>
        <v>1100</v>
      </c>
      <c r="I590" s="22">
        <f t="shared" si="175"/>
        <v>900</v>
      </c>
      <c r="K590" s="2" t="s">
        <v>968</v>
      </c>
      <c r="N590" s="2">
        <v>1</v>
      </c>
      <c r="X590" s="2">
        <v>1000</v>
      </c>
      <c r="Y590" s="2">
        <v>1000</v>
      </c>
    </row>
    <row r="591" spans="1:25" ht="12">
      <c r="A591" s="2" t="s">
        <v>1073</v>
      </c>
      <c r="B591" s="21" t="s">
        <v>360</v>
      </c>
      <c r="C591" s="10" t="s">
        <v>37</v>
      </c>
      <c r="D591" s="21">
        <v>40</v>
      </c>
      <c r="E591" s="22">
        <f t="shared" si="161"/>
        <v>40</v>
      </c>
      <c r="F591" s="21">
        <v>40</v>
      </c>
      <c r="H591" s="22">
        <v>40</v>
      </c>
      <c r="I591" s="22">
        <v>40</v>
      </c>
      <c r="K591" s="16" t="s">
        <v>1074</v>
      </c>
      <c r="N591" s="2">
        <v>1</v>
      </c>
      <c r="T591" s="2">
        <v>40</v>
      </c>
      <c r="U591" s="2">
        <v>40</v>
      </c>
    </row>
    <row r="592" spans="1:25" ht="12">
      <c r="A592" s="2" t="s">
        <v>1248</v>
      </c>
      <c r="B592" s="21" t="s">
        <v>566</v>
      </c>
      <c r="C592" s="10" t="s">
        <v>37</v>
      </c>
      <c r="D592" s="21">
        <v>2000</v>
      </c>
      <c r="E592" s="22">
        <f t="shared" si="161"/>
        <v>2000</v>
      </c>
      <c r="F592" s="21">
        <v>2000</v>
      </c>
      <c r="H592" s="22">
        <f>D592*1.1</f>
        <v>2200</v>
      </c>
      <c r="I592" s="22">
        <f>F592*0.9</f>
        <v>1800</v>
      </c>
      <c r="K592" s="16" t="s">
        <v>1250</v>
      </c>
      <c r="N592" s="2">
        <v>1</v>
      </c>
      <c r="P592" s="2">
        <v>2000</v>
      </c>
      <c r="Q592" s="2">
        <v>2000</v>
      </c>
    </row>
    <row r="593" spans="1:25" ht="12">
      <c r="A593" s="2" t="s">
        <v>1444</v>
      </c>
      <c r="B593" s="2" t="s">
        <v>211</v>
      </c>
      <c r="C593" s="2" t="s">
        <v>37</v>
      </c>
      <c r="D593" s="2">
        <v>5</v>
      </c>
      <c r="E593" s="34">
        <f t="shared" si="161"/>
        <v>5</v>
      </c>
      <c r="F593" s="2">
        <v>5</v>
      </c>
      <c r="H593" s="34">
        <v>5</v>
      </c>
      <c r="I593" s="34">
        <v>5</v>
      </c>
      <c r="J593" s="2">
        <v>1</v>
      </c>
      <c r="K593" s="16" t="s">
        <v>1445</v>
      </c>
      <c r="N593" s="2">
        <v>0</v>
      </c>
      <c r="X593" s="2">
        <v>5</v>
      </c>
      <c r="Y593" s="2">
        <v>5</v>
      </c>
    </row>
    <row r="594" spans="1:25" ht="12">
      <c r="A594" s="2" t="s">
        <v>669</v>
      </c>
      <c r="B594" s="21" t="s">
        <v>298</v>
      </c>
      <c r="C594" s="10" t="s">
        <v>37</v>
      </c>
      <c r="D594" s="21">
        <v>5000</v>
      </c>
      <c r="E594" s="22">
        <f t="shared" si="161"/>
        <v>5000</v>
      </c>
      <c r="F594" s="21">
        <v>5000</v>
      </c>
      <c r="H594" s="22">
        <f>D594*1.1</f>
        <v>5500</v>
      </c>
      <c r="I594" s="22">
        <f>F594*0.9</f>
        <v>4500</v>
      </c>
      <c r="K594" s="16" t="s">
        <v>670</v>
      </c>
      <c r="N594" s="2">
        <v>1</v>
      </c>
      <c r="O594" s="2">
        <v>1250</v>
      </c>
      <c r="T594" s="2">
        <v>5000</v>
      </c>
      <c r="U594" s="2">
        <v>5000</v>
      </c>
    </row>
    <row r="595" spans="1:25" ht="12">
      <c r="A595" s="2" t="s">
        <v>934</v>
      </c>
      <c r="B595" s="2" t="s">
        <v>355</v>
      </c>
      <c r="C595" s="10" t="s">
        <v>37</v>
      </c>
      <c r="D595" s="2">
        <v>30</v>
      </c>
      <c r="E595" s="22">
        <f t="shared" si="161"/>
        <v>30</v>
      </c>
      <c r="F595" s="21">
        <v>30</v>
      </c>
      <c r="H595" s="22">
        <v>30</v>
      </c>
      <c r="I595" s="22">
        <v>30</v>
      </c>
      <c r="K595" s="16" t="s">
        <v>935</v>
      </c>
      <c r="L595" s="16" t="s">
        <v>937</v>
      </c>
      <c r="N595" s="2">
        <v>1</v>
      </c>
      <c r="X595" s="2">
        <v>30</v>
      </c>
      <c r="Y595" s="2">
        <v>30</v>
      </c>
    </row>
    <row r="596" spans="1:25" ht="12">
      <c r="A596" s="2" t="s">
        <v>1466</v>
      </c>
      <c r="B596" s="2" t="s">
        <v>109</v>
      </c>
      <c r="C596" s="10" t="s">
        <v>37</v>
      </c>
      <c r="D596" s="2">
        <v>200</v>
      </c>
      <c r="E596" s="22">
        <f t="shared" si="161"/>
        <v>335</v>
      </c>
      <c r="F596" s="21">
        <v>500</v>
      </c>
      <c r="H596" s="22">
        <f>D596*1.1</f>
        <v>220.00000000000003</v>
      </c>
      <c r="I596" s="22">
        <f>F596*0.9</f>
        <v>450</v>
      </c>
      <c r="K596" s="16" t="s">
        <v>1467</v>
      </c>
      <c r="L596" s="2" t="s">
        <v>59</v>
      </c>
      <c r="N596" s="2">
        <v>1</v>
      </c>
      <c r="X596" s="2">
        <v>200</v>
      </c>
      <c r="Y596" s="2">
        <v>500</v>
      </c>
    </row>
    <row r="597" spans="1:25" ht="12">
      <c r="A597" s="2" t="s">
        <v>819</v>
      </c>
      <c r="B597" s="2" t="s">
        <v>206</v>
      </c>
      <c r="C597" s="10" t="s">
        <v>37</v>
      </c>
      <c r="D597" s="2">
        <v>200</v>
      </c>
      <c r="E597" s="22">
        <f t="shared" si="161"/>
        <v>200</v>
      </c>
      <c r="F597" s="21">
        <v>200</v>
      </c>
      <c r="H597" s="22">
        <v>200</v>
      </c>
      <c r="I597" s="22">
        <v>200</v>
      </c>
      <c r="K597" s="16" t="s">
        <v>821</v>
      </c>
      <c r="L597" s="16" t="s">
        <v>822</v>
      </c>
      <c r="N597" s="2">
        <v>1</v>
      </c>
      <c r="T597" s="2">
        <v>200</v>
      </c>
      <c r="U597" s="2">
        <v>200</v>
      </c>
      <c r="X597" s="2">
        <v>250</v>
      </c>
      <c r="Y597" s="2">
        <v>250</v>
      </c>
    </row>
    <row r="598" spans="1:25" ht="12">
      <c r="A598" s="2" t="s">
        <v>1468</v>
      </c>
      <c r="B598" s="2" t="s">
        <v>80</v>
      </c>
      <c r="C598" s="10" t="s">
        <v>37</v>
      </c>
      <c r="D598" s="2">
        <v>100</v>
      </c>
      <c r="E598" s="22">
        <f t="shared" si="161"/>
        <v>125</v>
      </c>
      <c r="F598" s="21">
        <v>150</v>
      </c>
      <c r="H598" s="22">
        <v>100</v>
      </c>
      <c r="I598" s="22">
        <v>150</v>
      </c>
      <c r="K598" s="16" t="s">
        <v>1469</v>
      </c>
      <c r="L598" s="2" t="s">
        <v>111</v>
      </c>
      <c r="N598" s="2">
        <v>1</v>
      </c>
      <c r="X598" s="2">
        <v>100</v>
      </c>
      <c r="Y598" s="2">
        <v>150</v>
      </c>
    </row>
    <row r="599" spans="1:25" ht="12">
      <c r="A599" s="2" t="s">
        <v>620</v>
      </c>
      <c r="B599" s="21" t="s">
        <v>63</v>
      </c>
      <c r="C599" s="10" t="s">
        <v>37</v>
      </c>
      <c r="D599" s="21">
        <v>1000</v>
      </c>
      <c r="E599" s="22">
        <f t="shared" si="161"/>
        <v>1000</v>
      </c>
      <c r="F599" s="21">
        <v>1000</v>
      </c>
      <c r="H599" s="22">
        <f>D599*1.1</f>
        <v>1100</v>
      </c>
      <c r="I599" s="22">
        <f>F599*0.9</f>
        <v>900</v>
      </c>
      <c r="K599" s="16" t="s">
        <v>622</v>
      </c>
      <c r="L599" s="2"/>
      <c r="N599" s="2">
        <v>1</v>
      </c>
      <c r="O599" s="2">
        <v>500</v>
      </c>
      <c r="T599" s="2">
        <v>1000</v>
      </c>
      <c r="U599" s="2">
        <v>1000</v>
      </c>
    </row>
    <row r="600" spans="1:25" ht="12">
      <c r="A600" s="2" t="s">
        <v>1148</v>
      </c>
      <c r="B600" s="2" t="s">
        <v>224</v>
      </c>
      <c r="C600" s="10" t="s">
        <v>37</v>
      </c>
      <c r="D600" s="2"/>
      <c r="E600" s="33"/>
      <c r="F600" s="21"/>
      <c r="H600" s="33"/>
      <c r="I600" s="33"/>
      <c r="K600" s="2"/>
      <c r="N600" s="2">
        <v>1</v>
      </c>
    </row>
    <row r="601" spans="1:25" ht="12">
      <c r="A601" s="2" t="s">
        <v>1421</v>
      </c>
      <c r="B601" s="2" t="s">
        <v>75</v>
      </c>
      <c r="C601" s="10" t="s">
        <v>37</v>
      </c>
      <c r="D601" s="2">
        <v>2000</v>
      </c>
      <c r="E601" s="22">
        <f t="shared" ref="E601:E607" si="176">SUM(H601+I601)/2</f>
        <v>2450</v>
      </c>
      <c r="F601" s="21">
        <v>3000</v>
      </c>
      <c r="H601" s="22">
        <f>D601*1.1</f>
        <v>2200</v>
      </c>
      <c r="I601" s="22">
        <f>F601*0.9</f>
        <v>2700</v>
      </c>
      <c r="K601" s="2" t="s">
        <v>59</v>
      </c>
      <c r="L601" s="2" t="s">
        <v>111</v>
      </c>
      <c r="M601" s="16" t="s">
        <v>1422</v>
      </c>
      <c r="N601" s="2">
        <v>1</v>
      </c>
      <c r="T601" s="2">
        <v>2000</v>
      </c>
      <c r="U601" s="2">
        <v>2000</v>
      </c>
      <c r="X601" s="2">
        <v>3000</v>
      </c>
      <c r="Y601" s="2">
        <v>3000</v>
      </c>
    </row>
    <row r="602" spans="1:25" ht="12">
      <c r="A602" s="2" t="s">
        <v>130</v>
      </c>
      <c r="B602" s="21" t="s">
        <v>34</v>
      </c>
      <c r="C602" s="10" t="s">
        <v>37</v>
      </c>
      <c r="D602" s="21">
        <v>25</v>
      </c>
      <c r="E602" s="22">
        <f t="shared" si="176"/>
        <v>30</v>
      </c>
      <c r="F602" s="21">
        <v>35</v>
      </c>
      <c r="H602" s="22">
        <v>25</v>
      </c>
      <c r="I602" s="22">
        <v>35</v>
      </c>
      <c r="K602" s="28" t="s">
        <v>59</v>
      </c>
      <c r="L602" s="2"/>
      <c r="N602" s="2">
        <v>1</v>
      </c>
      <c r="X602" s="2">
        <v>25</v>
      </c>
      <c r="Y602" s="2">
        <v>35</v>
      </c>
    </row>
    <row r="603" spans="1:25" ht="12">
      <c r="A603" s="2" t="s">
        <v>795</v>
      </c>
      <c r="B603" s="21" t="s">
        <v>119</v>
      </c>
      <c r="C603" s="10" t="s">
        <v>37</v>
      </c>
      <c r="D603" s="21">
        <v>14000</v>
      </c>
      <c r="E603" s="22">
        <f t="shared" si="176"/>
        <v>15800</v>
      </c>
      <c r="F603" s="21">
        <v>18000</v>
      </c>
      <c r="H603" s="22">
        <f>D603*1.1</f>
        <v>15400.000000000002</v>
      </c>
      <c r="I603" s="22">
        <f>F603*0.9</f>
        <v>16200</v>
      </c>
      <c r="K603" s="23" t="s">
        <v>798</v>
      </c>
      <c r="L603" s="16" t="s">
        <v>801</v>
      </c>
      <c r="N603" s="2">
        <v>1</v>
      </c>
      <c r="P603" s="2">
        <v>18000</v>
      </c>
      <c r="Q603" s="2">
        <v>18000</v>
      </c>
      <c r="T603" s="2">
        <v>14000</v>
      </c>
      <c r="U603" s="2">
        <v>14000</v>
      </c>
    </row>
    <row r="604" spans="1:25" ht="12">
      <c r="A604" s="2" t="s">
        <v>1386</v>
      </c>
      <c r="B604" s="21" t="s">
        <v>88</v>
      </c>
      <c r="C604" s="10" t="s">
        <v>37</v>
      </c>
      <c r="D604" s="21">
        <v>100</v>
      </c>
      <c r="E604" s="22">
        <f t="shared" si="176"/>
        <v>100</v>
      </c>
      <c r="F604" s="2">
        <v>100</v>
      </c>
      <c r="H604" s="22">
        <v>100</v>
      </c>
      <c r="I604" s="22">
        <v>100</v>
      </c>
      <c r="K604" s="28" t="s">
        <v>59</v>
      </c>
      <c r="N604" s="2">
        <v>1</v>
      </c>
      <c r="X604" s="2">
        <v>100</v>
      </c>
      <c r="Y604" s="2">
        <v>100</v>
      </c>
    </row>
    <row r="605" spans="1:25" ht="12">
      <c r="A605" s="2" t="s">
        <v>1207</v>
      </c>
      <c r="B605" s="21" t="s">
        <v>50</v>
      </c>
      <c r="C605" s="10" t="s">
        <v>37</v>
      </c>
      <c r="D605" s="21">
        <v>35</v>
      </c>
      <c r="E605" s="22">
        <f t="shared" si="176"/>
        <v>35</v>
      </c>
      <c r="F605" s="21">
        <v>35</v>
      </c>
      <c r="H605" s="22">
        <v>35</v>
      </c>
      <c r="I605" s="22">
        <v>35</v>
      </c>
      <c r="K605" s="23" t="s">
        <v>1209</v>
      </c>
      <c r="N605" s="2">
        <v>1</v>
      </c>
      <c r="X605" s="2">
        <v>35</v>
      </c>
      <c r="Y605" s="2">
        <v>35</v>
      </c>
    </row>
    <row r="606" spans="1:25" ht="12">
      <c r="A606" s="2" t="s">
        <v>624</v>
      </c>
      <c r="B606" s="21" t="s">
        <v>63</v>
      </c>
      <c r="C606" s="10" t="s">
        <v>37</v>
      </c>
      <c r="D606" s="21">
        <v>200</v>
      </c>
      <c r="E606" s="22">
        <f t="shared" si="176"/>
        <v>560</v>
      </c>
      <c r="F606" s="21">
        <v>1000</v>
      </c>
      <c r="H606" s="22">
        <f>D606*1.1</f>
        <v>220.00000000000003</v>
      </c>
      <c r="I606" s="22">
        <f>F606*0.9</f>
        <v>900</v>
      </c>
      <c r="K606" s="28" t="s">
        <v>59</v>
      </c>
      <c r="L606" s="2" t="s">
        <v>626</v>
      </c>
      <c r="N606" s="2">
        <v>1</v>
      </c>
      <c r="X606" s="2">
        <v>200</v>
      </c>
      <c r="Y606" s="2">
        <v>1000</v>
      </c>
    </row>
    <row r="607" spans="1:25" ht="12">
      <c r="A607" s="2" t="s">
        <v>1149</v>
      </c>
      <c r="B607" s="21" t="s">
        <v>224</v>
      </c>
      <c r="C607" s="10" t="s">
        <v>37</v>
      </c>
      <c r="D607" s="21">
        <v>50</v>
      </c>
      <c r="E607" s="22">
        <f t="shared" si="176"/>
        <v>57.5</v>
      </c>
      <c r="F607" s="21">
        <v>65</v>
      </c>
      <c r="H607" s="22">
        <v>50</v>
      </c>
      <c r="I607" s="22">
        <v>65</v>
      </c>
      <c r="K607" s="50" t="s">
        <v>1150</v>
      </c>
      <c r="L607" s="2" t="s">
        <v>59</v>
      </c>
      <c r="N607" s="2">
        <v>1</v>
      </c>
      <c r="X607" s="2">
        <v>60</v>
      </c>
      <c r="Y607" s="2">
        <v>60</v>
      </c>
    </row>
    <row r="608" spans="1:25" ht="12">
      <c r="A608" s="2" t="s">
        <v>996</v>
      </c>
      <c r="B608" s="21" t="s">
        <v>149</v>
      </c>
      <c r="C608" s="10" t="s">
        <v>37</v>
      </c>
      <c r="D608" s="21"/>
      <c r="E608" s="33"/>
      <c r="F608" s="21"/>
      <c r="H608" s="33"/>
      <c r="I608" s="33"/>
      <c r="K608" s="28" t="s">
        <v>2192</v>
      </c>
      <c r="N608" s="2">
        <v>1</v>
      </c>
    </row>
    <row r="609" spans="1:25" ht="12">
      <c r="A609" s="2" t="s">
        <v>1470</v>
      </c>
      <c r="B609" s="21" t="s">
        <v>189</v>
      </c>
      <c r="C609" s="10" t="s">
        <v>37</v>
      </c>
      <c r="D609" s="21">
        <v>50</v>
      </c>
      <c r="E609" s="22">
        <f t="shared" ref="E609:E641" si="177">SUM(H609+I609)/2</f>
        <v>100</v>
      </c>
      <c r="F609" s="21">
        <v>150</v>
      </c>
      <c r="H609" s="22">
        <v>50</v>
      </c>
      <c r="I609" s="22">
        <v>150</v>
      </c>
      <c r="K609" s="28" t="s">
        <v>59</v>
      </c>
      <c r="L609" s="2" t="s">
        <v>134</v>
      </c>
      <c r="N609" s="2">
        <v>1</v>
      </c>
      <c r="X609" s="2">
        <v>140</v>
      </c>
      <c r="Y609" s="2">
        <v>250</v>
      </c>
    </row>
    <row r="610" spans="1:25" ht="12">
      <c r="A610" s="2" t="s">
        <v>1471</v>
      </c>
      <c r="B610" s="21" t="s">
        <v>189</v>
      </c>
      <c r="C610" s="10" t="s">
        <v>37</v>
      </c>
      <c r="D610" s="21">
        <v>300</v>
      </c>
      <c r="E610" s="22">
        <f t="shared" si="177"/>
        <v>300</v>
      </c>
      <c r="F610" s="21">
        <v>300</v>
      </c>
      <c r="H610" s="22">
        <v>300</v>
      </c>
      <c r="I610" s="22">
        <v>300</v>
      </c>
      <c r="K610" s="23" t="s">
        <v>1472</v>
      </c>
      <c r="N610" s="2">
        <v>1</v>
      </c>
      <c r="P610" s="2">
        <v>300</v>
      </c>
      <c r="Q610" s="2">
        <v>300</v>
      </c>
      <c r="T610" s="2">
        <v>200</v>
      </c>
      <c r="U610" s="2">
        <v>200</v>
      </c>
    </row>
    <row r="611" spans="1:25" ht="12">
      <c r="A611" s="2" t="s">
        <v>1075</v>
      </c>
      <c r="B611" s="21" t="s">
        <v>360</v>
      </c>
      <c r="C611" s="10" t="s">
        <v>37</v>
      </c>
      <c r="D611" s="21">
        <v>100</v>
      </c>
      <c r="E611" s="22">
        <f t="shared" si="177"/>
        <v>130</v>
      </c>
      <c r="F611" s="21">
        <v>160</v>
      </c>
      <c r="H611" s="22">
        <v>100</v>
      </c>
      <c r="I611" s="22">
        <v>160</v>
      </c>
      <c r="K611" s="23" t="s">
        <v>1051</v>
      </c>
      <c r="L611" s="16" t="s">
        <v>1076</v>
      </c>
      <c r="N611" s="2">
        <v>1</v>
      </c>
      <c r="T611" s="2">
        <v>100</v>
      </c>
      <c r="U611" s="2">
        <v>160</v>
      </c>
    </row>
    <row r="612" spans="1:25" ht="12">
      <c r="A612" s="2" t="s">
        <v>1446</v>
      </c>
      <c r="B612" s="21" t="s">
        <v>211</v>
      </c>
      <c r="C612" s="10" t="s">
        <v>37</v>
      </c>
      <c r="D612" s="21">
        <v>200</v>
      </c>
      <c r="E612" s="34">
        <f t="shared" si="177"/>
        <v>200</v>
      </c>
      <c r="F612" s="21">
        <v>200</v>
      </c>
      <c r="H612" s="34">
        <v>200</v>
      </c>
      <c r="I612" s="34">
        <v>200</v>
      </c>
      <c r="J612" s="2">
        <v>1</v>
      </c>
      <c r="K612" s="19" t="str">
        <f>HYPERLINK("http://www.toledoblade.com/Politics/2017/01/21/Toledo-marchers-deliver-message-of-unity-after-inauguration.html","http://www.toledoblade.com/Politics/2017/01/21/Toledo-marchers-deliver-message-of-unity-after-inauguration.html")</f>
        <v>http://www.toledoblade.com/Politics/2017/01/21/Toledo-marchers-deliver-message-of-unity-after-inauguration.html</v>
      </c>
      <c r="N612" s="2">
        <v>0</v>
      </c>
      <c r="T612" s="2">
        <v>200</v>
      </c>
      <c r="U612" s="2">
        <v>200</v>
      </c>
    </row>
    <row r="613" spans="1:25" ht="12">
      <c r="A613" s="2" t="s">
        <v>1001</v>
      </c>
      <c r="B613" s="21" t="s">
        <v>1003</v>
      </c>
      <c r="C613" s="10" t="s">
        <v>37</v>
      </c>
      <c r="D613" s="21">
        <v>3000</v>
      </c>
      <c r="E613" s="22">
        <f t="shared" si="177"/>
        <v>3450</v>
      </c>
      <c r="F613" s="21">
        <v>4000</v>
      </c>
      <c r="H613" s="22">
        <f t="shared" ref="H613:H615" si="178">D613*1.1</f>
        <v>3300.0000000000005</v>
      </c>
      <c r="I613" s="22">
        <f t="shared" ref="I613:I615" si="179">F613*0.9</f>
        <v>3600</v>
      </c>
      <c r="K613" s="23" t="s">
        <v>1005</v>
      </c>
      <c r="L613" s="2" t="s">
        <v>59</v>
      </c>
      <c r="N613" s="2">
        <v>1</v>
      </c>
      <c r="R613" s="2">
        <v>3000</v>
      </c>
      <c r="S613" s="2">
        <v>3000</v>
      </c>
    </row>
    <row r="614" spans="1:25" ht="12">
      <c r="A614" s="2" t="s">
        <v>1211</v>
      </c>
      <c r="B614" s="21" t="s">
        <v>50</v>
      </c>
      <c r="C614" s="10" t="s">
        <v>37</v>
      </c>
      <c r="D614" s="21">
        <v>3000</v>
      </c>
      <c r="E614" s="22">
        <f t="shared" si="177"/>
        <v>3000</v>
      </c>
      <c r="F614" s="21">
        <v>3000</v>
      </c>
      <c r="H614" s="22">
        <f t="shared" si="178"/>
        <v>3300.0000000000005</v>
      </c>
      <c r="I614" s="22">
        <f t="shared" si="179"/>
        <v>2700</v>
      </c>
      <c r="K614" s="16" t="s">
        <v>1212</v>
      </c>
      <c r="N614" s="2">
        <v>1</v>
      </c>
      <c r="O614" s="2">
        <v>300</v>
      </c>
      <c r="P614" s="2">
        <v>3000</v>
      </c>
      <c r="Q614" s="2">
        <v>3000</v>
      </c>
    </row>
    <row r="615" spans="1:25" ht="12">
      <c r="A615" s="2" t="s">
        <v>1357</v>
      </c>
      <c r="B615" s="21" t="s">
        <v>181</v>
      </c>
      <c r="C615" s="10" t="s">
        <v>37</v>
      </c>
      <c r="D615" s="21">
        <v>6000</v>
      </c>
      <c r="E615" s="22">
        <f t="shared" si="177"/>
        <v>6900</v>
      </c>
      <c r="F615" s="21">
        <v>8000</v>
      </c>
      <c r="H615" s="22">
        <f t="shared" si="178"/>
        <v>6600.0000000000009</v>
      </c>
      <c r="I615" s="22">
        <f t="shared" si="179"/>
        <v>7200</v>
      </c>
      <c r="K615" s="16" t="s">
        <v>1358</v>
      </c>
      <c r="L615" s="2" t="s">
        <v>111</v>
      </c>
      <c r="M615" s="16" t="s">
        <v>1359</v>
      </c>
      <c r="N615" s="2">
        <v>1</v>
      </c>
      <c r="O615" s="2">
        <v>2000</v>
      </c>
      <c r="P615" s="2">
        <v>6000</v>
      </c>
      <c r="Q615" s="2">
        <v>6000</v>
      </c>
      <c r="R615" s="2">
        <v>7500</v>
      </c>
      <c r="S615" s="2">
        <v>7500</v>
      </c>
      <c r="T615" s="2">
        <v>5000</v>
      </c>
      <c r="U615" s="2">
        <v>6000</v>
      </c>
      <c r="X615" s="2">
        <v>6000</v>
      </c>
      <c r="Y615" s="2">
        <v>8000</v>
      </c>
    </row>
    <row r="616" spans="1:25" ht="12">
      <c r="A616" s="2" t="s">
        <v>1448</v>
      </c>
      <c r="B616" s="21" t="s">
        <v>211</v>
      </c>
      <c r="C616" s="10" t="s">
        <v>37</v>
      </c>
      <c r="D616" s="21">
        <v>150</v>
      </c>
      <c r="E616" s="22">
        <f t="shared" si="177"/>
        <v>175</v>
      </c>
      <c r="F616" s="21">
        <v>200</v>
      </c>
      <c r="H616" s="22">
        <v>150</v>
      </c>
      <c r="I616" s="22">
        <v>200</v>
      </c>
      <c r="K616" s="19" t="str">
        <f>HYPERLINK("http://tdn-net.com/top-stories/18578/promoting-unity","http://tdn-net.com/top-stories/18578/promoting-unity")</f>
        <v>http://tdn-net.com/top-stories/18578/promoting-unity</v>
      </c>
      <c r="N616" s="2">
        <v>1</v>
      </c>
      <c r="T616" s="2">
        <v>150</v>
      </c>
      <c r="U616" s="2">
        <v>150</v>
      </c>
    </row>
    <row r="617" spans="1:25" ht="12">
      <c r="A617" s="2" t="s">
        <v>1473</v>
      </c>
      <c r="B617" s="21" t="s">
        <v>109</v>
      </c>
      <c r="C617" s="10" t="s">
        <v>37</v>
      </c>
      <c r="D617" s="21">
        <v>6</v>
      </c>
      <c r="E617" s="22">
        <f t="shared" si="177"/>
        <v>6</v>
      </c>
      <c r="F617" s="21">
        <v>6</v>
      </c>
      <c r="H617" s="22">
        <v>6</v>
      </c>
      <c r="I617" s="22">
        <v>6</v>
      </c>
      <c r="K617" s="2" t="s">
        <v>111</v>
      </c>
      <c r="N617" s="2">
        <v>1</v>
      </c>
      <c r="P617" s="2">
        <v>6</v>
      </c>
      <c r="Q617" s="2">
        <v>6</v>
      </c>
    </row>
    <row r="618" spans="1:25" ht="12">
      <c r="A618" s="2" t="s">
        <v>494</v>
      </c>
      <c r="B618" s="21" t="s">
        <v>57</v>
      </c>
      <c r="C618" s="10" t="s">
        <v>37</v>
      </c>
      <c r="D618" s="21">
        <v>100</v>
      </c>
      <c r="E618" s="22">
        <f t="shared" si="177"/>
        <v>150</v>
      </c>
      <c r="F618" s="21">
        <v>200</v>
      </c>
      <c r="H618" s="22">
        <v>100</v>
      </c>
      <c r="I618" s="22">
        <v>200</v>
      </c>
      <c r="K618" s="2" t="s">
        <v>495</v>
      </c>
      <c r="N618" s="2">
        <v>1</v>
      </c>
      <c r="X618" s="2">
        <v>104</v>
      </c>
      <c r="Y618" s="2">
        <v>204</v>
      </c>
    </row>
    <row r="619" spans="1:25" ht="12">
      <c r="A619" s="2" t="s">
        <v>1388</v>
      </c>
      <c r="B619" s="21" t="s">
        <v>88</v>
      </c>
      <c r="C619" s="10" t="s">
        <v>37</v>
      </c>
      <c r="D619" s="21">
        <v>150</v>
      </c>
      <c r="E619" s="22">
        <f t="shared" si="177"/>
        <v>154</v>
      </c>
      <c r="F619" s="21">
        <v>158</v>
      </c>
      <c r="H619" s="22">
        <v>150</v>
      </c>
      <c r="I619" s="22">
        <v>158</v>
      </c>
      <c r="K619" s="28" t="s">
        <v>59</v>
      </c>
      <c r="L619" s="2" t="s">
        <v>1144</v>
      </c>
      <c r="N619" s="2">
        <v>1</v>
      </c>
      <c r="X619" s="2">
        <v>150</v>
      </c>
      <c r="Y619" s="2">
        <v>180</v>
      </c>
    </row>
    <row r="620" spans="1:25" ht="12">
      <c r="A620" s="2" t="s">
        <v>222</v>
      </c>
      <c r="B620" s="21" t="s">
        <v>54</v>
      </c>
      <c r="C620" s="10" t="s">
        <v>37</v>
      </c>
      <c r="D620" s="21">
        <v>15000</v>
      </c>
      <c r="E620" s="22">
        <f t="shared" si="177"/>
        <v>15000</v>
      </c>
      <c r="F620" s="21">
        <v>15000</v>
      </c>
      <c r="H620" s="22">
        <f t="shared" ref="H620:H621" si="180">D620*1.1</f>
        <v>16500</v>
      </c>
      <c r="I620" s="22">
        <f t="shared" ref="I620:I621" si="181">F620*0.9</f>
        <v>13500</v>
      </c>
      <c r="K620" s="23" t="s">
        <v>226</v>
      </c>
      <c r="L620" s="16" t="s">
        <v>229</v>
      </c>
      <c r="N620" s="2">
        <v>1</v>
      </c>
      <c r="R620" s="2">
        <v>15000</v>
      </c>
      <c r="S620" s="2">
        <v>15000</v>
      </c>
    </row>
    <row r="621" spans="1:25" ht="12">
      <c r="A621" s="2" t="s">
        <v>1460</v>
      </c>
      <c r="B621" s="21" t="s">
        <v>1266</v>
      </c>
      <c r="C621" s="10" t="s">
        <v>37</v>
      </c>
      <c r="D621" s="21">
        <v>1000</v>
      </c>
      <c r="E621" s="22">
        <f t="shared" si="177"/>
        <v>1000</v>
      </c>
      <c r="F621" s="21">
        <v>1000</v>
      </c>
      <c r="H621" s="22">
        <f t="shared" si="180"/>
        <v>1100</v>
      </c>
      <c r="I621" s="22">
        <f t="shared" si="181"/>
        <v>900</v>
      </c>
      <c r="K621" s="23" t="s">
        <v>1462</v>
      </c>
      <c r="N621" s="2">
        <v>1</v>
      </c>
      <c r="T621" s="2">
        <v>1000</v>
      </c>
      <c r="U621" s="2">
        <v>1000</v>
      </c>
    </row>
    <row r="622" spans="1:25" ht="12">
      <c r="A622" s="2" t="s">
        <v>1423</v>
      </c>
      <c r="B622" s="21" t="s">
        <v>75</v>
      </c>
      <c r="C622" s="10" t="s">
        <v>37</v>
      </c>
      <c r="D622" s="21">
        <v>5</v>
      </c>
      <c r="E622" s="22">
        <f t="shared" si="177"/>
        <v>5</v>
      </c>
      <c r="F622" s="21">
        <v>5</v>
      </c>
      <c r="H622" s="22">
        <v>5</v>
      </c>
      <c r="I622" s="22">
        <v>5</v>
      </c>
      <c r="K622" s="28" t="s">
        <v>111</v>
      </c>
      <c r="N622" s="2">
        <v>1</v>
      </c>
      <c r="P622" s="2">
        <v>5</v>
      </c>
      <c r="Q622" s="2">
        <v>5</v>
      </c>
    </row>
    <row r="623" spans="1:25" ht="12">
      <c r="A623" s="2" t="s">
        <v>1397</v>
      </c>
      <c r="B623" s="21" t="s">
        <v>1105</v>
      </c>
      <c r="C623" s="10" t="s">
        <v>37</v>
      </c>
      <c r="D623" s="21">
        <v>7</v>
      </c>
      <c r="E623" s="22">
        <f t="shared" si="177"/>
        <v>7</v>
      </c>
      <c r="F623" s="21">
        <v>7</v>
      </c>
      <c r="H623" s="22">
        <v>7</v>
      </c>
      <c r="I623" s="22">
        <v>7</v>
      </c>
      <c r="K623" s="28" t="s">
        <v>111</v>
      </c>
      <c r="N623" s="2">
        <v>1</v>
      </c>
      <c r="X623" s="2">
        <v>7</v>
      </c>
      <c r="Y623" s="2">
        <v>7</v>
      </c>
    </row>
    <row r="624" spans="1:25" ht="12">
      <c r="A624" s="2" t="s">
        <v>1474</v>
      </c>
      <c r="B624" s="21" t="s">
        <v>133</v>
      </c>
      <c r="C624" s="10" t="s">
        <v>37</v>
      </c>
      <c r="D624" s="21">
        <v>600</v>
      </c>
      <c r="E624" s="22">
        <f t="shared" si="177"/>
        <v>690</v>
      </c>
      <c r="F624" s="21">
        <v>800</v>
      </c>
      <c r="H624" s="22">
        <f t="shared" ref="H624:H625" si="182">D624*1.1</f>
        <v>660</v>
      </c>
      <c r="I624" s="22">
        <f t="shared" ref="I624:I625" si="183">F624*0.9</f>
        <v>720</v>
      </c>
      <c r="K624" s="23" t="s">
        <v>1475</v>
      </c>
      <c r="L624" s="2" t="s">
        <v>59</v>
      </c>
      <c r="N624" s="2">
        <v>1</v>
      </c>
      <c r="T624" s="2">
        <v>600</v>
      </c>
      <c r="U624" s="2">
        <v>600</v>
      </c>
    </row>
    <row r="625" spans="1:25" ht="12">
      <c r="A625" s="2" t="s">
        <v>496</v>
      </c>
      <c r="B625" s="21" t="s">
        <v>57</v>
      </c>
      <c r="C625" s="10" t="s">
        <v>37</v>
      </c>
      <c r="D625" s="21">
        <v>1500</v>
      </c>
      <c r="E625" s="22">
        <f t="shared" si="177"/>
        <v>1725</v>
      </c>
      <c r="F625" s="21">
        <v>2000</v>
      </c>
      <c r="H625" s="22">
        <f t="shared" si="182"/>
        <v>1650.0000000000002</v>
      </c>
      <c r="I625" s="22">
        <f t="shared" si="183"/>
        <v>1800</v>
      </c>
      <c r="K625" s="2" t="s">
        <v>111</v>
      </c>
      <c r="L625" s="23" t="s">
        <v>498</v>
      </c>
      <c r="N625" s="2">
        <v>1</v>
      </c>
      <c r="P625" s="2">
        <v>2000</v>
      </c>
      <c r="Q625" s="2">
        <v>2000</v>
      </c>
    </row>
    <row r="626" spans="1:25" ht="12">
      <c r="A626" s="2" t="s">
        <v>131</v>
      </c>
      <c r="B626" s="21" t="s">
        <v>34</v>
      </c>
      <c r="C626" s="10" t="s">
        <v>37</v>
      </c>
      <c r="D626" s="21">
        <v>38</v>
      </c>
      <c r="E626" s="22">
        <f t="shared" si="177"/>
        <v>39</v>
      </c>
      <c r="F626" s="21">
        <v>40</v>
      </c>
      <c r="H626" s="22">
        <v>38</v>
      </c>
      <c r="I626" s="22">
        <v>40</v>
      </c>
      <c r="K626" s="23" t="s">
        <v>40</v>
      </c>
      <c r="L626" s="2" t="s">
        <v>134</v>
      </c>
      <c r="N626" s="2">
        <v>1</v>
      </c>
      <c r="X626" s="2">
        <v>38</v>
      </c>
      <c r="Y626" s="2">
        <v>40</v>
      </c>
    </row>
    <row r="627" spans="1:25" ht="12">
      <c r="A627" s="2" t="s">
        <v>135</v>
      </c>
      <c r="B627" s="2" t="s">
        <v>34</v>
      </c>
      <c r="C627" s="10" t="s">
        <v>37</v>
      </c>
      <c r="D627" s="2">
        <v>80</v>
      </c>
      <c r="E627" s="22">
        <f t="shared" si="177"/>
        <v>83</v>
      </c>
      <c r="F627" s="2">
        <v>86</v>
      </c>
      <c r="H627" s="22">
        <v>80</v>
      </c>
      <c r="I627" s="22">
        <v>86</v>
      </c>
      <c r="K627" s="16" t="s">
        <v>136</v>
      </c>
      <c r="L627" s="53" t="s">
        <v>137</v>
      </c>
      <c r="N627" s="2">
        <v>1</v>
      </c>
      <c r="T627" s="2">
        <v>85</v>
      </c>
      <c r="U627" s="2">
        <v>85</v>
      </c>
    </row>
    <row r="628" spans="1:25" ht="12">
      <c r="A628" s="2" t="s">
        <v>1476</v>
      </c>
      <c r="B628" s="2" t="s">
        <v>133</v>
      </c>
      <c r="C628" s="10" t="s">
        <v>37</v>
      </c>
      <c r="D628" s="2">
        <v>55</v>
      </c>
      <c r="E628" s="22">
        <f t="shared" si="177"/>
        <v>57.5</v>
      </c>
      <c r="F628" s="2">
        <v>60</v>
      </c>
      <c r="H628" s="22">
        <v>55</v>
      </c>
      <c r="I628" s="22">
        <v>60</v>
      </c>
      <c r="K628" s="2" t="s">
        <v>1477</v>
      </c>
      <c r="N628" s="2">
        <v>1</v>
      </c>
      <c r="P628" s="2">
        <v>55</v>
      </c>
      <c r="Q628" s="2">
        <v>60</v>
      </c>
    </row>
    <row r="629" spans="1:25" ht="12">
      <c r="A629" s="2" t="s">
        <v>1117</v>
      </c>
      <c r="B629" s="2" t="s">
        <v>43</v>
      </c>
      <c r="C629" s="10" t="s">
        <v>37</v>
      </c>
      <c r="D629" s="2">
        <v>80</v>
      </c>
      <c r="E629" s="22">
        <f t="shared" si="177"/>
        <v>80</v>
      </c>
      <c r="F629" s="2">
        <v>80</v>
      </c>
      <c r="H629" s="22">
        <v>80</v>
      </c>
      <c r="I629" s="22">
        <v>80</v>
      </c>
      <c r="K629" s="2" t="s">
        <v>111</v>
      </c>
      <c r="N629" s="2">
        <v>1</v>
      </c>
      <c r="X629" s="2">
        <v>80</v>
      </c>
      <c r="Y629" s="2">
        <v>80</v>
      </c>
    </row>
    <row r="630" spans="1:25" ht="12">
      <c r="A630" s="2" t="s">
        <v>1424</v>
      </c>
      <c r="B630" s="21" t="s">
        <v>75</v>
      </c>
      <c r="C630" s="10" t="s">
        <v>37</v>
      </c>
      <c r="D630" s="21">
        <v>200</v>
      </c>
      <c r="E630" s="22">
        <f t="shared" si="177"/>
        <v>250</v>
      </c>
      <c r="F630" s="21">
        <v>300</v>
      </c>
      <c r="H630" s="22">
        <v>200</v>
      </c>
      <c r="I630" s="22">
        <v>300</v>
      </c>
      <c r="K630" s="81" t="s">
        <v>1425</v>
      </c>
      <c r="L630" s="53" t="s">
        <v>1427</v>
      </c>
      <c r="M630" s="2" t="s">
        <v>783</v>
      </c>
      <c r="N630" s="2">
        <v>1</v>
      </c>
      <c r="P630" s="2">
        <v>100</v>
      </c>
      <c r="Q630" s="2">
        <v>100</v>
      </c>
      <c r="X630" s="2">
        <v>200</v>
      </c>
      <c r="Y630" s="2">
        <v>300</v>
      </c>
    </row>
    <row r="631" spans="1:25" ht="12">
      <c r="A631" s="2" t="s">
        <v>138</v>
      </c>
      <c r="B631" s="21" t="s">
        <v>34</v>
      </c>
      <c r="C631" s="10" t="s">
        <v>37</v>
      </c>
      <c r="D631" s="21">
        <v>22</v>
      </c>
      <c r="E631" s="22">
        <f t="shared" si="177"/>
        <v>28.5</v>
      </c>
      <c r="F631" s="21">
        <v>35</v>
      </c>
      <c r="H631" s="22">
        <v>22</v>
      </c>
      <c r="I631" s="22">
        <v>35</v>
      </c>
      <c r="K631" s="23" t="s">
        <v>139</v>
      </c>
      <c r="L631" s="32" t="s">
        <v>140</v>
      </c>
      <c r="M631" s="28" t="s">
        <v>141</v>
      </c>
      <c r="N631" s="2">
        <v>1</v>
      </c>
      <c r="X631" s="2">
        <v>22</v>
      </c>
      <c r="Y631" s="2">
        <v>37</v>
      </c>
    </row>
    <row r="632" spans="1:25" ht="12">
      <c r="A632" s="2" t="s">
        <v>142</v>
      </c>
      <c r="B632" s="21" t="s">
        <v>34</v>
      </c>
      <c r="C632" s="10" t="s">
        <v>37</v>
      </c>
      <c r="D632" s="21">
        <v>100</v>
      </c>
      <c r="E632" s="22">
        <f t="shared" si="177"/>
        <v>115</v>
      </c>
      <c r="F632" s="21">
        <v>130</v>
      </c>
      <c r="H632" s="22">
        <v>100</v>
      </c>
      <c r="I632" s="22">
        <v>130</v>
      </c>
      <c r="K632" s="19" t="str">
        <f>HYPERLINK("https://jackpineradicals.com/boards/topic/womens-march-in-gustavus-alaska/","https://jackpineradicals.com/boards/topic/womens-march-in-gustavus-alaska/")</f>
        <v>https://jackpineradicals.com/boards/topic/womens-march-in-gustavus-alaska/</v>
      </c>
      <c r="L632" s="2" t="s">
        <v>59</v>
      </c>
      <c r="N632" s="2">
        <v>1</v>
      </c>
      <c r="X632" s="2">
        <v>130</v>
      </c>
      <c r="Y632" s="2">
        <v>130</v>
      </c>
    </row>
    <row r="633" spans="1:25" ht="12">
      <c r="A633" s="2" t="s">
        <v>501</v>
      </c>
      <c r="B633" s="21" t="s">
        <v>57</v>
      </c>
      <c r="C633" s="10" t="s">
        <v>37</v>
      </c>
      <c r="D633" s="21">
        <v>100</v>
      </c>
      <c r="E633" s="22">
        <f t="shared" si="177"/>
        <v>150</v>
      </c>
      <c r="F633" s="21">
        <v>200</v>
      </c>
      <c r="H633" s="22">
        <v>100</v>
      </c>
      <c r="I633" s="22">
        <v>200</v>
      </c>
      <c r="K633" s="23" t="s">
        <v>503</v>
      </c>
      <c r="L633" s="28" t="s">
        <v>59</v>
      </c>
      <c r="N633" s="2">
        <v>1</v>
      </c>
      <c r="P633" s="2">
        <v>200</v>
      </c>
      <c r="Q633" s="2">
        <v>250</v>
      </c>
      <c r="T633" s="2">
        <v>100</v>
      </c>
      <c r="U633" s="2">
        <v>100</v>
      </c>
    </row>
    <row r="634" spans="1:25" ht="12">
      <c r="A634" s="2" t="s">
        <v>998</v>
      </c>
      <c r="B634" s="21" t="s">
        <v>149</v>
      </c>
      <c r="C634" s="10" t="s">
        <v>37</v>
      </c>
      <c r="D634" s="21">
        <v>260</v>
      </c>
      <c r="E634" s="22">
        <f t="shared" si="177"/>
        <v>368</v>
      </c>
      <c r="F634" s="21">
        <v>500</v>
      </c>
      <c r="H634" s="22">
        <f>D634*1.1</f>
        <v>286</v>
      </c>
      <c r="I634" s="22">
        <f>F634*0.9</f>
        <v>450</v>
      </c>
      <c r="K634" s="23" t="s">
        <v>1000</v>
      </c>
      <c r="L634" s="2" t="s">
        <v>59</v>
      </c>
      <c r="N634" s="2">
        <v>1</v>
      </c>
      <c r="O634" s="2">
        <v>260</v>
      </c>
      <c r="X634" s="2">
        <v>500</v>
      </c>
      <c r="Y634" s="2">
        <v>500</v>
      </c>
    </row>
    <row r="635" spans="1:25" ht="12">
      <c r="A635" s="2" t="s">
        <v>1479</v>
      </c>
      <c r="B635" s="21" t="s">
        <v>133</v>
      </c>
      <c r="C635" s="10" t="s">
        <v>37</v>
      </c>
      <c r="D635" s="21">
        <v>150</v>
      </c>
      <c r="E635" s="22">
        <f t="shared" si="177"/>
        <v>175</v>
      </c>
      <c r="F635" s="21">
        <v>200</v>
      </c>
      <c r="H635" s="22">
        <v>150</v>
      </c>
      <c r="I635" s="22">
        <v>200</v>
      </c>
      <c r="K635" s="19" t="str">
        <f>HYPERLINK("http://www.columbian.com/news/2017/jan/21/rally-vancouver-waterfront-solidarity-womens-marches/","http://www.columbian.com/news/2017/jan/21/rally-vancouver-waterfront-solidarity-womens-marches/")</f>
        <v>http://www.columbian.com/news/2017/jan/21/rally-vancouver-waterfront-solidarity-womens-marches/</v>
      </c>
      <c r="L635" s="2" t="s">
        <v>59</v>
      </c>
      <c r="N635" s="2">
        <v>1</v>
      </c>
      <c r="T635" s="2">
        <v>150</v>
      </c>
      <c r="U635" s="2">
        <v>150</v>
      </c>
    </row>
    <row r="636" spans="1:25" ht="12">
      <c r="A636" s="2" t="s">
        <v>1482</v>
      </c>
      <c r="B636" s="21" t="s">
        <v>133</v>
      </c>
      <c r="C636" s="10" t="s">
        <v>37</v>
      </c>
      <c r="D636" s="21">
        <v>253</v>
      </c>
      <c r="E636" s="22">
        <f t="shared" si="177"/>
        <v>261.5</v>
      </c>
      <c r="F636" s="21">
        <v>270</v>
      </c>
      <c r="H636" s="22">
        <v>253</v>
      </c>
      <c r="I636" s="22">
        <v>270</v>
      </c>
      <c r="K636" s="28" t="s">
        <v>277</v>
      </c>
      <c r="L636" s="2"/>
      <c r="N636" s="2">
        <v>1</v>
      </c>
      <c r="P636" s="2">
        <v>270</v>
      </c>
      <c r="Q636" s="2">
        <v>270</v>
      </c>
      <c r="X636" s="2">
        <v>270</v>
      </c>
      <c r="Y636" s="2">
        <v>300</v>
      </c>
    </row>
    <row r="637" spans="1:25" ht="12">
      <c r="A637" s="2" t="s">
        <v>506</v>
      </c>
      <c r="B637" s="21" t="s">
        <v>57</v>
      </c>
      <c r="C637" s="10" t="s">
        <v>37</v>
      </c>
      <c r="D637" s="21">
        <v>1700</v>
      </c>
      <c r="E637" s="22">
        <f t="shared" si="177"/>
        <v>2285</v>
      </c>
      <c r="F637" s="21">
        <v>3000</v>
      </c>
      <c r="H637" s="22">
        <f t="shared" ref="H637:H638" si="184">D637*1.1</f>
        <v>1870.0000000000002</v>
      </c>
      <c r="I637" s="22">
        <f t="shared" ref="I637:I638" si="185">F637*0.9</f>
        <v>2700</v>
      </c>
      <c r="K637" s="23" t="s">
        <v>509</v>
      </c>
      <c r="L637" s="2" t="s">
        <v>510</v>
      </c>
      <c r="N637" s="2">
        <v>1</v>
      </c>
      <c r="X637" s="2">
        <v>1700</v>
      </c>
      <c r="Y637" s="2">
        <v>3000</v>
      </c>
    </row>
    <row r="638" spans="1:25" ht="12">
      <c r="A638" s="2" t="s">
        <v>1483</v>
      </c>
      <c r="B638" s="21" t="s">
        <v>970</v>
      </c>
      <c r="C638" s="10" t="s">
        <v>37</v>
      </c>
      <c r="D638" s="21">
        <v>500</v>
      </c>
      <c r="E638" s="22">
        <f t="shared" si="177"/>
        <v>500</v>
      </c>
      <c r="F638" s="2">
        <v>500</v>
      </c>
      <c r="H638" s="22">
        <f t="shared" si="184"/>
        <v>550</v>
      </c>
      <c r="I638" s="22">
        <f t="shared" si="185"/>
        <v>450</v>
      </c>
      <c r="K638" s="16" t="s">
        <v>1484</v>
      </c>
      <c r="N638" s="2">
        <v>1</v>
      </c>
      <c r="T638" s="2">
        <v>500</v>
      </c>
      <c r="U638" s="2">
        <v>500</v>
      </c>
    </row>
    <row r="639" spans="1:25" ht="12">
      <c r="A639" s="2" t="s">
        <v>1485</v>
      </c>
      <c r="B639" s="21" t="s">
        <v>80</v>
      </c>
      <c r="C639" s="10" t="s">
        <v>37</v>
      </c>
      <c r="D639" s="21">
        <v>28</v>
      </c>
      <c r="E639" s="22">
        <f t="shared" si="177"/>
        <v>31.5</v>
      </c>
      <c r="F639" s="2">
        <v>35</v>
      </c>
      <c r="H639" s="22">
        <v>28</v>
      </c>
      <c r="I639" s="22">
        <v>35</v>
      </c>
      <c r="K639" s="2" t="s">
        <v>111</v>
      </c>
      <c r="L639" s="2"/>
      <c r="N639" s="2">
        <v>1</v>
      </c>
      <c r="X639" s="2">
        <v>28</v>
      </c>
      <c r="Y639" s="2">
        <v>35</v>
      </c>
    </row>
    <row r="640" spans="1:25" ht="12">
      <c r="A640" s="2" t="s">
        <v>1486</v>
      </c>
      <c r="B640" s="21" t="s">
        <v>766</v>
      </c>
      <c r="C640" s="10" t="s">
        <v>37</v>
      </c>
      <c r="D640" s="21">
        <v>150</v>
      </c>
      <c r="E640" s="22">
        <f t="shared" si="177"/>
        <v>200</v>
      </c>
      <c r="F640" s="2">
        <v>250</v>
      </c>
      <c r="H640" s="22">
        <v>150</v>
      </c>
      <c r="I640" s="22">
        <v>250</v>
      </c>
      <c r="K640" s="2" t="s">
        <v>1487</v>
      </c>
      <c r="L640" s="19" t="str">
        <f>HYPERLINK("http://nativenews.tumblr.com/post/156189053796/indigenous-caribbean-women-of-puerto-rico-march","http://nativenews.tumblr.com/post/156189053796/indigenous-caribbean-women-of-puerto-rico-march")</f>
        <v>http://nativenews.tumblr.com/post/156189053796/indigenous-caribbean-women-of-puerto-rico-march</v>
      </c>
      <c r="N640" s="2">
        <v>1</v>
      </c>
      <c r="X640" s="2">
        <v>150</v>
      </c>
      <c r="Y640" s="2">
        <v>250</v>
      </c>
    </row>
    <row r="641" spans="1:25" ht="12">
      <c r="A641" s="2" t="s">
        <v>1155</v>
      </c>
      <c r="B641" s="21" t="s">
        <v>224</v>
      </c>
      <c r="C641" s="10" t="s">
        <v>37</v>
      </c>
      <c r="D641" s="21">
        <v>76</v>
      </c>
      <c r="E641" s="22">
        <f t="shared" si="177"/>
        <v>76</v>
      </c>
      <c r="F641" s="21">
        <v>76</v>
      </c>
      <c r="H641" s="22">
        <v>76</v>
      </c>
      <c r="I641" s="22">
        <v>76</v>
      </c>
      <c r="K641" s="16" t="s">
        <v>1157</v>
      </c>
      <c r="L641" s="2"/>
      <c r="N641" s="2">
        <v>1</v>
      </c>
      <c r="T641" s="2">
        <v>76</v>
      </c>
      <c r="U641" s="2">
        <v>76</v>
      </c>
    </row>
    <row r="642" spans="1:25" ht="12">
      <c r="A642" s="2" t="s">
        <v>1077</v>
      </c>
      <c r="B642" s="21" t="s">
        <v>360</v>
      </c>
      <c r="C642" s="10" t="s">
        <v>37</v>
      </c>
      <c r="D642" s="21"/>
      <c r="E642" s="33"/>
      <c r="F642" s="21"/>
      <c r="H642" s="33"/>
      <c r="I642" s="33"/>
      <c r="K642" s="2" t="s">
        <v>2193</v>
      </c>
      <c r="L642" s="2"/>
      <c r="N642" s="2">
        <v>1</v>
      </c>
    </row>
    <row r="643" spans="1:25" ht="12">
      <c r="A643" s="2" t="s">
        <v>512</v>
      </c>
      <c r="B643" s="21" t="s">
        <v>57</v>
      </c>
      <c r="C643" s="10" t="s">
        <v>37</v>
      </c>
      <c r="D643" s="21">
        <v>500</v>
      </c>
      <c r="E643" s="22">
        <f t="shared" ref="E643:E649" si="186">SUM(H643+I643)/2</f>
        <v>500</v>
      </c>
      <c r="F643" s="21">
        <v>500</v>
      </c>
      <c r="H643" s="22">
        <f t="shared" ref="H643:H646" si="187">D643*1.1</f>
        <v>550</v>
      </c>
      <c r="I643" s="22">
        <f t="shared" ref="I643:I646" si="188">F643*0.9</f>
        <v>450</v>
      </c>
      <c r="K643" s="16" t="s">
        <v>514</v>
      </c>
      <c r="L643" s="16" t="s">
        <v>358</v>
      </c>
      <c r="N643" s="2">
        <v>1</v>
      </c>
      <c r="O643" s="2">
        <v>85</v>
      </c>
      <c r="T643" s="2">
        <v>200</v>
      </c>
      <c r="U643" s="2">
        <v>500</v>
      </c>
    </row>
    <row r="644" spans="1:25" ht="12">
      <c r="A644" s="2" t="s">
        <v>1489</v>
      </c>
      <c r="B644" s="21" t="s">
        <v>133</v>
      </c>
      <c r="C644" s="10" t="s">
        <v>37</v>
      </c>
      <c r="D644" s="21">
        <v>2000</v>
      </c>
      <c r="E644" s="22">
        <f t="shared" si="186"/>
        <v>2180</v>
      </c>
      <c r="F644" s="21">
        <v>2400</v>
      </c>
      <c r="H644" s="22">
        <f t="shared" si="187"/>
        <v>2200</v>
      </c>
      <c r="I644" s="22">
        <f t="shared" si="188"/>
        <v>2160</v>
      </c>
      <c r="K644" s="16" t="s">
        <v>1490</v>
      </c>
      <c r="L644" s="19" t="str">
        <f>HYPERLINK("http://keprtv.com/news/local/global-womens-march-makes-its-way-to-eastern-washington","http://keprtv.com/news/local/global-womens-march-makes-its-way-to-eastern-washington")</f>
        <v>http://keprtv.com/news/local/global-womens-march-makes-its-way-to-eastern-washington</v>
      </c>
      <c r="N644" s="2">
        <v>1</v>
      </c>
      <c r="O644" s="2">
        <v>1000</v>
      </c>
      <c r="P644" s="2">
        <v>2400</v>
      </c>
      <c r="Q644" s="2">
        <v>2400</v>
      </c>
    </row>
    <row r="645" spans="1:25" ht="12">
      <c r="A645" s="2" t="s">
        <v>517</v>
      </c>
      <c r="B645" s="21" t="s">
        <v>57</v>
      </c>
      <c r="C645" s="10" t="s">
        <v>37</v>
      </c>
      <c r="D645" s="21">
        <v>3000</v>
      </c>
      <c r="E645" s="22">
        <f t="shared" si="186"/>
        <v>6150</v>
      </c>
      <c r="F645" s="21">
        <v>10000</v>
      </c>
      <c r="H645" s="22">
        <f t="shared" si="187"/>
        <v>3300.0000000000005</v>
      </c>
      <c r="I645" s="22">
        <f t="shared" si="188"/>
        <v>9000</v>
      </c>
      <c r="K645" s="16" t="s">
        <v>446</v>
      </c>
      <c r="L645" s="16" t="s">
        <v>519</v>
      </c>
      <c r="N645" s="2">
        <v>1</v>
      </c>
      <c r="T645" s="2">
        <v>3000</v>
      </c>
      <c r="U645" s="2">
        <v>10000</v>
      </c>
    </row>
    <row r="646" spans="1:25" ht="12">
      <c r="A646" s="2" t="s">
        <v>671</v>
      </c>
      <c r="B646" s="21" t="s">
        <v>672</v>
      </c>
      <c r="C646" s="10" t="s">
        <v>37</v>
      </c>
      <c r="D646" s="21">
        <v>500000</v>
      </c>
      <c r="E646" s="38">
        <f t="shared" si="186"/>
        <v>725000</v>
      </c>
      <c r="F646" s="21">
        <v>1000000</v>
      </c>
      <c r="G646" s="21"/>
      <c r="H646" s="38">
        <f t="shared" si="187"/>
        <v>550000</v>
      </c>
      <c r="I646" s="38">
        <f t="shared" si="188"/>
        <v>900000</v>
      </c>
      <c r="J646" s="21"/>
      <c r="K646" s="16" t="s">
        <v>674</v>
      </c>
      <c r="L646" s="32" t="s">
        <v>676</v>
      </c>
      <c r="M646" s="16" t="s">
        <v>678</v>
      </c>
      <c r="N646" s="2">
        <v>1</v>
      </c>
      <c r="O646" s="2">
        <v>200000</v>
      </c>
      <c r="T646" s="2">
        <v>500000</v>
      </c>
      <c r="U646" s="2">
        <v>1000000</v>
      </c>
      <c r="X646" s="2">
        <v>470000</v>
      </c>
      <c r="Y646" s="2">
        <v>470000</v>
      </c>
    </row>
    <row r="647" spans="1:25" ht="12">
      <c r="A647" s="2" t="s">
        <v>1428</v>
      </c>
      <c r="B647" s="21" t="s">
        <v>75</v>
      </c>
      <c r="C647" s="10" t="s">
        <v>37</v>
      </c>
      <c r="D647" s="21">
        <v>250</v>
      </c>
      <c r="E647" s="22">
        <f t="shared" si="186"/>
        <v>250</v>
      </c>
      <c r="F647" s="21">
        <v>250</v>
      </c>
      <c r="H647" s="22">
        <v>250</v>
      </c>
      <c r="I647" s="22">
        <v>250</v>
      </c>
      <c r="K647" s="23" t="s">
        <v>1429</v>
      </c>
      <c r="N647" s="2">
        <v>1</v>
      </c>
      <c r="T647" s="2">
        <v>250</v>
      </c>
      <c r="U647" s="2">
        <v>250</v>
      </c>
    </row>
    <row r="648" spans="1:25" ht="12">
      <c r="A648" s="2" t="s">
        <v>520</v>
      </c>
      <c r="B648" s="21" t="s">
        <v>57</v>
      </c>
      <c r="C648" s="10" t="s">
        <v>37</v>
      </c>
      <c r="D648" s="21">
        <v>300</v>
      </c>
      <c r="E648" s="22">
        <f t="shared" si="186"/>
        <v>390</v>
      </c>
      <c r="F648" s="21">
        <v>500</v>
      </c>
      <c r="H648" s="22">
        <f>D648*1.1</f>
        <v>330</v>
      </c>
      <c r="I648" s="22">
        <f>F648*0.9</f>
        <v>450</v>
      </c>
      <c r="K648" s="28" t="s">
        <v>521</v>
      </c>
      <c r="N648" s="2">
        <v>1</v>
      </c>
      <c r="X648" s="2">
        <v>300</v>
      </c>
      <c r="Y648" s="2">
        <v>500</v>
      </c>
    </row>
    <row r="649" spans="1:25" ht="12">
      <c r="A649" s="2" t="s">
        <v>1492</v>
      </c>
      <c r="B649" s="21" t="s">
        <v>172</v>
      </c>
      <c r="C649" s="10" t="s">
        <v>37</v>
      </c>
      <c r="D649" s="21">
        <v>150</v>
      </c>
      <c r="E649" s="22">
        <f t="shared" si="186"/>
        <v>175</v>
      </c>
      <c r="F649" s="21">
        <v>200</v>
      </c>
      <c r="H649" s="22">
        <v>150</v>
      </c>
      <c r="I649" s="22">
        <v>200</v>
      </c>
      <c r="K649" s="23" t="s">
        <v>1493</v>
      </c>
      <c r="L649" s="28" t="s">
        <v>1494</v>
      </c>
      <c r="N649" s="2">
        <v>1</v>
      </c>
      <c r="X649" s="2">
        <v>150</v>
      </c>
      <c r="Y649" s="2">
        <v>200</v>
      </c>
    </row>
    <row r="650" spans="1:25" ht="12">
      <c r="A650" s="2" t="s">
        <v>1478</v>
      </c>
      <c r="B650" s="21" t="s">
        <v>189</v>
      </c>
      <c r="C650" s="10" t="s">
        <v>37</v>
      </c>
      <c r="D650" s="21"/>
      <c r="E650" s="33"/>
      <c r="F650" s="21"/>
      <c r="H650" s="33"/>
      <c r="I650" s="33"/>
      <c r="J650" s="66"/>
      <c r="K650" s="82"/>
      <c r="L650" s="66"/>
      <c r="M650" s="66"/>
      <c r="N650" s="2">
        <v>1</v>
      </c>
    </row>
    <row r="651" spans="1:25" ht="12">
      <c r="A651" s="2" t="s">
        <v>1080</v>
      </c>
      <c r="B651" s="21" t="s">
        <v>360</v>
      </c>
      <c r="C651" s="10" t="s">
        <v>37</v>
      </c>
      <c r="D651" s="21">
        <v>113</v>
      </c>
      <c r="E651" s="22">
        <f t="shared" ref="E651:E655" si="189">SUM(H651+I651)/2</f>
        <v>113</v>
      </c>
      <c r="F651" s="21">
        <v>113</v>
      </c>
      <c r="H651" s="22">
        <v>113</v>
      </c>
      <c r="I651" s="22">
        <v>113</v>
      </c>
      <c r="J651" s="66"/>
      <c r="K651" s="82" t="s">
        <v>376</v>
      </c>
      <c r="L651" s="66"/>
      <c r="M651" s="66"/>
      <c r="N651" s="2">
        <v>1</v>
      </c>
      <c r="X651" s="2">
        <v>113</v>
      </c>
      <c r="Y651" s="2">
        <v>113</v>
      </c>
    </row>
    <row r="652" spans="1:25" ht="12">
      <c r="A652" s="2" t="s">
        <v>1495</v>
      </c>
      <c r="B652" s="21" t="s">
        <v>133</v>
      </c>
      <c r="C652" s="10" t="s">
        <v>37</v>
      </c>
      <c r="D652" s="21">
        <v>2000</v>
      </c>
      <c r="E652" s="22">
        <f t="shared" si="189"/>
        <v>2000</v>
      </c>
      <c r="F652" s="21">
        <v>2000</v>
      </c>
      <c r="H652" s="22">
        <f>D652*1.1</f>
        <v>2200</v>
      </c>
      <c r="I652" s="22">
        <f>F652*0.9</f>
        <v>1800</v>
      </c>
      <c r="J652" s="66"/>
      <c r="K652" s="83" t="s">
        <v>1496</v>
      </c>
      <c r="L652" s="66"/>
      <c r="M652" s="66"/>
      <c r="N652" s="2">
        <v>1</v>
      </c>
      <c r="T652" s="2">
        <v>2000</v>
      </c>
      <c r="U652" s="2">
        <v>2000</v>
      </c>
      <c r="X652" s="2">
        <v>1700</v>
      </c>
      <c r="Y652" s="2">
        <v>1700</v>
      </c>
    </row>
    <row r="653" spans="1:25" ht="12">
      <c r="A653" s="2" t="s">
        <v>1497</v>
      </c>
      <c r="B653" s="21" t="s">
        <v>109</v>
      </c>
      <c r="C653" s="10" t="s">
        <v>37</v>
      </c>
      <c r="D653" s="21">
        <v>150</v>
      </c>
      <c r="E653" s="22">
        <f t="shared" si="189"/>
        <v>175</v>
      </c>
      <c r="F653" s="2">
        <v>200</v>
      </c>
      <c r="G653" s="2"/>
      <c r="H653" s="22">
        <v>150</v>
      </c>
      <c r="I653" s="22">
        <v>200</v>
      </c>
      <c r="J653" s="66"/>
      <c r="K653" s="84" t="s">
        <v>1498</v>
      </c>
      <c r="L653" s="65" t="s">
        <v>1499</v>
      </c>
      <c r="M653" s="84" t="s">
        <v>1500</v>
      </c>
      <c r="N653" s="2">
        <v>1</v>
      </c>
      <c r="T653" s="2">
        <v>150</v>
      </c>
      <c r="U653" s="2">
        <v>150</v>
      </c>
    </row>
    <row r="654" spans="1:25" ht="12">
      <c r="A654" s="2" t="s">
        <v>1290</v>
      </c>
      <c r="B654" s="21" t="s">
        <v>184</v>
      </c>
      <c r="C654" s="10" t="s">
        <v>37</v>
      </c>
      <c r="D654" s="21">
        <v>295</v>
      </c>
      <c r="E654" s="22">
        <f t="shared" si="189"/>
        <v>297.5</v>
      </c>
      <c r="F654" s="2">
        <v>300</v>
      </c>
      <c r="H654" s="22">
        <v>295</v>
      </c>
      <c r="I654" s="22">
        <v>300</v>
      </c>
      <c r="J654" s="66"/>
      <c r="K654" s="84" t="s">
        <v>1292</v>
      </c>
      <c r="L654" s="85" t="s">
        <v>59</v>
      </c>
      <c r="M654" s="65" t="s">
        <v>1294</v>
      </c>
      <c r="N654" s="2">
        <v>1</v>
      </c>
      <c r="P654" s="2">
        <v>300</v>
      </c>
      <c r="Q654" s="2">
        <v>300</v>
      </c>
      <c r="V654" s="2">
        <v>250</v>
      </c>
      <c r="W654" s="2">
        <v>250</v>
      </c>
      <c r="X654" s="2"/>
      <c r="Y654" s="2"/>
    </row>
    <row r="655" spans="1:25" ht="12">
      <c r="A655" s="2" t="s">
        <v>1501</v>
      </c>
      <c r="B655" s="21" t="s">
        <v>172</v>
      </c>
      <c r="C655" s="10" t="s">
        <v>37</v>
      </c>
      <c r="D655" s="21">
        <v>1</v>
      </c>
      <c r="E655" s="22">
        <f t="shared" si="189"/>
        <v>1</v>
      </c>
      <c r="F655" s="2">
        <v>1</v>
      </c>
      <c r="H655" s="22">
        <v>1</v>
      </c>
      <c r="I655" s="22">
        <v>1</v>
      </c>
      <c r="J655" s="66"/>
      <c r="K655" s="82" t="s">
        <v>1162</v>
      </c>
      <c r="L655" s="65"/>
      <c r="M655" s="66"/>
      <c r="N655" s="2">
        <v>1</v>
      </c>
      <c r="X655" s="2">
        <v>1</v>
      </c>
      <c r="Y655" s="2">
        <v>1</v>
      </c>
    </row>
    <row r="656" spans="1:25" ht="12">
      <c r="A656" s="2" t="s">
        <v>1360</v>
      </c>
      <c r="B656" s="21" t="s">
        <v>181</v>
      </c>
      <c r="C656" s="10" t="s">
        <v>37</v>
      </c>
      <c r="D656" s="21"/>
      <c r="E656" s="33"/>
      <c r="F656" s="2"/>
      <c r="H656" s="33"/>
      <c r="I656" s="33"/>
      <c r="K656" s="28"/>
      <c r="L656" s="2"/>
      <c r="N656" s="2">
        <v>1</v>
      </c>
    </row>
    <row r="657" spans="1:25" ht="12">
      <c r="A657" s="2" t="s">
        <v>803</v>
      </c>
      <c r="B657" s="21" t="s">
        <v>119</v>
      </c>
      <c r="C657" s="10" t="s">
        <v>37</v>
      </c>
      <c r="D657" s="21">
        <v>5000</v>
      </c>
      <c r="E657" s="22">
        <f>SUM(H657+I657)/2</f>
        <v>5900</v>
      </c>
      <c r="F657" s="21">
        <v>7000</v>
      </c>
      <c r="H657" s="22">
        <f>D657*1.1</f>
        <v>5500</v>
      </c>
      <c r="I657" s="22">
        <f>F657*0.9</f>
        <v>6300</v>
      </c>
      <c r="K657" s="23" t="s">
        <v>804</v>
      </c>
      <c r="L657" s="2"/>
      <c r="N657" s="2">
        <v>1</v>
      </c>
      <c r="P657" s="2">
        <v>7000</v>
      </c>
      <c r="Q657" s="2">
        <v>7000</v>
      </c>
      <c r="R657" s="2">
        <v>5000</v>
      </c>
      <c r="S657" s="2">
        <v>5000</v>
      </c>
    </row>
    <row r="658" spans="1:25" ht="12">
      <c r="A658" s="2" t="s">
        <v>1252</v>
      </c>
      <c r="B658" s="21" t="s">
        <v>566</v>
      </c>
      <c r="C658" s="10" t="s">
        <v>37</v>
      </c>
      <c r="D658" s="21"/>
      <c r="E658" s="33"/>
      <c r="F658" s="21"/>
      <c r="H658" s="33"/>
      <c r="I658" s="33"/>
      <c r="K658" s="28"/>
      <c r="L658" s="2"/>
      <c r="N658" s="2">
        <v>1</v>
      </c>
    </row>
    <row r="659" spans="1:25" ht="12">
      <c r="A659" s="2" t="s">
        <v>1361</v>
      </c>
      <c r="B659" s="21" t="s">
        <v>181</v>
      </c>
      <c r="C659" s="10" t="s">
        <v>37</v>
      </c>
      <c r="D659" s="21">
        <v>1000</v>
      </c>
      <c r="E659" s="22">
        <f t="shared" ref="E659:E660" si="190">SUM(H659+I659)/2</f>
        <v>1450</v>
      </c>
      <c r="F659" s="21">
        <v>2000</v>
      </c>
      <c r="H659" s="22">
        <f>D659*1.1</f>
        <v>1100</v>
      </c>
      <c r="I659" s="22">
        <f>F659*0.9</f>
        <v>1800</v>
      </c>
      <c r="K659" s="23" t="s">
        <v>1362</v>
      </c>
      <c r="L659" s="2"/>
      <c r="N659" s="2">
        <v>1</v>
      </c>
      <c r="O659" s="2">
        <v>200</v>
      </c>
      <c r="P659" s="2">
        <v>2000</v>
      </c>
      <c r="Q659" s="2">
        <v>2000</v>
      </c>
    </row>
    <row r="660" spans="1:25" ht="12">
      <c r="A660" s="2" t="s">
        <v>522</v>
      </c>
      <c r="B660" s="2" t="s">
        <v>57</v>
      </c>
      <c r="C660" s="10" t="s">
        <v>37</v>
      </c>
      <c r="D660" s="2">
        <v>7</v>
      </c>
      <c r="E660" s="22">
        <f t="shared" si="190"/>
        <v>7</v>
      </c>
      <c r="F660" s="2">
        <v>7</v>
      </c>
      <c r="H660" s="22">
        <v>7</v>
      </c>
      <c r="I660" s="22">
        <v>7</v>
      </c>
      <c r="K660" s="19" t="str">
        <f>HYPERLINK("https://scontent.fsnc1-2.fna.fbcdn.net/v/t1.0-9/16143287_1327469003942570_8616922278418296058_n.jpg?oh=eb912bd6e7949caa7ef1ec1a7a691dda&amp;oe=590F4747","https://scontent.fsnc1-2.fna.fbcdn.net/v/t1.0-9/16143287_1327469003942570_8616922278418296058_n.jpg?oh=eb912bd6e7949caa7ef1ec1a7a691dda&amp;oe=590F4747")</f>
        <v>https://scontent.fsnc1-2.fna.fbcdn.net/v/t1.0-9/16143287_1327469003942570_8616922278418296058_n.jpg?oh=eb912bd6e7949caa7ef1ec1a7a691dda&amp;oe=590F4747</v>
      </c>
      <c r="N660" s="2">
        <v>1</v>
      </c>
      <c r="X660" s="2">
        <v>7</v>
      </c>
      <c r="Y660" s="2">
        <v>7</v>
      </c>
    </row>
    <row r="661" spans="1:25" ht="12">
      <c r="A661" s="2" t="s">
        <v>1270</v>
      </c>
      <c r="B661" s="2" t="s">
        <v>368</v>
      </c>
      <c r="C661" s="10" t="s">
        <v>37</v>
      </c>
      <c r="D661" s="2"/>
      <c r="E661" s="33"/>
      <c r="F661" s="2"/>
      <c r="H661" s="33"/>
      <c r="I661" s="33"/>
      <c r="K661" s="2" t="s">
        <v>1272</v>
      </c>
      <c r="N661" s="2">
        <v>0</v>
      </c>
    </row>
    <row r="662" spans="1:25" ht="12">
      <c r="A662" s="2" t="s">
        <v>1007</v>
      </c>
      <c r="B662" s="2" t="s">
        <v>1003</v>
      </c>
      <c r="C662" s="10" t="s">
        <v>37</v>
      </c>
      <c r="D662" s="21">
        <v>3000</v>
      </c>
      <c r="E662" s="22">
        <f t="shared" ref="E662:E665" si="191">SUM(H662+I662)/2</f>
        <v>3000</v>
      </c>
      <c r="F662" s="21">
        <v>3000</v>
      </c>
      <c r="H662" s="22">
        <f>D662*1.1</f>
        <v>3300.0000000000005</v>
      </c>
      <c r="I662" s="22">
        <f>F662*0.9</f>
        <v>2700</v>
      </c>
      <c r="K662" s="16" t="s">
        <v>1008</v>
      </c>
      <c r="N662" s="2">
        <v>1</v>
      </c>
      <c r="P662" s="2">
        <v>3000</v>
      </c>
      <c r="Q662" s="2">
        <v>3000</v>
      </c>
    </row>
    <row r="663" spans="1:25" ht="12">
      <c r="A663" s="2" t="s">
        <v>1502</v>
      </c>
      <c r="B663" s="2" t="s">
        <v>35</v>
      </c>
      <c r="C663" s="10" t="s">
        <v>37</v>
      </c>
      <c r="D663" s="2">
        <v>150</v>
      </c>
      <c r="E663" s="22">
        <f t="shared" si="191"/>
        <v>150</v>
      </c>
      <c r="F663" s="2">
        <v>150</v>
      </c>
      <c r="H663" s="22">
        <v>150</v>
      </c>
      <c r="I663" s="22">
        <v>150</v>
      </c>
      <c r="K663" s="16" t="s">
        <v>1503</v>
      </c>
      <c r="N663" s="2">
        <v>1</v>
      </c>
      <c r="P663" s="2"/>
      <c r="T663" s="2">
        <v>150</v>
      </c>
      <c r="U663" s="2">
        <v>150</v>
      </c>
      <c r="X663" s="2">
        <v>100</v>
      </c>
      <c r="Y663" s="2">
        <v>100</v>
      </c>
    </row>
    <row r="664" spans="1:25" ht="12">
      <c r="A664" s="2" t="s">
        <v>1504</v>
      </c>
      <c r="B664" s="2" t="s">
        <v>80</v>
      </c>
      <c r="C664" s="10" t="s">
        <v>37</v>
      </c>
      <c r="D664" s="2">
        <v>700</v>
      </c>
      <c r="E664" s="22">
        <f t="shared" si="191"/>
        <v>835</v>
      </c>
      <c r="F664" s="21">
        <v>1000</v>
      </c>
      <c r="H664" s="22">
        <f>D664*1.1</f>
        <v>770.00000000000011</v>
      </c>
      <c r="I664" s="22">
        <f>F664*0.9</f>
        <v>900</v>
      </c>
      <c r="K664" s="16" t="s">
        <v>1505</v>
      </c>
      <c r="L664" s="2"/>
      <c r="N664" s="2">
        <v>1</v>
      </c>
      <c r="O664" s="2">
        <v>50</v>
      </c>
      <c r="P664" s="2">
        <v>700</v>
      </c>
      <c r="Q664" s="2">
        <v>700</v>
      </c>
      <c r="X664" s="2">
        <v>1000</v>
      </c>
      <c r="Y664" s="2">
        <v>1000</v>
      </c>
    </row>
    <row r="665" spans="1:25" ht="12">
      <c r="A665" s="2" t="s">
        <v>526</v>
      </c>
      <c r="B665" s="2" t="s">
        <v>57</v>
      </c>
      <c r="C665" s="10" t="s">
        <v>37</v>
      </c>
      <c r="D665" s="2">
        <v>50</v>
      </c>
      <c r="E665" s="22">
        <f t="shared" si="191"/>
        <v>50</v>
      </c>
      <c r="F665" s="2">
        <v>50</v>
      </c>
      <c r="H665" s="22">
        <v>50</v>
      </c>
      <c r="I665" s="22">
        <v>50</v>
      </c>
      <c r="K665" s="2" t="s">
        <v>59</v>
      </c>
      <c r="N665" s="2">
        <v>1</v>
      </c>
      <c r="X665" s="2">
        <v>50</v>
      </c>
      <c r="Y665" s="2">
        <v>50</v>
      </c>
    </row>
    <row r="666" spans="1:25" ht="12">
      <c r="A666" s="2" t="s">
        <v>1253</v>
      </c>
      <c r="B666" s="2" t="s">
        <v>566</v>
      </c>
      <c r="C666" s="10" t="s">
        <v>37</v>
      </c>
      <c r="D666" s="2"/>
      <c r="E666" s="33"/>
      <c r="F666" s="2"/>
      <c r="H666" s="33"/>
      <c r="I666" s="33"/>
      <c r="K666" s="2"/>
      <c r="L666" s="2"/>
      <c r="N666" s="2">
        <v>1</v>
      </c>
    </row>
    <row r="667" spans="1:25" ht="12">
      <c r="A667" s="2" t="s">
        <v>1295</v>
      </c>
      <c r="B667" s="2" t="s">
        <v>184</v>
      </c>
      <c r="C667" s="10" t="s">
        <v>37</v>
      </c>
      <c r="D667" s="21">
        <v>1000</v>
      </c>
      <c r="E667" s="22">
        <f t="shared" ref="E667:E670" si="192">SUM(H667+I667)/2</f>
        <v>1900</v>
      </c>
      <c r="F667" s="21">
        <v>3000</v>
      </c>
      <c r="H667" s="22">
        <f>D667*1.1</f>
        <v>1100</v>
      </c>
      <c r="I667" s="22">
        <f>F667*0.9</f>
        <v>2700</v>
      </c>
      <c r="K667" s="16" t="s">
        <v>1296</v>
      </c>
      <c r="L667" s="16" t="s">
        <v>1297</v>
      </c>
      <c r="N667" s="2">
        <v>1</v>
      </c>
      <c r="O667" s="2"/>
      <c r="P667" s="2">
        <v>1000</v>
      </c>
      <c r="Q667" s="2">
        <v>1500</v>
      </c>
      <c r="R667" s="2">
        <v>1000</v>
      </c>
      <c r="S667" s="2">
        <v>1000</v>
      </c>
    </row>
    <row r="668" spans="1:25" ht="12">
      <c r="A668" s="2" t="s">
        <v>1450</v>
      </c>
      <c r="B668" s="2" t="s">
        <v>211</v>
      </c>
      <c r="C668" s="10" t="s">
        <v>37</v>
      </c>
      <c r="D668" s="2">
        <v>70</v>
      </c>
      <c r="E668" s="22">
        <f t="shared" si="192"/>
        <v>70</v>
      </c>
      <c r="F668" s="2">
        <v>70</v>
      </c>
      <c r="H668" s="22">
        <v>70</v>
      </c>
      <c r="I668" s="22">
        <v>70</v>
      </c>
      <c r="K668" s="16" t="s">
        <v>1452</v>
      </c>
      <c r="N668" s="2">
        <v>1</v>
      </c>
      <c r="T668" s="2">
        <v>70</v>
      </c>
      <c r="U668" s="2">
        <v>70</v>
      </c>
    </row>
    <row r="669" spans="1:25" ht="12">
      <c r="A669" s="2" t="s">
        <v>1337</v>
      </c>
      <c r="B669" s="2" t="s">
        <v>586</v>
      </c>
      <c r="C669" s="10" t="s">
        <v>37</v>
      </c>
      <c r="D669" s="2">
        <v>100</v>
      </c>
      <c r="E669" s="22">
        <f t="shared" si="192"/>
        <v>112.5</v>
      </c>
      <c r="F669" s="2">
        <v>125</v>
      </c>
      <c r="H669" s="22">
        <v>100</v>
      </c>
      <c r="I669" s="22">
        <v>125</v>
      </c>
      <c r="K669" s="2" t="s">
        <v>1338</v>
      </c>
      <c r="N669" s="2">
        <v>1</v>
      </c>
      <c r="X669" s="2">
        <v>100</v>
      </c>
      <c r="Y669" s="2">
        <v>125</v>
      </c>
    </row>
    <row r="670" spans="1:25" ht="12">
      <c r="A670" s="2" t="s">
        <v>1506</v>
      </c>
      <c r="B670" s="2" t="s">
        <v>80</v>
      </c>
      <c r="C670" s="10" t="s">
        <v>37</v>
      </c>
      <c r="D670" s="21">
        <v>1200</v>
      </c>
      <c r="E670" s="22">
        <f t="shared" si="192"/>
        <v>1245</v>
      </c>
      <c r="F670" s="21">
        <v>1300</v>
      </c>
      <c r="H670" s="22">
        <f>D670*1.1</f>
        <v>1320</v>
      </c>
      <c r="I670" s="22">
        <f>F670*0.9</f>
        <v>1170</v>
      </c>
      <c r="K670" s="2" t="s">
        <v>1507</v>
      </c>
      <c r="L670" s="16" t="s">
        <v>1508</v>
      </c>
      <c r="N670" s="2">
        <v>1</v>
      </c>
      <c r="T670" s="2">
        <v>1200</v>
      </c>
      <c r="U670" s="2">
        <v>1300</v>
      </c>
    </row>
    <row r="671" spans="1:25" ht="12">
      <c r="A671" s="2" t="s">
        <v>1299</v>
      </c>
      <c r="B671" s="2" t="s">
        <v>184</v>
      </c>
      <c r="C671" s="10" t="s">
        <v>37</v>
      </c>
      <c r="D671" s="2"/>
      <c r="E671" s="33"/>
      <c r="F671" s="2"/>
      <c r="H671" s="33"/>
      <c r="I671" s="33"/>
      <c r="K671" s="2"/>
      <c r="N671" s="2">
        <v>1</v>
      </c>
    </row>
    <row r="672" spans="1:25" ht="12">
      <c r="A672" s="2" t="s">
        <v>528</v>
      </c>
      <c r="B672" s="2" t="s">
        <v>57</v>
      </c>
      <c r="C672" s="10" t="s">
        <v>37</v>
      </c>
      <c r="D672" s="2">
        <v>200</v>
      </c>
      <c r="E672" s="22">
        <f t="shared" ref="E672:E677" si="193">SUM(H672+I672)/2</f>
        <v>200</v>
      </c>
      <c r="F672" s="2">
        <v>200</v>
      </c>
      <c r="H672" s="22">
        <v>200</v>
      </c>
      <c r="I672" s="22">
        <v>200</v>
      </c>
      <c r="K672" s="2" t="s">
        <v>59</v>
      </c>
      <c r="N672" s="2">
        <v>1</v>
      </c>
      <c r="X672" s="2">
        <v>200</v>
      </c>
      <c r="Y672" s="2">
        <v>200</v>
      </c>
    </row>
    <row r="673" spans="1:25" ht="12">
      <c r="A673" s="2" t="s">
        <v>1509</v>
      </c>
      <c r="B673" s="2" t="s">
        <v>1183</v>
      </c>
      <c r="C673" s="10" t="s">
        <v>37</v>
      </c>
      <c r="D673" s="2">
        <v>415</v>
      </c>
      <c r="E673" s="22">
        <f t="shared" si="193"/>
        <v>415</v>
      </c>
      <c r="F673" s="2">
        <v>415</v>
      </c>
      <c r="H673" s="22">
        <f>D673*1.1</f>
        <v>456.50000000000006</v>
      </c>
      <c r="I673" s="22">
        <f>F673*0.9</f>
        <v>373.5</v>
      </c>
      <c r="K673" s="2" t="s">
        <v>59</v>
      </c>
      <c r="L673" s="2" t="s">
        <v>1510</v>
      </c>
      <c r="N673" s="2">
        <v>0</v>
      </c>
      <c r="P673" s="2">
        <v>415</v>
      </c>
      <c r="Q673" s="2">
        <v>415</v>
      </c>
    </row>
    <row r="674" spans="1:25" ht="12">
      <c r="A674" s="2" t="s">
        <v>2194</v>
      </c>
      <c r="B674" s="2" t="s">
        <v>360</v>
      </c>
      <c r="C674" s="10" t="s">
        <v>37</v>
      </c>
      <c r="D674" s="2">
        <v>1</v>
      </c>
      <c r="E674" s="22">
        <f t="shared" si="193"/>
        <v>1</v>
      </c>
      <c r="F674" s="2">
        <v>1</v>
      </c>
      <c r="H674" s="22">
        <v>1</v>
      </c>
      <c r="I674" s="22">
        <v>1</v>
      </c>
      <c r="K674" s="2" t="s">
        <v>1082</v>
      </c>
      <c r="L674" s="2"/>
      <c r="N674" s="2">
        <v>1</v>
      </c>
      <c r="X674" s="2">
        <v>1</v>
      </c>
      <c r="Y674" s="2">
        <v>1</v>
      </c>
    </row>
    <row r="675" spans="1:25" ht="12">
      <c r="A675" s="2" t="s">
        <v>1430</v>
      </c>
      <c r="B675" s="2" t="s">
        <v>75</v>
      </c>
      <c r="C675" s="10" t="s">
        <v>37</v>
      </c>
      <c r="D675" s="21">
        <v>1000</v>
      </c>
      <c r="E675" s="22">
        <f t="shared" si="193"/>
        <v>1000</v>
      </c>
      <c r="F675" s="21">
        <v>1000</v>
      </c>
      <c r="H675" s="22">
        <f t="shared" ref="H675:H677" si="194">D675*1.1</f>
        <v>1100</v>
      </c>
      <c r="I675" s="22">
        <f t="shared" ref="I675:I677" si="195">F675*0.9</f>
        <v>900</v>
      </c>
      <c r="K675" s="19" t="str">
        <f>HYPERLINK("http://media.dailyfreeman.com/2017/01/21/photos-from-the-womens-march-in-woodstock/","http://media.dailyfreeman.com/2017/01/21/photos-from-the-womens-march-in-woodstock/")</f>
        <v>http://media.dailyfreeman.com/2017/01/21/photos-from-the-womens-march-in-woodstock/</v>
      </c>
      <c r="L675" s="19" t="str">
        <f>HYPERLINK("https://www.facebook.com/hudsonvalleynews/videos/10154316159331172/","https://www.facebook.com/hudsonvalleynews/videos/10154316159331172/")</f>
        <v>https://www.facebook.com/hudsonvalleynews/videos/10154316159331172/</v>
      </c>
      <c r="N675" s="2">
        <v>1</v>
      </c>
      <c r="T675" s="2">
        <v>1000</v>
      </c>
      <c r="U675" s="2">
        <v>1000</v>
      </c>
    </row>
    <row r="676" spans="1:25" ht="12">
      <c r="A676" s="2" t="s">
        <v>1511</v>
      </c>
      <c r="B676" s="2" t="s">
        <v>80</v>
      </c>
      <c r="C676" s="10" t="s">
        <v>37</v>
      </c>
      <c r="D676" s="2">
        <v>400</v>
      </c>
      <c r="E676" s="22">
        <f t="shared" si="193"/>
        <v>400</v>
      </c>
      <c r="F676" s="2">
        <v>400</v>
      </c>
      <c r="H676" s="22">
        <f t="shared" si="194"/>
        <v>440.00000000000006</v>
      </c>
      <c r="I676" s="22">
        <f t="shared" si="195"/>
        <v>360</v>
      </c>
      <c r="K676" s="16" t="s">
        <v>1512</v>
      </c>
      <c r="N676" s="2">
        <v>1</v>
      </c>
      <c r="T676" s="2">
        <v>400</v>
      </c>
      <c r="U676" s="2">
        <v>400</v>
      </c>
    </row>
    <row r="677" spans="1:25" ht="12">
      <c r="A677" s="2" t="s">
        <v>1454</v>
      </c>
      <c r="B677" s="2" t="s">
        <v>211</v>
      </c>
      <c r="C677" s="10" t="s">
        <v>37</v>
      </c>
      <c r="D677" s="2">
        <v>500</v>
      </c>
      <c r="E677" s="22">
        <f t="shared" si="193"/>
        <v>725</v>
      </c>
      <c r="F677" s="21">
        <v>1000</v>
      </c>
      <c r="H677" s="22">
        <f t="shared" si="194"/>
        <v>550</v>
      </c>
      <c r="I677" s="22">
        <f t="shared" si="195"/>
        <v>900</v>
      </c>
      <c r="K677" s="16" t="s">
        <v>1455</v>
      </c>
      <c r="L677" s="16" t="s">
        <v>1457</v>
      </c>
      <c r="N677" s="2">
        <v>1</v>
      </c>
      <c r="T677" s="2">
        <v>500</v>
      </c>
      <c r="U677" s="2">
        <v>600</v>
      </c>
      <c r="X677" s="2">
        <v>600</v>
      </c>
      <c r="Y677" s="2">
        <v>1000</v>
      </c>
    </row>
    <row r="678" spans="1:25" ht="12">
      <c r="A678" s="2" t="s">
        <v>1084</v>
      </c>
      <c r="B678" s="2" t="s">
        <v>360</v>
      </c>
      <c r="C678" s="10" t="s">
        <v>37</v>
      </c>
      <c r="D678" s="2"/>
      <c r="E678" s="33"/>
      <c r="F678" s="2"/>
      <c r="H678" s="33"/>
      <c r="I678" s="33"/>
      <c r="K678" s="16" t="s">
        <v>1086</v>
      </c>
      <c r="N678" s="2">
        <v>1</v>
      </c>
    </row>
    <row r="679" spans="1:25" ht="14">
      <c r="A679" s="2" t="s">
        <v>1365</v>
      </c>
      <c r="B679" s="2" t="s">
        <v>181</v>
      </c>
      <c r="C679" s="10" t="s">
        <v>37</v>
      </c>
      <c r="D679" s="2">
        <v>300</v>
      </c>
      <c r="E679" s="22">
        <f>SUM(H679+I679)/2</f>
        <v>390</v>
      </c>
      <c r="F679" s="2">
        <v>500</v>
      </c>
      <c r="H679" s="22">
        <f>D679*1.1</f>
        <v>330</v>
      </c>
      <c r="I679" s="22">
        <f>F679*0.9</f>
        <v>450</v>
      </c>
      <c r="K679" s="42" t="s">
        <v>1110</v>
      </c>
      <c r="L679" s="2" t="s">
        <v>1370</v>
      </c>
      <c r="N679" s="2">
        <v>1</v>
      </c>
      <c r="T679" s="2">
        <v>300</v>
      </c>
      <c r="U679" s="2">
        <v>300</v>
      </c>
    </row>
    <row r="680" spans="1:25" ht="12">
      <c r="A680" s="2" t="s">
        <v>1084</v>
      </c>
      <c r="D680" s="2"/>
      <c r="F680" s="2"/>
      <c r="K680" s="2"/>
    </row>
    <row r="681" spans="1:25" ht="12">
      <c r="A681" s="2" t="s">
        <v>1513</v>
      </c>
      <c r="B681" s="2" t="s">
        <v>133</v>
      </c>
      <c r="C681" s="10" t="s">
        <v>37</v>
      </c>
      <c r="D681" s="2">
        <v>800</v>
      </c>
      <c r="E681" s="22">
        <f t="shared" ref="E681:E688" si="196">SUM(H681+I681)/2</f>
        <v>890</v>
      </c>
      <c r="F681" s="21">
        <v>1000</v>
      </c>
      <c r="H681" s="22">
        <f>D681*1.1</f>
        <v>880.00000000000011</v>
      </c>
      <c r="I681" s="22">
        <f>F681*0.9</f>
        <v>900</v>
      </c>
      <c r="K681" s="16" t="s">
        <v>1514</v>
      </c>
      <c r="N681" s="2">
        <v>1</v>
      </c>
      <c r="T681" s="2">
        <v>700</v>
      </c>
      <c r="U681" s="2">
        <v>1000</v>
      </c>
    </row>
    <row r="682" spans="1:25" ht="12">
      <c r="A682" s="2" t="s">
        <v>1458</v>
      </c>
      <c r="B682" s="2" t="s">
        <v>211</v>
      </c>
      <c r="C682" s="10" t="s">
        <v>37</v>
      </c>
      <c r="D682" s="2">
        <v>250</v>
      </c>
      <c r="E682" s="22">
        <f t="shared" si="196"/>
        <v>250</v>
      </c>
      <c r="F682" s="2">
        <v>250</v>
      </c>
      <c r="H682" s="22">
        <v>250</v>
      </c>
      <c r="I682" s="22">
        <v>250</v>
      </c>
      <c r="K682" s="16" t="s">
        <v>1459</v>
      </c>
      <c r="N682" s="2">
        <v>1</v>
      </c>
      <c r="T682" s="2">
        <v>250</v>
      </c>
      <c r="U682" s="2">
        <v>250</v>
      </c>
    </row>
    <row r="683" spans="1:25" ht="12">
      <c r="A683" s="2" t="s">
        <v>1214</v>
      </c>
      <c r="B683" s="2" t="s">
        <v>50</v>
      </c>
      <c r="C683" s="10" t="s">
        <v>37</v>
      </c>
      <c r="D683" s="21">
        <v>1200</v>
      </c>
      <c r="E683" s="22">
        <f t="shared" si="196"/>
        <v>1200</v>
      </c>
      <c r="F683" s="21">
        <v>1200</v>
      </c>
      <c r="H683" s="22">
        <f>D683*1.1</f>
        <v>1320</v>
      </c>
      <c r="I683" s="22">
        <f>F683*0.9</f>
        <v>1080</v>
      </c>
      <c r="K683" s="16" t="s">
        <v>1216</v>
      </c>
      <c r="L683" s="16" t="s">
        <v>1218</v>
      </c>
      <c r="M683" s="19" t="str">
        <f>HYPERLINK("http://purplewalruspress.blogspot.com/2017/01/hundreds-march-in-ypsilanti-in.html?m=1","http://purplewalruspress.blogspot.com/2017/01/hundreds-march-in-ypsilanti-in.html?m=1")</f>
        <v>http://purplewalruspress.blogspot.com/2017/01/hundreds-march-in-ypsilanti-in.html?m=1</v>
      </c>
      <c r="N683" s="2">
        <v>1</v>
      </c>
      <c r="X683" s="2">
        <v>200</v>
      </c>
      <c r="Y683" s="2">
        <v>1200</v>
      </c>
    </row>
    <row r="684" spans="1:25" ht="12">
      <c r="A684" s="2" t="s">
        <v>531</v>
      </c>
      <c r="B684" s="2" t="s">
        <v>57</v>
      </c>
      <c r="C684" s="10" t="s">
        <v>37</v>
      </c>
      <c r="D684" s="2">
        <v>76</v>
      </c>
      <c r="E684" s="22">
        <f t="shared" si="196"/>
        <v>138</v>
      </c>
      <c r="F684" s="2">
        <v>200</v>
      </c>
      <c r="H684" s="22">
        <v>76</v>
      </c>
      <c r="I684" s="22">
        <v>200</v>
      </c>
      <c r="K684" s="2" t="s">
        <v>533</v>
      </c>
      <c r="L684" s="2" t="s">
        <v>534</v>
      </c>
      <c r="N684" s="2">
        <v>1</v>
      </c>
      <c r="X684" s="2">
        <v>76</v>
      </c>
      <c r="Y684" s="2">
        <v>200</v>
      </c>
    </row>
    <row r="685" spans="1:25" ht="12">
      <c r="A685" s="2" t="s">
        <v>232</v>
      </c>
      <c r="B685" s="2" t="s">
        <v>54</v>
      </c>
      <c r="C685" s="10" t="s">
        <v>37</v>
      </c>
      <c r="D685" s="2">
        <v>10</v>
      </c>
      <c r="E685" s="22">
        <f t="shared" si="196"/>
        <v>10</v>
      </c>
      <c r="F685" s="2">
        <v>10</v>
      </c>
      <c r="H685" s="22">
        <v>10</v>
      </c>
      <c r="I685" s="22">
        <v>10</v>
      </c>
      <c r="K685" s="2" t="s">
        <v>59</v>
      </c>
      <c r="N685" s="2">
        <v>1</v>
      </c>
      <c r="X685" s="2">
        <v>10</v>
      </c>
      <c r="Y685" s="2">
        <v>10</v>
      </c>
    </row>
    <row r="686" spans="1:25" ht="12">
      <c r="A686" s="2" t="s">
        <v>824</v>
      </c>
      <c r="B686" s="2" t="s">
        <v>206</v>
      </c>
      <c r="C686" s="10" t="s">
        <v>37</v>
      </c>
      <c r="D686" s="2">
        <v>35</v>
      </c>
      <c r="E686" s="22">
        <f t="shared" si="196"/>
        <v>35</v>
      </c>
      <c r="F686" s="2">
        <v>35</v>
      </c>
      <c r="H686" s="22">
        <v>35</v>
      </c>
      <c r="I686" s="22">
        <v>35</v>
      </c>
      <c r="K686" s="2" t="s">
        <v>826</v>
      </c>
      <c r="N686" s="2">
        <v>1</v>
      </c>
      <c r="X686" s="2">
        <v>35</v>
      </c>
      <c r="Y686" s="2">
        <v>35</v>
      </c>
    </row>
    <row r="687" spans="1:25" ht="12">
      <c r="A687" s="1" t="s">
        <v>1515</v>
      </c>
      <c r="B687" s="54"/>
      <c r="C687" s="54"/>
      <c r="D687" s="54"/>
      <c r="E687" s="22">
        <f t="shared" si="196"/>
        <v>0</v>
      </c>
      <c r="H687" s="22">
        <f t="shared" ref="H687:H688" si="197">D687*1.1</f>
        <v>0</v>
      </c>
      <c r="I687" s="22">
        <f t="shared" ref="I687:I688" si="198">F687*0.9</f>
        <v>0</v>
      </c>
      <c r="N687">
        <f>SUM(N12:N686)</f>
        <v>654</v>
      </c>
    </row>
    <row r="688" spans="1:25" ht="12">
      <c r="A688" s="1" t="s">
        <v>1516</v>
      </c>
      <c r="B688" s="54"/>
      <c r="C688" s="54"/>
      <c r="D688" s="55">
        <f>SUM(D689:D3666)</f>
        <v>267292</v>
      </c>
      <c r="E688" s="86">
        <f t="shared" si="196"/>
        <v>308480.05000000005</v>
      </c>
      <c r="F688" s="54">
        <f>SUM(F689:F3666)</f>
        <v>358821</v>
      </c>
      <c r="H688" s="87">
        <f t="shared" si="197"/>
        <v>294021.2</v>
      </c>
      <c r="I688" s="87">
        <f t="shared" si="198"/>
        <v>322938.90000000002</v>
      </c>
    </row>
    <row r="689" spans="1:30" ht="12">
      <c r="A689" s="56" t="s">
        <v>1517</v>
      </c>
      <c r="B689" s="57"/>
      <c r="C689" s="58" t="s">
        <v>1518</v>
      </c>
      <c r="D689" s="58"/>
      <c r="E689" s="33"/>
      <c r="F689" s="56"/>
      <c r="G689" s="59"/>
      <c r="H689" s="33"/>
      <c r="I689" s="33"/>
      <c r="J689" s="59"/>
      <c r="K689" s="56" t="s">
        <v>1519</v>
      </c>
      <c r="L689" s="59"/>
      <c r="M689" s="59"/>
      <c r="N689" s="56">
        <v>1</v>
      </c>
      <c r="O689" s="60"/>
      <c r="P689" s="60"/>
      <c r="Q689" s="60"/>
      <c r="R689" s="60"/>
      <c r="S689" s="60"/>
      <c r="T689" s="60"/>
      <c r="U689" s="60"/>
      <c r="V689" s="60"/>
      <c r="W689" s="60"/>
      <c r="X689" s="60"/>
      <c r="Y689" s="60"/>
      <c r="Z689" s="60"/>
      <c r="AA689" s="60"/>
      <c r="AB689" s="60"/>
      <c r="AC689" s="60"/>
      <c r="AD689" s="60"/>
    </row>
    <row r="690" spans="1:30" ht="12">
      <c r="A690" s="56" t="s">
        <v>1521</v>
      </c>
      <c r="B690" s="57"/>
      <c r="C690" s="58" t="s">
        <v>1522</v>
      </c>
      <c r="D690" s="58">
        <v>2</v>
      </c>
      <c r="E690" s="22">
        <f t="shared" ref="E690:E694" si="199">SUM(H690+I690)/2</f>
        <v>2</v>
      </c>
      <c r="F690" s="56">
        <v>2</v>
      </c>
      <c r="G690" s="59"/>
      <c r="H690" s="22">
        <v>2</v>
      </c>
      <c r="I690" s="22">
        <v>2</v>
      </c>
      <c r="J690" s="59"/>
      <c r="K690" s="56" t="s">
        <v>277</v>
      </c>
      <c r="L690" s="61"/>
      <c r="M690" s="59"/>
      <c r="N690" s="56">
        <v>1</v>
      </c>
      <c r="O690" s="60"/>
      <c r="P690" s="60"/>
      <c r="Q690" s="60"/>
      <c r="R690" s="60"/>
      <c r="S690" s="60"/>
      <c r="T690" s="60"/>
      <c r="U690" s="60"/>
      <c r="V690" s="60"/>
      <c r="W690" s="60"/>
      <c r="X690" s="60"/>
      <c r="Y690" s="60"/>
      <c r="Z690" s="60"/>
      <c r="AA690" s="60"/>
      <c r="AB690" s="60"/>
      <c r="AC690" s="60"/>
      <c r="AD690" s="60"/>
    </row>
    <row r="691" spans="1:30" ht="12">
      <c r="A691" s="56" t="s">
        <v>1523</v>
      </c>
      <c r="B691" s="57"/>
      <c r="C691" s="58" t="s">
        <v>1524</v>
      </c>
      <c r="D691" s="58">
        <v>28</v>
      </c>
      <c r="E691" s="22">
        <f t="shared" si="199"/>
        <v>28</v>
      </c>
      <c r="F691" s="56">
        <v>28</v>
      </c>
      <c r="G691" s="59"/>
      <c r="H691" s="22">
        <v>28</v>
      </c>
      <c r="I691" s="22">
        <v>28</v>
      </c>
      <c r="J691" s="59"/>
      <c r="K691" s="56" t="s">
        <v>277</v>
      </c>
      <c r="L691" s="61"/>
      <c r="M691" s="59"/>
      <c r="N691" s="56">
        <v>1</v>
      </c>
      <c r="O691" s="60"/>
      <c r="P691" s="60"/>
      <c r="Q691" s="60"/>
      <c r="R691" s="60"/>
      <c r="S691" s="60"/>
      <c r="T691" s="60"/>
      <c r="U691" s="60"/>
      <c r="V691" s="60"/>
      <c r="W691" s="60"/>
      <c r="X691" s="60"/>
      <c r="Y691" s="60"/>
      <c r="Z691" s="60"/>
      <c r="AA691" s="60"/>
      <c r="AB691" s="60"/>
      <c r="AC691" s="60"/>
      <c r="AD691" s="60"/>
    </row>
    <row r="692" spans="1:30" ht="12">
      <c r="A692" s="56" t="s">
        <v>1525</v>
      </c>
      <c r="B692" s="57"/>
      <c r="C692" s="58" t="s">
        <v>1526</v>
      </c>
      <c r="D692" s="58">
        <v>500</v>
      </c>
      <c r="E692" s="22">
        <f t="shared" si="199"/>
        <v>500</v>
      </c>
      <c r="F692" s="56">
        <v>500</v>
      </c>
      <c r="G692" s="59"/>
      <c r="H692" s="22">
        <f>D692*1.1</f>
        <v>550</v>
      </c>
      <c r="I692" s="22">
        <f>F692*0.9</f>
        <v>450</v>
      </c>
      <c r="J692" s="59"/>
      <c r="K692" s="2" t="s">
        <v>1527</v>
      </c>
      <c r="L692" s="2" t="s">
        <v>1528</v>
      </c>
      <c r="M692" s="59"/>
      <c r="N692" s="56">
        <v>1</v>
      </c>
      <c r="O692" s="60"/>
      <c r="P692" s="60"/>
      <c r="Q692" s="60"/>
      <c r="R692" s="60"/>
      <c r="S692" s="60"/>
      <c r="T692" s="60"/>
      <c r="U692" s="60"/>
      <c r="V692" s="60"/>
      <c r="W692" s="60"/>
      <c r="X692" s="60"/>
      <c r="Y692" s="60"/>
      <c r="Z692" s="60"/>
      <c r="AA692" s="60"/>
      <c r="AB692" s="60"/>
      <c r="AC692" s="60"/>
      <c r="AD692" s="60"/>
    </row>
    <row r="693" spans="1:30" ht="12">
      <c r="A693" s="56" t="s">
        <v>1529</v>
      </c>
      <c r="B693" s="57"/>
      <c r="C693" s="58" t="s">
        <v>1526</v>
      </c>
      <c r="D693" s="62">
        <v>100</v>
      </c>
      <c r="E693" s="22">
        <f t="shared" si="199"/>
        <v>100</v>
      </c>
      <c r="F693" s="62">
        <v>100</v>
      </c>
      <c r="G693" s="59"/>
      <c r="H693" s="22">
        <v>100</v>
      </c>
      <c r="I693" s="22">
        <v>100</v>
      </c>
      <c r="J693" s="59"/>
      <c r="K693" s="29" t="s">
        <v>1530</v>
      </c>
      <c r="L693" s="32"/>
      <c r="M693" s="32"/>
      <c r="N693" s="56">
        <v>1</v>
      </c>
      <c r="O693" s="60"/>
      <c r="P693" s="60"/>
      <c r="Q693" s="60"/>
      <c r="R693" s="60"/>
      <c r="S693" s="60"/>
      <c r="T693" s="60"/>
      <c r="U693" s="60"/>
      <c r="V693" s="60"/>
      <c r="W693" s="60"/>
      <c r="X693" s="60"/>
      <c r="Y693" s="60"/>
      <c r="Z693" s="60"/>
      <c r="AA693" s="60"/>
      <c r="AB693" s="60"/>
      <c r="AC693" s="60"/>
      <c r="AD693" s="60"/>
    </row>
    <row r="694" spans="1:30" ht="12">
      <c r="A694" s="56" t="s">
        <v>1531</v>
      </c>
      <c r="B694" s="57"/>
      <c r="C694" s="58" t="s">
        <v>1532</v>
      </c>
      <c r="D694" s="62">
        <v>4000</v>
      </c>
      <c r="E694" s="22">
        <f t="shared" si="199"/>
        <v>4000</v>
      </c>
      <c r="F694" s="62">
        <v>4000</v>
      </c>
      <c r="G694" s="59"/>
      <c r="H694" s="22">
        <f>D694*1.1</f>
        <v>4400</v>
      </c>
      <c r="I694" s="22">
        <f>F694*0.9</f>
        <v>3600</v>
      </c>
      <c r="J694" s="59"/>
      <c r="K694" s="29" t="s">
        <v>1533</v>
      </c>
      <c r="L694" s="29" t="s">
        <v>1534</v>
      </c>
      <c r="M694" s="29" t="s">
        <v>1535</v>
      </c>
      <c r="N694" s="56">
        <v>1</v>
      </c>
      <c r="O694" s="60"/>
      <c r="P694" s="60"/>
      <c r="Q694" s="60"/>
      <c r="R694" s="60"/>
      <c r="S694" s="60"/>
      <c r="T694" s="60"/>
      <c r="U694" s="60"/>
      <c r="V694" s="60"/>
      <c r="W694" s="60"/>
      <c r="X694" s="60"/>
      <c r="Y694" s="60"/>
      <c r="Z694" s="60"/>
      <c r="AA694" s="60"/>
      <c r="AB694" s="60"/>
      <c r="AC694" s="60"/>
      <c r="AD694" s="60"/>
    </row>
    <row r="695" spans="1:30" ht="12">
      <c r="A695" s="56" t="s">
        <v>1536</v>
      </c>
      <c r="B695" s="57"/>
      <c r="C695" s="58" t="s">
        <v>1537</v>
      </c>
      <c r="D695" s="62"/>
      <c r="E695" s="33"/>
      <c r="F695" s="62"/>
      <c r="G695" s="59"/>
      <c r="H695" s="33"/>
      <c r="I695" s="33"/>
      <c r="J695" s="59"/>
      <c r="K695" s="63" t="s">
        <v>1538</v>
      </c>
      <c r="L695" s="2"/>
      <c r="M695" s="59"/>
      <c r="N695" s="56">
        <v>1</v>
      </c>
      <c r="O695" s="60"/>
      <c r="P695" s="60"/>
      <c r="Q695" s="60"/>
      <c r="R695" s="60"/>
      <c r="S695" s="60"/>
      <c r="T695" s="60"/>
      <c r="U695" s="60"/>
      <c r="V695" s="60"/>
      <c r="W695" s="60"/>
      <c r="X695" s="60"/>
      <c r="Y695" s="60"/>
      <c r="Z695" s="60"/>
      <c r="AA695" s="60"/>
      <c r="AB695" s="60"/>
      <c r="AC695" s="60"/>
      <c r="AD695" s="60"/>
    </row>
    <row r="696" spans="1:30" ht="12">
      <c r="A696" s="56" t="s">
        <v>1539</v>
      </c>
      <c r="B696" s="57"/>
      <c r="C696" s="58" t="s">
        <v>1540</v>
      </c>
      <c r="D696" s="62"/>
      <c r="E696" s="33"/>
      <c r="F696" s="62"/>
      <c r="G696" s="59"/>
      <c r="H696" s="33"/>
      <c r="I696" s="33"/>
      <c r="J696" s="59"/>
      <c r="K696" s="56"/>
      <c r="L696" s="2"/>
      <c r="M696" s="59"/>
      <c r="N696" s="56">
        <v>1</v>
      </c>
      <c r="O696" s="60"/>
      <c r="P696" s="60"/>
      <c r="Q696" s="60"/>
      <c r="R696" s="60"/>
      <c r="S696" s="60"/>
      <c r="T696" s="60"/>
      <c r="U696" s="60"/>
      <c r="V696" s="60"/>
      <c r="W696" s="60"/>
      <c r="X696" s="60"/>
      <c r="Y696" s="60"/>
      <c r="Z696" s="60"/>
      <c r="AA696" s="60"/>
      <c r="AB696" s="60"/>
      <c r="AC696" s="60"/>
      <c r="AD696" s="60"/>
    </row>
    <row r="697" spans="1:30" ht="12">
      <c r="A697" s="56" t="s">
        <v>1541</v>
      </c>
      <c r="B697" s="57"/>
      <c r="C697" s="58" t="s">
        <v>1542</v>
      </c>
      <c r="D697" s="62">
        <v>250</v>
      </c>
      <c r="E697" s="22">
        <f t="shared" ref="E697:E702" si="200">SUM(H697+I697)/2</f>
        <v>250</v>
      </c>
      <c r="F697" s="62">
        <v>250</v>
      </c>
      <c r="G697" s="59"/>
      <c r="H697" s="22">
        <v>250</v>
      </c>
      <c r="I697" s="22">
        <v>250</v>
      </c>
      <c r="J697" s="59"/>
      <c r="K697" s="56" t="s">
        <v>59</v>
      </c>
      <c r="L697" s="2" t="s">
        <v>1543</v>
      </c>
      <c r="M697" s="59"/>
      <c r="N697" s="56">
        <v>1</v>
      </c>
      <c r="O697" s="60"/>
      <c r="P697" s="60"/>
      <c r="Q697" s="60"/>
      <c r="R697" s="60"/>
      <c r="S697" s="60"/>
      <c r="T697" s="60"/>
      <c r="U697" s="60"/>
      <c r="V697" s="60"/>
      <c r="W697" s="60"/>
      <c r="X697" s="60"/>
      <c r="Y697" s="60"/>
      <c r="Z697" s="60"/>
      <c r="AA697" s="60"/>
      <c r="AB697" s="60"/>
      <c r="AC697" s="60"/>
      <c r="AD697" s="60"/>
    </row>
    <row r="698" spans="1:30" ht="12">
      <c r="A698" s="56" t="s">
        <v>1544</v>
      </c>
      <c r="B698" s="57"/>
      <c r="C698" s="58" t="s">
        <v>1545</v>
      </c>
      <c r="D698" s="58">
        <v>50</v>
      </c>
      <c r="E698" s="22">
        <f t="shared" si="200"/>
        <v>55</v>
      </c>
      <c r="F698" s="56">
        <v>60</v>
      </c>
      <c r="G698" s="59"/>
      <c r="H698" s="22">
        <v>50</v>
      </c>
      <c r="I698" s="22">
        <v>60</v>
      </c>
      <c r="J698" s="59"/>
      <c r="K698" s="16" t="s">
        <v>1546</v>
      </c>
      <c r="L698" s="61"/>
      <c r="M698" s="59"/>
      <c r="N698" s="56">
        <v>1</v>
      </c>
      <c r="O698" s="60"/>
      <c r="P698" s="60"/>
      <c r="Q698" s="60"/>
      <c r="R698" s="60"/>
      <c r="S698" s="60"/>
      <c r="T698" s="60"/>
      <c r="U698" s="60"/>
      <c r="V698" s="60"/>
      <c r="W698" s="60"/>
      <c r="X698" s="60"/>
      <c r="Y698" s="60"/>
      <c r="Z698" s="60"/>
      <c r="AA698" s="60"/>
      <c r="AB698" s="60"/>
      <c r="AC698" s="60"/>
      <c r="AD698" s="60"/>
    </row>
    <row r="699" spans="1:30" ht="12">
      <c r="A699" s="56" t="s">
        <v>1547</v>
      </c>
      <c r="B699" s="57"/>
      <c r="C699" s="58" t="s">
        <v>1548</v>
      </c>
      <c r="D699" s="58">
        <v>10</v>
      </c>
      <c r="E699" s="22">
        <f t="shared" si="200"/>
        <v>10</v>
      </c>
      <c r="F699" s="56">
        <v>10</v>
      </c>
      <c r="G699" s="59"/>
      <c r="H699" s="22">
        <v>10</v>
      </c>
      <c r="I699" s="22">
        <v>10</v>
      </c>
      <c r="J699" s="59"/>
      <c r="K699" s="2" t="s">
        <v>1549</v>
      </c>
      <c r="L699" s="61"/>
      <c r="M699" s="59"/>
      <c r="N699" s="56">
        <v>1</v>
      </c>
      <c r="O699" s="60"/>
      <c r="P699" s="60"/>
      <c r="Q699" s="60"/>
      <c r="R699" s="60"/>
      <c r="S699" s="60"/>
      <c r="T699" s="60"/>
      <c r="U699" s="60"/>
      <c r="V699" s="60"/>
      <c r="W699" s="60"/>
      <c r="X699" s="60"/>
      <c r="Y699" s="60"/>
      <c r="Z699" s="60"/>
      <c r="AA699" s="60"/>
      <c r="AB699" s="60"/>
      <c r="AC699" s="60"/>
      <c r="AD699" s="60"/>
    </row>
    <row r="700" spans="1:30" ht="12">
      <c r="A700" s="56" t="s">
        <v>1550</v>
      </c>
      <c r="B700" s="57"/>
      <c r="C700" s="58" t="s">
        <v>1551</v>
      </c>
      <c r="D700" s="58">
        <v>150</v>
      </c>
      <c r="E700" s="22">
        <f t="shared" si="200"/>
        <v>150</v>
      </c>
      <c r="F700" s="56">
        <v>150</v>
      </c>
      <c r="G700" s="59"/>
      <c r="H700" s="22">
        <v>150</v>
      </c>
      <c r="I700" s="22">
        <v>150</v>
      </c>
      <c r="J700" s="59"/>
      <c r="K700" s="2" t="s">
        <v>1552</v>
      </c>
      <c r="L700" s="61"/>
      <c r="M700" s="59"/>
      <c r="N700" s="56">
        <v>1</v>
      </c>
      <c r="O700" s="60"/>
      <c r="P700" s="60"/>
      <c r="Q700" s="60"/>
      <c r="R700" s="60"/>
      <c r="S700" s="60"/>
      <c r="T700" s="60"/>
      <c r="U700" s="60"/>
      <c r="V700" s="60"/>
      <c r="W700" s="60"/>
      <c r="X700" s="60"/>
      <c r="Y700" s="60"/>
      <c r="Z700" s="60"/>
      <c r="AA700" s="60"/>
      <c r="AB700" s="60"/>
      <c r="AC700" s="60"/>
      <c r="AD700" s="60"/>
    </row>
    <row r="701" spans="1:30" ht="12">
      <c r="A701" s="56" t="s">
        <v>1553</v>
      </c>
      <c r="B701" s="57"/>
      <c r="C701" s="58" t="s">
        <v>1554</v>
      </c>
      <c r="D701" s="62">
        <v>2000</v>
      </c>
      <c r="E701" s="22">
        <f t="shared" si="200"/>
        <v>2000</v>
      </c>
      <c r="F701" s="62">
        <v>2000</v>
      </c>
      <c r="G701" s="59"/>
      <c r="H701" s="22">
        <f>D701*1.1</f>
        <v>2200</v>
      </c>
      <c r="I701" s="22">
        <f>F701*0.9</f>
        <v>1800</v>
      </c>
      <c r="J701" s="59"/>
      <c r="K701" s="56" t="s">
        <v>1555</v>
      </c>
      <c r="L701" s="59"/>
      <c r="M701" s="63" t="s">
        <v>1556</v>
      </c>
      <c r="N701" s="56">
        <v>1</v>
      </c>
      <c r="O701" s="60"/>
      <c r="P701" s="60"/>
      <c r="Q701" s="60"/>
      <c r="R701" s="60"/>
      <c r="S701" s="60"/>
      <c r="T701" s="60"/>
      <c r="U701" s="60"/>
      <c r="V701" s="60"/>
      <c r="W701" s="60"/>
      <c r="X701" s="60"/>
      <c r="Y701" s="60"/>
      <c r="Z701" s="60"/>
      <c r="AA701" s="60"/>
      <c r="AB701" s="60"/>
      <c r="AC701" s="60"/>
      <c r="AD701" s="60"/>
    </row>
    <row r="702" spans="1:30" ht="12">
      <c r="A702" s="56" t="s">
        <v>1557</v>
      </c>
      <c r="B702" s="57"/>
      <c r="C702" s="58" t="s">
        <v>1558</v>
      </c>
      <c r="D702" s="58">
        <v>20</v>
      </c>
      <c r="E702" s="22">
        <f t="shared" si="200"/>
        <v>22.5</v>
      </c>
      <c r="F702" s="58">
        <v>25</v>
      </c>
      <c r="G702" s="59"/>
      <c r="H702" s="22">
        <v>20</v>
      </c>
      <c r="I702" s="22">
        <v>25</v>
      </c>
      <c r="J702" s="59"/>
      <c r="K702" s="2" t="s">
        <v>140</v>
      </c>
      <c r="L702" s="61"/>
      <c r="M702" s="59"/>
      <c r="N702" s="56">
        <v>1</v>
      </c>
      <c r="O702" s="60"/>
      <c r="P702" s="60"/>
      <c r="Q702" s="60"/>
      <c r="R702" s="60"/>
      <c r="S702" s="60"/>
      <c r="T702" s="60"/>
      <c r="U702" s="60"/>
      <c r="V702" s="60"/>
      <c r="W702" s="60"/>
      <c r="X702" s="60"/>
      <c r="Y702" s="60"/>
      <c r="Z702" s="60"/>
      <c r="AA702" s="60"/>
      <c r="AB702" s="60"/>
      <c r="AC702" s="60"/>
      <c r="AD702" s="60"/>
    </row>
    <row r="703" spans="1:30" ht="12">
      <c r="A703" s="56" t="s">
        <v>1559</v>
      </c>
      <c r="B703" s="57"/>
      <c r="C703" s="58" t="s">
        <v>1560</v>
      </c>
      <c r="D703" s="58"/>
      <c r="E703" s="33"/>
      <c r="F703" s="58"/>
      <c r="G703" s="59"/>
      <c r="H703" s="33"/>
      <c r="I703" s="33"/>
      <c r="J703" s="59"/>
      <c r="K703" s="16" t="s">
        <v>1561</v>
      </c>
      <c r="L703" s="61"/>
      <c r="M703" s="59"/>
      <c r="N703" s="56">
        <v>1</v>
      </c>
      <c r="O703" s="60"/>
      <c r="P703" s="60"/>
      <c r="Q703" s="60"/>
      <c r="R703" s="60"/>
      <c r="S703" s="60"/>
      <c r="T703" s="60"/>
      <c r="U703" s="60"/>
      <c r="V703" s="60"/>
      <c r="W703" s="60"/>
      <c r="X703" s="60"/>
      <c r="Y703" s="60"/>
      <c r="Z703" s="60"/>
      <c r="AA703" s="60"/>
      <c r="AB703" s="60"/>
      <c r="AC703" s="60"/>
      <c r="AD703" s="60"/>
    </row>
    <row r="704" spans="1:30" ht="12">
      <c r="A704" s="56" t="s">
        <v>1562</v>
      </c>
      <c r="B704" s="57"/>
      <c r="C704" s="58" t="s">
        <v>1563</v>
      </c>
      <c r="D704" s="58">
        <v>35</v>
      </c>
      <c r="E704" s="22">
        <f t="shared" ref="E704:E707" si="201">SUM(H704+I704)/2</f>
        <v>62.5</v>
      </c>
      <c r="F704" s="58">
        <v>90</v>
      </c>
      <c r="G704" s="59"/>
      <c r="H704" s="22">
        <v>35</v>
      </c>
      <c r="I704" s="22">
        <v>90</v>
      </c>
      <c r="J704" s="59"/>
      <c r="K704" s="2" t="s">
        <v>1564</v>
      </c>
      <c r="L704" s="61"/>
      <c r="M704" s="59"/>
      <c r="N704" s="56">
        <v>1</v>
      </c>
      <c r="O704" s="60"/>
      <c r="P704" s="60"/>
      <c r="Q704" s="60"/>
      <c r="R704" s="60"/>
      <c r="S704" s="60"/>
      <c r="T704" s="60"/>
      <c r="U704" s="60"/>
      <c r="V704" s="60"/>
      <c r="W704" s="60"/>
      <c r="X704" s="60"/>
      <c r="Y704" s="60"/>
      <c r="Z704" s="60"/>
      <c r="AA704" s="60"/>
      <c r="AB704" s="60"/>
      <c r="AC704" s="60"/>
      <c r="AD704" s="60"/>
    </row>
    <row r="705" spans="1:30" ht="12">
      <c r="A705" s="56" t="s">
        <v>1565</v>
      </c>
      <c r="B705" s="57"/>
      <c r="C705" s="58" t="s">
        <v>1566</v>
      </c>
      <c r="D705" s="62">
        <v>400</v>
      </c>
      <c r="E705" s="22">
        <f t="shared" si="201"/>
        <v>400</v>
      </c>
      <c r="F705" s="64">
        <v>400</v>
      </c>
      <c r="G705" s="59"/>
      <c r="H705" s="22">
        <f t="shared" ref="H705:H706" si="202">D705*1.1</f>
        <v>440.00000000000006</v>
      </c>
      <c r="I705" s="22">
        <f t="shared" ref="I705:I706" si="203">F705*0.9</f>
        <v>360</v>
      </c>
      <c r="J705" s="59"/>
      <c r="K705" s="56" t="s">
        <v>1567</v>
      </c>
      <c r="M705" s="59"/>
      <c r="N705" s="56">
        <v>1</v>
      </c>
      <c r="O705" s="60"/>
      <c r="P705" s="60"/>
      <c r="Q705" s="60"/>
      <c r="R705" s="60"/>
      <c r="S705" s="60"/>
      <c r="T705" s="60"/>
      <c r="U705" s="60"/>
      <c r="V705" s="60"/>
      <c r="W705" s="60"/>
      <c r="X705" s="60"/>
      <c r="Y705" s="60"/>
      <c r="Z705" s="60"/>
      <c r="AA705" s="60"/>
      <c r="AB705" s="60"/>
      <c r="AC705" s="60"/>
      <c r="AD705" s="60"/>
    </row>
    <row r="706" spans="1:30" ht="12">
      <c r="A706" s="56" t="s">
        <v>1568</v>
      </c>
      <c r="B706" s="65"/>
      <c r="C706" s="56" t="s">
        <v>1569</v>
      </c>
      <c r="D706" s="64">
        <v>700</v>
      </c>
      <c r="E706" s="22">
        <f t="shared" si="201"/>
        <v>1510</v>
      </c>
      <c r="F706" s="62">
        <v>2500</v>
      </c>
      <c r="G706" s="59"/>
      <c r="H706" s="22">
        <f t="shared" si="202"/>
        <v>770.00000000000011</v>
      </c>
      <c r="I706" s="22">
        <f t="shared" si="203"/>
        <v>2250</v>
      </c>
      <c r="J706" s="59"/>
      <c r="K706" s="2" t="s">
        <v>1570</v>
      </c>
      <c r="L706" s="63" t="s">
        <v>1571</v>
      </c>
      <c r="M706" s="59"/>
      <c r="N706" s="56">
        <v>1</v>
      </c>
      <c r="O706" s="60"/>
      <c r="P706" s="60"/>
      <c r="Q706" s="60"/>
      <c r="R706" s="60"/>
      <c r="S706" s="60"/>
      <c r="T706" s="60"/>
      <c r="U706" s="60"/>
      <c r="V706" s="60"/>
      <c r="W706" s="60"/>
      <c r="X706" s="60"/>
      <c r="Y706" s="60"/>
      <c r="Z706" s="60"/>
      <c r="AA706" s="60"/>
      <c r="AB706" s="60"/>
      <c r="AC706" s="60"/>
      <c r="AD706" s="60"/>
    </row>
    <row r="707" spans="1:30" ht="12">
      <c r="A707" s="56" t="s">
        <v>1572</v>
      </c>
      <c r="B707" s="57"/>
      <c r="C707" s="58" t="s">
        <v>1573</v>
      </c>
      <c r="D707" s="62">
        <v>200</v>
      </c>
      <c r="E707" s="22">
        <f t="shared" si="201"/>
        <v>200</v>
      </c>
      <c r="F707" s="64">
        <v>200</v>
      </c>
      <c r="G707" s="59"/>
      <c r="H707" s="22">
        <v>200</v>
      </c>
      <c r="I707" s="22">
        <v>200</v>
      </c>
      <c r="J707" s="59"/>
      <c r="K707" s="63" t="s">
        <v>1574</v>
      </c>
      <c r="L707" s="59"/>
      <c r="M707" s="59"/>
      <c r="N707" s="56">
        <v>1</v>
      </c>
      <c r="O707" s="60"/>
      <c r="P707" s="60"/>
      <c r="Q707" s="60"/>
      <c r="R707" s="60"/>
      <c r="S707" s="60"/>
      <c r="T707" s="60"/>
      <c r="U707" s="60"/>
      <c r="V707" s="60"/>
      <c r="W707" s="60"/>
      <c r="X707" s="60"/>
      <c r="Y707" s="60"/>
      <c r="Z707" s="60"/>
      <c r="AA707" s="60"/>
      <c r="AB707" s="60"/>
      <c r="AC707" s="60"/>
      <c r="AD707" s="60"/>
    </row>
    <row r="708" spans="1:30" ht="12">
      <c r="A708" s="56" t="s">
        <v>1575</v>
      </c>
      <c r="B708" s="57"/>
      <c r="C708" s="58" t="s">
        <v>1576</v>
      </c>
      <c r="D708" s="62"/>
      <c r="E708" s="33"/>
      <c r="F708" s="64"/>
      <c r="G708" s="59"/>
      <c r="H708" s="33"/>
      <c r="I708" s="33"/>
      <c r="J708" s="59"/>
      <c r="K708" s="56"/>
      <c r="L708" s="56"/>
      <c r="M708" s="56"/>
      <c r="N708" s="56">
        <v>1</v>
      </c>
      <c r="O708" s="60"/>
      <c r="P708" s="60"/>
      <c r="Q708" s="60"/>
      <c r="R708" s="60"/>
      <c r="S708" s="60"/>
      <c r="T708" s="60"/>
      <c r="U708" s="60"/>
      <c r="V708" s="60"/>
      <c r="W708" s="60"/>
      <c r="X708" s="60"/>
      <c r="Y708" s="60"/>
      <c r="Z708" s="60"/>
      <c r="AA708" s="60"/>
      <c r="AB708" s="60"/>
      <c r="AC708" s="60"/>
      <c r="AD708" s="60"/>
    </row>
    <row r="709" spans="1:30" ht="12">
      <c r="A709" s="56" t="s">
        <v>1577</v>
      </c>
      <c r="B709" s="57"/>
      <c r="C709" s="58" t="s">
        <v>1578</v>
      </c>
      <c r="D709" s="62">
        <v>43</v>
      </c>
      <c r="E709" s="22">
        <f t="shared" ref="E709:E742" si="204">SUM(H709+I709)/2</f>
        <v>46.5</v>
      </c>
      <c r="F709" s="64">
        <v>50</v>
      </c>
      <c r="G709" s="59"/>
      <c r="H709" s="22">
        <v>43</v>
      </c>
      <c r="I709" s="22">
        <v>50</v>
      </c>
      <c r="J709" s="59"/>
      <c r="K709" s="56" t="s">
        <v>1579</v>
      </c>
      <c r="L709" s="56" t="s">
        <v>1144</v>
      </c>
      <c r="M709" s="56"/>
      <c r="N709" s="56">
        <v>1</v>
      </c>
      <c r="O709" s="60"/>
      <c r="P709" s="60"/>
      <c r="Q709" s="60"/>
      <c r="R709" s="60"/>
      <c r="S709" s="60"/>
      <c r="T709" s="60"/>
      <c r="U709" s="60"/>
      <c r="V709" s="60"/>
      <c r="W709" s="60"/>
      <c r="X709" s="60"/>
      <c r="Y709" s="60"/>
      <c r="Z709" s="60"/>
      <c r="AA709" s="60"/>
      <c r="AB709" s="60"/>
      <c r="AC709" s="60"/>
      <c r="AD709" s="60"/>
    </row>
    <row r="710" spans="1:30" ht="12">
      <c r="A710" s="56" t="s">
        <v>1580</v>
      </c>
      <c r="B710" s="57"/>
      <c r="C710" s="58" t="s">
        <v>1581</v>
      </c>
      <c r="D710" s="62">
        <v>30</v>
      </c>
      <c r="E710" s="22">
        <f t="shared" si="204"/>
        <v>32.5</v>
      </c>
      <c r="F710" s="62">
        <v>35</v>
      </c>
      <c r="G710" s="59"/>
      <c r="H710" s="22">
        <v>30</v>
      </c>
      <c r="I710" s="22">
        <v>35</v>
      </c>
      <c r="J710" s="59"/>
      <c r="K710" s="63" t="s">
        <v>1582</v>
      </c>
      <c r="L710" s="2"/>
      <c r="M710" s="56"/>
      <c r="N710" s="56">
        <v>1</v>
      </c>
      <c r="O710" s="60"/>
      <c r="P710" s="60"/>
      <c r="Q710" s="60"/>
      <c r="R710" s="60"/>
      <c r="S710" s="60"/>
      <c r="T710" s="60"/>
      <c r="U710" s="60"/>
      <c r="V710" s="60"/>
      <c r="W710" s="60"/>
      <c r="X710" s="60"/>
      <c r="Y710" s="60"/>
      <c r="Z710" s="60"/>
      <c r="AA710" s="60"/>
      <c r="AB710" s="60"/>
      <c r="AC710" s="60"/>
      <c r="AD710" s="60"/>
    </row>
    <row r="711" spans="1:30" ht="12">
      <c r="A711" s="56" t="s">
        <v>1583</v>
      </c>
      <c r="B711" s="57"/>
      <c r="C711" s="58" t="s">
        <v>1566</v>
      </c>
      <c r="D711" s="62">
        <v>200</v>
      </c>
      <c r="E711" s="22">
        <f t="shared" si="204"/>
        <v>605</v>
      </c>
      <c r="F711" s="62">
        <v>1100</v>
      </c>
      <c r="G711" s="59"/>
      <c r="H711" s="22">
        <f>D711*1.1</f>
        <v>220.00000000000003</v>
      </c>
      <c r="I711" s="22">
        <f>F711*0.9</f>
        <v>990</v>
      </c>
      <c r="J711" s="59"/>
      <c r="K711" s="63" t="s">
        <v>1584</v>
      </c>
      <c r="L711" s="2" t="s">
        <v>111</v>
      </c>
      <c r="M711" s="63" t="s">
        <v>1585</v>
      </c>
      <c r="N711" s="56">
        <v>1</v>
      </c>
      <c r="O711" s="60"/>
      <c r="P711" s="60"/>
      <c r="Q711" s="60"/>
      <c r="R711" s="60"/>
      <c r="S711" s="60"/>
      <c r="T711" s="60"/>
      <c r="U711" s="60"/>
      <c r="V711" s="60"/>
      <c r="W711" s="60"/>
      <c r="X711" s="60"/>
      <c r="Y711" s="60"/>
      <c r="Z711" s="60"/>
      <c r="AA711" s="60"/>
      <c r="AB711" s="60"/>
      <c r="AC711" s="60"/>
      <c r="AD711" s="60"/>
    </row>
    <row r="712" spans="1:30" ht="12">
      <c r="A712" s="56" t="s">
        <v>1586</v>
      </c>
      <c r="B712" s="65"/>
      <c r="C712" s="56" t="s">
        <v>1587</v>
      </c>
      <c r="D712" s="64">
        <v>20</v>
      </c>
      <c r="E712" s="22">
        <f t="shared" si="204"/>
        <v>20</v>
      </c>
      <c r="F712" s="64">
        <v>20</v>
      </c>
      <c r="G712" s="59"/>
      <c r="H712" s="22">
        <v>20</v>
      </c>
      <c r="I712" s="22">
        <v>20</v>
      </c>
      <c r="J712" s="59"/>
      <c r="K712" s="63" t="s">
        <v>1588</v>
      </c>
      <c r="L712" s="56"/>
      <c r="M712" s="56"/>
      <c r="N712" s="56">
        <v>1</v>
      </c>
      <c r="O712" s="60"/>
      <c r="P712" s="60"/>
      <c r="Q712" s="60"/>
      <c r="R712" s="60"/>
      <c r="S712" s="60"/>
      <c r="T712" s="60"/>
      <c r="U712" s="60"/>
      <c r="V712" s="60"/>
      <c r="W712" s="60"/>
      <c r="X712" s="60"/>
      <c r="Y712" s="60"/>
      <c r="Z712" s="60"/>
      <c r="AA712" s="60"/>
      <c r="AB712" s="60"/>
      <c r="AC712" s="60"/>
      <c r="AD712" s="60"/>
    </row>
    <row r="713" spans="1:30" ht="12">
      <c r="A713" s="56" t="s">
        <v>1589</v>
      </c>
      <c r="B713" s="65"/>
      <c r="C713" s="56" t="s">
        <v>1590</v>
      </c>
      <c r="D713" s="64">
        <v>500</v>
      </c>
      <c r="E713" s="22">
        <f t="shared" si="204"/>
        <v>725</v>
      </c>
      <c r="F713" s="62">
        <v>1000</v>
      </c>
      <c r="G713" s="59"/>
      <c r="H713" s="22">
        <f t="shared" ref="H713:H716" si="205">D713*1.1</f>
        <v>550</v>
      </c>
      <c r="I713" s="22">
        <f t="shared" ref="I713:I716" si="206">F713*0.9</f>
        <v>900</v>
      </c>
      <c r="J713" s="59"/>
      <c r="K713" s="63" t="s">
        <v>1591</v>
      </c>
      <c r="L713" s="63" t="s">
        <v>1592</v>
      </c>
      <c r="M713" s="56"/>
      <c r="N713" s="56">
        <v>1</v>
      </c>
      <c r="O713" s="60"/>
      <c r="P713" s="60"/>
      <c r="Q713" s="60"/>
      <c r="R713" s="60"/>
      <c r="S713" s="60"/>
      <c r="T713" s="60"/>
      <c r="U713" s="60"/>
      <c r="V713" s="60"/>
      <c r="W713" s="60"/>
      <c r="X713" s="60"/>
      <c r="Y713" s="60"/>
      <c r="Z713" s="60"/>
      <c r="AA713" s="60"/>
      <c r="AB713" s="60"/>
      <c r="AC713" s="60"/>
      <c r="AD713" s="60"/>
    </row>
    <row r="714" spans="1:30" ht="12">
      <c r="A714" s="56" t="s">
        <v>1593</v>
      </c>
      <c r="B714" s="66"/>
      <c r="C714" s="56" t="s">
        <v>1518</v>
      </c>
      <c r="D714" s="64">
        <v>200</v>
      </c>
      <c r="E714" s="22">
        <f t="shared" si="204"/>
        <v>560</v>
      </c>
      <c r="F714" s="62">
        <v>1000</v>
      </c>
      <c r="G714" s="59"/>
      <c r="H714" s="22">
        <f t="shared" si="205"/>
        <v>220.00000000000003</v>
      </c>
      <c r="I714" s="22">
        <f t="shared" si="206"/>
        <v>900</v>
      </c>
      <c r="J714" s="59"/>
      <c r="K714" s="63" t="s">
        <v>1594</v>
      </c>
      <c r="L714" s="63" t="s">
        <v>1595</v>
      </c>
      <c r="M714" s="63" t="s">
        <v>1596</v>
      </c>
      <c r="N714" s="56">
        <v>1</v>
      </c>
      <c r="P714" s="63" t="s">
        <v>1597</v>
      </c>
      <c r="Q714" s="60"/>
      <c r="R714" s="60"/>
      <c r="S714" s="60"/>
      <c r="T714" s="60"/>
      <c r="U714" s="60"/>
      <c r="V714" s="60"/>
      <c r="W714" s="60"/>
      <c r="X714" s="60"/>
      <c r="Y714" s="60"/>
      <c r="Z714" s="60"/>
      <c r="AA714" s="60"/>
      <c r="AB714" s="60"/>
      <c r="AC714" s="60"/>
      <c r="AD714" s="60"/>
    </row>
    <row r="715" spans="1:30" ht="12">
      <c r="A715" s="56" t="s">
        <v>1598</v>
      </c>
      <c r="B715" s="65"/>
      <c r="C715" s="56" t="s">
        <v>1599</v>
      </c>
      <c r="D715" s="64">
        <v>150</v>
      </c>
      <c r="E715" s="22">
        <f t="shared" si="204"/>
        <v>240</v>
      </c>
      <c r="F715" s="64">
        <v>350</v>
      </c>
      <c r="G715" s="59"/>
      <c r="H715" s="22">
        <f t="shared" si="205"/>
        <v>165</v>
      </c>
      <c r="I715" s="22">
        <f t="shared" si="206"/>
        <v>315</v>
      </c>
      <c r="J715" s="59"/>
      <c r="K715" s="16" t="s">
        <v>1600</v>
      </c>
      <c r="L715" s="56" t="s">
        <v>59</v>
      </c>
      <c r="M715" s="59"/>
      <c r="N715" s="56">
        <v>1</v>
      </c>
      <c r="O715" s="60"/>
      <c r="P715" s="60"/>
      <c r="Q715" s="60"/>
      <c r="R715" s="60"/>
      <c r="S715" s="60"/>
      <c r="T715" s="60"/>
      <c r="U715" s="60"/>
      <c r="V715" s="60"/>
      <c r="W715" s="60"/>
      <c r="X715" s="60"/>
      <c r="Y715" s="60"/>
      <c r="Z715" s="60"/>
      <c r="AA715" s="60"/>
      <c r="AB715" s="60"/>
      <c r="AC715" s="60"/>
      <c r="AD715" s="60"/>
    </row>
    <row r="716" spans="1:30" ht="12">
      <c r="A716" s="56" t="s">
        <v>1601</v>
      </c>
      <c r="B716" s="57"/>
      <c r="C716" s="58" t="s">
        <v>1602</v>
      </c>
      <c r="D716" s="62"/>
      <c r="E716" s="22">
        <f t="shared" si="204"/>
        <v>0</v>
      </c>
      <c r="F716" s="64"/>
      <c r="G716" s="59"/>
      <c r="H716" s="22">
        <f t="shared" si="205"/>
        <v>0</v>
      </c>
      <c r="I716" s="22">
        <f t="shared" si="206"/>
        <v>0</v>
      </c>
      <c r="J716" s="59"/>
      <c r="K716" s="56" t="s">
        <v>1603</v>
      </c>
      <c r="L716" s="2"/>
      <c r="M716" s="59"/>
      <c r="N716" s="56">
        <v>1</v>
      </c>
      <c r="O716" s="60"/>
      <c r="P716" s="60"/>
      <c r="Q716" s="60"/>
      <c r="R716" s="60"/>
      <c r="S716" s="60"/>
      <c r="T716" s="60"/>
      <c r="U716" s="60"/>
      <c r="V716" s="60"/>
      <c r="W716" s="60"/>
      <c r="X716" s="60"/>
      <c r="Y716" s="60"/>
      <c r="Z716" s="60"/>
      <c r="AA716" s="60"/>
      <c r="AB716" s="60"/>
      <c r="AC716" s="60"/>
      <c r="AD716" s="60"/>
    </row>
    <row r="717" spans="1:30" ht="12">
      <c r="A717" s="56" t="s">
        <v>1604</v>
      </c>
      <c r="B717" s="57"/>
      <c r="C717" s="58" t="s">
        <v>1518</v>
      </c>
      <c r="D717" s="62">
        <v>200</v>
      </c>
      <c r="E717" s="22">
        <f t="shared" si="204"/>
        <v>200</v>
      </c>
      <c r="F717" s="64">
        <v>200</v>
      </c>
      <c r="G717" s="59"/>
      <c r="H717" s="22">
        <v>200</v>
      </c>
      <c r="I717" s="22">
        <v>200</v>
      </c>
      <c r="J717" s="59"/>
      <c r="K717" s="63" t="s">
        <v>1605</v>
      </c>
      <c r="L717" s="2" t="s">
        <v>1606</v>
      </c>
      <c r="M717" s="59"/>
      <c r="N717" s="56">
        <v>1</v>
      </c>
      <c r="O717" s="60"/>
      <c r="P717" s="60"/>
      <c r="Q717" s="60"/>
      <c r="R717" s="60"/>
      <c r="S717" s="60"/>
      <c r="T717" s="60"/>
      <c r="U717" s="60"/>
      <c r="V717" s="60"/>
      <c r="W717" s="60"/>
      <c r="X717" s="60"/>
      <c r="Y717" s="60"/>
      <c r="Z717" s="60"/>
      <c r="AA717" s="60"/>
      <c r="AB717" s="60"/>
      <c r="AC717" s="60"/>
      <c r="AD717" s="60"/>
    </row>
    <row r="718" spans="1:30" ht="12">
      <c r="A718" s="56" t="s">
        <v>1607</v>
      </c>
      <c r="B718" s="66"/>
      <c r="C718" s="56" t="s">
        <v>1558</v>
      </c>
      <c r="D718" s="56">
        <v>300</v>
      </c>
      <c r="E718" s="22">
        <f t="shared" si="204"/>
        <v>300</v>
      </c>
      <c r="F718" s="56">
        <v>300</v>
      </c>
      <c r="G718" s="59"/>
      <c r="H718" s="22">
        <v>300</v>
      </c>
      <c r="I718" s="22">
        <v>300</v>
      </c>
      <c r="J718" s="59"/>
      <c r="K718" s="2" t="s">
        <v>1608</v>
      </c>
      <c r="L718" s="2" t="s">
        <v>1609</v>
      </c>
      <c r="M718" s="59"/>
      <c r="N718" s="56">
        <v>1</v>
      </c>
      <c r="O718" s="60"/>
      <c r="P718" s="60"/>
      <c r="Q718" s="60"/>
      <c r="R718" s="60"/>
      <c r="S718" s="60"/>
      <c r="T718" s="60"/>
      <c r="U718" s="60"/>
      <c r="V718" s="60"/>
      <c r="W718" s="60"/>
      <c r="X718" s="60"/>
      <c r="Y718" s="60"/>
      <c r="Z718" s="60"/>
      <c r="AA718" s="60"/>
      <c r="AB718" s="60"/>
      <c r="AC718" s="60"/>
      <c r="AD718" s="60"/>
    </row>
    <row r="719" spans="1:30" ht="12">
      <c r="A719" s="56" t="s">
        <v>1610</v>
      </c>
      <c r="B719" s="66"/>
      <c r="C719" s="56" t="s">
        <v>1610</v>
      </c>
      <c r="D719" s="56">
        <v>12</v>
      </c>
      <c r="E719" s="22">
        <f t="shared" si="204"/>
        <v>12</v>
      </c>
      <c r="F719" s="56">
        <v>12</v>
      </c>
      <c r="G719" s="59"/>
      <c r="H719" s="22">
        <v>12</v>
      </c>
      <c r="I719" s="22">
        <v>12</v>
      </c>
      <c r="J719" s="59"/>
      <c r="K719" s="2" t="s">
        <v>1579</v>
      </c>
      <c r="L719" s="59"/>
      <c r="M719" s="59"/>
      <c r="N719" s="56">
        <v>1</v>
      </c>
      <c r="O719" s="60"/>
      <c r="P719" s="60"/>
      <c r="Q719" s="60"/>
      <c r="R719" s="60"/>
      <c r="S719" s="60"/>
      <c r="T719" s="60"/>
      <c r="U719" s="60"/>
      <c r="V719" s="60"/>
      <c r="W719" s="60"/>
      <c r="X719" s="60"/>
      <c r="Y719" s="60"/>
      <c r="Z719" s="60"/>
      <c r="AA719" s="60"/>
      <c r="AB719" s="60"/>
      <c r="AC719" s="60"/>
      <c r="AD719" s="60"/>
    </row>
    <row r="720" spans="1:30" ht="12">
      <c r="A720" s="56" t="s">
        <v>1611</v>
      </c>
      <c r="B720" s="66"/>
      <c r="C720" s="56" t="s">
        <v>1560</v>
      </c>
      <c r="D720" s="56">
        <v>200</v>
      </c>
      <c r="E720" s="22">
        <f t="shared" si="204"/>
        <v>200</v>
      </c>
      <c r="F720" s="56">
        <v>200</v>
      </c>
      <c r="G720" s="59"/>
      <c r="H720" s="22">
        <v>200</v>
      </c>
      <c r="I720" s="22">
        <v>200</v>
      </c>
      <c r="J720" s="59"/>
      <c r="K720" s="63" t="s">
        <v>1612</v>
      </c>
      <c r="L720" s="2"/>
      <c r="M720" s="59"/>
      <c r="N720" s="56">
        <v>1</v>
      </c>
      <c r="O720" s="60"/>
      <c r="P720" s="60"/>
      <c r="Q720" s="60"/>
      <c r="R720" s="60"/>
      <c r="S720" s="60"/>
      <c r="T720" s="60"/>
      <c r="U720" s="60"/>
      <c r="V720" s="60"/>
      <c r="W720" s="60"/>
      <c r="X720" s="60"/>
      <c r="Y720" s="60"/>
      <c r="Z720" s="60"/>
      <c r="AA720" s="60"/>
      <c r="AB720" s="60"/>
      <c r="AC720" s="60"/>
      <c r="AD720" s="60"/>
    </row>
    <row r="721" spans="1:30" ht="12">
      <c r="A721" s="56" t="s">
        <v>1613</v>
      </c>
      <c r="B721" s="66"/>
      <c r="C721" s="56" t="s">
        <v>1537</v>
      </c>
      <c r="D721" s="56">
        <v>130</v>
      </c>
      <c r="E721" s="22">
        <f t="shared" si="204"/>
        <v>130</v>
      </c>
      <c r="F721" s="56">
        <v>130</v>
      </c>
      <c r="G721" s="59"/>
      <c r="H721" s="22">
        <v>130</v>
      </c>
      <c r="I721" s="22">
        <v>130</v>
      </c>
      <c r="J721" s="59"/>
      <c r="K721" s="56" t="s">
        <v>140</v>
      </c>
      <c r="L721" s="2"/>
      <c r="M721" s="59"/>
      <c r="N721" s="56">
        <v>1</v>
      </c>
      <c r="O721" s="60"/>
      <c r="P721" s="60"/>
      <c r="Q721" s="60"/>
      <c r="R721" s="60"/>
      <c r="S721" s="60"/>
      <c r="T721" s="60"/>
      <c r="U721" s="60"/>
      <c r="V721" s="60"/>
      <c r="W721" s="60"/>
      <c r="X721" s="60"/>
      <c r="Y721" s="60"/>
      <c r="Z721" s="60"/>
      <c r="AA721" s="60"/>
      <c r="AB721" s="60"/>
      <c r="AC721" s="60"/>
      <c r="AD721" s="60"/>
    </row>
    <row r="722" spans="1:30" ht="12">
      <c r="A722" s="56" t="s">
        <v>1614</v>
      </c>
      <c r="B722" s="66"/>
      <c r="C722" s="56" t="s">
        <v>1615</v>
      </c>
      <c r="D722" s="56">
        <v>26</v>
      </c>
      <c r="E722" s="22">
        <f t="shared" si="204"/>
        <v>28</v>
      </c>
      <c r="F722" s="56">
        <v>30</v>
      </c>
      <c r="G722" s="59"/>
      <c r="H722" s="22">
        <v>26</v>
      </c>
      <c r="I722" s="22">
        <v>30</v>
      </c>
      <c r="J722" s="59"/>
      <c r="K722" s="56" t="s">
        <v>277</v>
      </c>
      <c r="L722" s="2" t="s">
        <v>1616</v>
      </c>
      <c r="M722" s="59"/>
      <c r="N722" s="56">
        <v>1</v>
      </c>
      <c r="O722" s="60"/>
      <c r="P722" s="60"/>
      <c r="Q722" s="60"/>
      <c r="R722" s="60"/>
      <c r="S722" s="60"/>
      <c r="T722" s="60"/>
      <c r="U722" s="60"/>
      <c r="V722" s="60"/>
      <c r="W722" s="60"/>
      <c r="X722" s="60"/>
      <c r="Y722" s="60"/>
      <c r="Z722" s="60"/>
      <c r="AA722" s="60"/>
      <c r="AB722" s="60"/>
      <c r="AC722" s="60"/>
      <c r="AD722" s="60"/>
    </row>
    <row r="723" spans="1:30" ht="12">
      <c r="A723" s="56" t="s">
        <v>1617</v>
      </c>
      <c r="B723" s="65"/>
      <c r="C723" s="56" t="s">
        <v>1518</v>
      </c>
      <c r="D723" s="64">
        <v>10</v>
      </c>
      <c r="E723" s="22">
        <f t="shared" si="204"/>
        <v>15</v>
      </c>
      <c r="F723" s="64">
        <v>20</v>
      </c>
      <c r="G723" s="59"/>
      <c r="H723" s="22">
        <v>10</v>
      </c>
      <c r="I723" s="22">
        <v>20</v>
      </c>
      <c r="J723" s="59"/>
      <c r="K723" s="56" t="s">
        <v>1579</v>
      </c>
      <c r="L723" s="59"/>
      <c r="M723" s="59"/>
      <c r="N723" s="56">
        <v>1</v>
      </c>
      <c r="O723" s="60"/>
      <c r="P723" s="60"/>
      <c r="Q723" s="60"/>
      <c r="R723" s="60"/>
      <c r="S723" s="60"/>
      <c r="T723" s="60"/>
      <c r="U723" s="60"/>
      <c r="V723" s="60"/>
      <c r="W723" s="60"/>
      <c r="X723" s="60"/>
      <c r="Y723" s="60"/>
      <c r="Z723" s="60"/>
      <c r="AA723" s="60"/>
      <c r="AB723" s="60"/>
      <c r="AC723" s="60"/>
      <c r="AD723" s="60"/>
    </row>
    <row r="724" spans="1:30" ht="12">
      <c r="A724" s="56" t="s">
        <v>1618</v>
      </c>
      <c r="B724" s="65"/>
      <c r="C724" s="56" t="s">
        <v>1518</v>
      </c>
      <c r="D724" s="64">
        <v>30</v>
      </c>
      <c r="E724" s="22">
        <f t="shared" si="204"/>
        <v>30</v>
      </c>
      <c r="F724" s="64">
        <v>30</v>
      </c>
      <c r="G724" s="59"/>
      <c r="H724" s="22">
        <v>30</v>
      </c>
      <c r="I724" s="22">
        <v>30</v>
      </c>
      <c r="J724" s="59"/>
      <c r="K724" s="56" t="s">
        <v>1519</v>
      </c>
      <c r="L724" s="59"/>
      <c r="M724" s="59"/>
      <c r="N724" s="56">
        <v>1</v>
      </c>
      <c r="O724" s="60"/>
      <c r="P724" s="60"/>
      <c r="Q724" s="60"/>
      <c r="R724" s="60"/>
      <c r="S724" s="60"/>
      <c r="T724" s="60"/>
      <c r="U724" s="60"/>
      <c r="V724" s="60"/>
      <c r="W724" s="60"/>
      <c r="X724" s="60"/>
      <c r="Y724" s="60"/>
      <c r="Z724" s="60"/>
      <c r="AA724" s="60"/>
      <c r="AB724" s="60"/>
      <c r="AC724" s="60"/>
      <c r="AD724" s="60"/>
    </row>
    <row r="725" spans="1:30" ht="12">
      <c r="A725" s="56" t="s">
        <v>1619</v>
      </c>
      <c r="B725" s="65"/>
      <c r="C725" s="56" t="s">
        <v>1620</v>
      </c>
      <c r="D725" s="64">
        <v>27</v>
      </c>
      <c r="E725" s="22">
        <f t="shared" si="204"/>
        <v>27</v>
      </c>
      <c r="F725" s="64">
        <v>27</v>
      </c>
      <c r="G725" s="59"/>
      <c r="H725" s="22">
        <v>27</v>
      </c>
      <c r="I725" s="22">
        <v>27</v>
      </c>
      <c r="J725" s="59"/>
      <c r="K725" s="56" t="s">
        <v>1579</v>
      </c>
      <c r="L725" s="59"/>
      <c r="M725" s="59"/>
      <c r="N725" s="56">
        <v>1</v>
      </c>
      <c r="O725" s="60"/>
      <c r="P725" s="60"/>
      <c r="Q725" s="60"/>
      <c r="R725" s="60"/>
      <c r="S725" s="60"/>
      <c r="T725" s="60"/>
      <c r="U725" s="60"/>
      <c r="V725" s="60"/>
      <c r="W725" s="60"/>
      <c r="X725" s="60"/>
      <c r="Y725" s="60"/>
      <c r="Z725" s="60"/>
      <c r="AA725" s="60"/>
      <c r="AB725" s="60"/>
      <c r="AC725" s="60"/>
      <c r="AD725" s="60"/>
    </row>
    <row r="726" spans="1:30" ht="12">
      <c r="A726" s="56" t="s">
        <v>1621</v>
      </c>
      <c r="B726" s="65"/>
      <c r="C726" s="56" t="s">
        <v>1622</v>
      </c>
      <c r="D726" s="64">
        <v>400</v>
      </c>
      <c r="E726" s="22">
        <f t="shared" si="204"/>
        <v>400</v>
      </c>
      <c r="F726" s="64">
        <v>400</v>
      </c>
      <c r="G726" s="59"/>
      <c r="H726" s="22">
        <f t="shared" ref="H726:H728" si="207">D726*1.1</f>
        <v>440.00000000000006</v>
      </c>
      <c r="I726" s="22">
        <f t="shared" ref="I726:I728" si="208">F726*0.9</f>
        <v>360</v>
      </c>
      <c r="J726" s="59"/>
      <c r="K726" s="2" t="s">
        <v>1623</v>
      </c>
      <c r="L726" s="59"/>
      <c r="M726" s="59"/>
      <c r="N726" s="56">
        <v>1</v>
      </c>
      <c r="O726" s="60"/>
      <c r="P726" s="60"/>
      <c r="Q726" s="60"/>
      <c r="R726" s="60"/>
      <c r="S726" s="60"/>
      <c r="T726" s="60"/>
      <c r="U726" s="60"/>
      <c r="V726" s="60"/>
      <c r="W726" s="60"/>
      <c r="X726" s="60"/>
      <c r="Y726" s="60"/>
      <c r="Z726" s="60"/>
      <c r="AA726" s="60"/>
      <c r="AB726" s="60"/>
      <c r="AC726" s="60"/>
      <c r="AD726" s="60"/>
    </row>
    <row r="727" spans="1:30" ht="12">
      <c r="A727" s="56" t="s">
        <v>1624</v>
      </c>
      <c r="B727" s="65"/>
      <c r="C727" s="56" t="s">
        <v>1566</v>
      </c>
      <c r="D727" s="62">
        <v>1000</v>
      </c>
      <c r="E727" s="22">
        <f t="shared" si="204"/>
        <v>1000</v>
      </c>
      <c r="F727" s="62">
        <v>1000</v>
      </c>
      <c r="G727" s="59"/>
      <c r="H727" s="22">
        <f t="shared" si="207"/>
        <v>1100</v>
      </c>
      <c r="I727" s="22">
        <f t="shared" si="208"/>
        <v>900</v>
      </c>
      <c r="J727" s="59"/>
      <c r="K727" s="63" t="s">
        <v>1625</v>
      </c>
      <c r="L727" s="59"/>
      <c r="M727" s="59"/>
      <c r="N727" s="56">
        <v>1</v>
      </c>
      <c r="O727" s="60"/>
      <c r="P727" s="60"/>
      <c r="Q727" s="60"/>
      <c r="R727" s="60"/>
      <c r="S727" s="60"/>
      <c r="T727" s="60"/>
      <c r="U727" s="60"/>
      <c r="V727" s="60"/>
      <c r="W727" s="60"/>
      <c r="X727" s="60"/>
      <c r="Y727" s="60"/>
      <c r="Z727" s="60"/>
      <c r="AA727" s="60"/>
      <c r="AB727" s="60"/>
      <c r="AC727" s="60"/>
      <c r="AD727" s="60"/>
    </row>
    <row r="728" spans="1:30" ht="12">
      <c r="A728" s="56" t="s">
        <v>1626</v>
      </c>
      <c r="B728" s="65"/>
      <c r="C728" s="56" t="s">
        <v>1627</v>
      </c>
      <c r="D728" s="64">
        <v>1000</v>
      </c>
      <c r="E728" s="34">
        <f t="shared" si="204"/>
        <v>1000</v>
      </c>
      <c r="F728" s="64">
        <v>1000</v>
      </c>
      <c r="G728" s="59"/>
      <c r="H728" s="34">
        <f t="shared" si="207"/>
        <v>1100</v>
      </c>
      <c r="I728" s="34">
        <f t="shared" si="208"/>
        <v>900</v>
      </c>
      <c r="J728" s="64">
        <v>1</v>
      </c>
      <c r="K728" s="63" t="s">
        <v>1628</v>
      </c>
      <c r="L728" s="59"/>
      <c r="M728" s="59"/>
      <c r="N728" s="56">
        <v>0</v>
      </c>
      <c r="O728" s="60"/>
      <c r="P728" s="60"/>
      <c r="Q728" s="60"/>
      <c r="R728" s="60"/>
      <c r="S728" s="60"/>
      <c r="T728" s="60"/>
      <c r="U728" s="60"/>
      <c r="V728" s="60"/>
      <c r="W728" s="60"/>
      <c r="X728" s="60"/>
      <c r="Y728" s="60"/>
      <c r="Z728" s="60"/>
      <c r="AA728" s="60"/>
      <c r="AB728" s="60"/>
      <c r="AC728" s="60"/>
      <c r="AD728" s="60"/>
    </row>
    <row r="729" spans="1:30" ht="12">
      <c r="A729" s="56" t="s">
        <v>1629</v>
      </c>
      <c r="B729" s="57"/>
      <c r="C729" s="58" t="s">
        <v>1630</v>
      </c>
      <c r="D729" s="62">
        <v>57</v>
      </c>
      <c r="E729" s="22">
        <f t="shared" si="204"/>
        <v>57</v>
      </c>
      <c r="F729" s="64">
        <v>57</v>
      </c>
      <c r="G729" s="59"/>
      <c r="H729" s="22">
        <v>57</v>
      </c>
      <c r="I729" s="22">
        <v>57</v>
      </c>
      <c r="J729" s="59"/>
      <c r="K729" s="56" t="s">
        <v>1631</v>
      </c>
      <c r="L729" s="59"/>
      <c r="M729" s="59"/>
      <c r="N729" s="56">
        <v>1</v>
      </c>
      <c r="O729" s="60"/>
      <c r="P729" s="60"/>
      <c r="Q729" s="60"/>
      <c r="R729" s="60"/>
      <c r="S729" s="60"/>
      <c r="T729" s="60"/>
      <c r="U729" s="60"/>
      <c r="V729" s="60"/>
      <c r="W729" s="60"/>
      <c r="X729" s="60"/>
      <c r="Y729" s="60"/>
      <c r="Z729" s="60"/>
      <c r="AA729" s="60"/>
      <c r="AB729" s="60"/>
      <c r="AC729" s="60"/>
      <c r="AD729" s="60"/>
    </row>
    <row r="730" spans="1:30" ht="12">
      <c r="A730" s="56" t="s">
        <v>1632</v>
      </c>
      <c r="B730" s="57"/>
      <c r="C730" s="58" t="s">
        <v>1633</v>
      </c>
      <c r="D730" s="62">
        <v>400</v>
      </c>
      <c r="E730" s="22">
        <f t="shared" si="204"/>
        <v>467.5</v>
      </c>
      <c r="F730" s="64">
        <v>550</v>
      </c>
      <c r="G730" s="59"/>
      <c r="H730" s="22">
        <f>D730*1.1</f>
        <v>440.00000000000006</v>
      </c>
      <c r="I730" s="22">
        <f>F730*0.9</f>
        <v>495</v>
      </c>
      <c r="J730" s="59"/>
      <c r="K730" s="63" t="s">
        <v>1594</v>
      </c>
      <c r="L730" s="56" t="s">
        <v>1634</v>
      </c>
      <c r="M730" s="59"/>
      <c r="N730" s="56">
        <v>1</v>
      </c>
      <c r="O730" s="60"/>
      <c r="P730" s="60"/>
      <c r="Q730" s="60"/>
      <c r="R730" s="60"/>
      <c r="S730" s="60"/>
      <c r="T730" s="60"/>
      <c r="U730" s="60"/>
      <c r="V730" s="60"/>
      <c r="W730" s="60"/>
      <c r="X730" s="60"/>
      <c r="Y730" s="60"/>
      <c r="Z730" s="60"/>
      <c r="AA730" s="60"/>
      <c r="AB730" s="60"/>
      <c r="AC730" s="60"/>
      <c r="AD730" s="60"/>
    </row>
    <row r="731" spans="1:30" ht="12">
      <c r="A731" s="56" t="s">
        <v>1635</v>
      </c>
      <c r="B731" s="66"/>
      <c r="C731" s="56" t="s">
        <v>1636</v>
      </c>
      <c r="D731" s="64">
        <v>200</v>
      </c>
      <c r="E731" s="22">
        <f t="shared" si="204"/>
        <v>200</v>
      </c>
      <c r="F731" s="64">
        <v>200</v>
      </c>
      <c r="G731" s="59"/>
      <c r="H731" s="22">
        <v>200</v>
      </c>
      <c r="I731" s="22">
        <v>200</v>
      </c>
      <c r="J731" s="59"/>
      <c r="K731" s="63" t="s">
        <v>1637</v>
      </c>
      <c r="L731" s="59"/>
      <c r="M731" s="59"/>
      <c r="N731" s="56">
        <v>1</v>
      </c>
      <c r="O731" s="60"/>
      <c r="P731" s="60"/>
      <c r="Q731" s="60"/>
      <c r="R731" s="60"/>
      <c r="S731" s="60"/>
      <c r="T731" s="60"/>
      <c r="U731" s="60"/>
      <c r="V731" s="60"/>
      <c r="W731" s="60"/>
      <c r="X731" s="60"/>
      <c r="Y731" s="60"/>
      <c r="Z731" s="60"/>
      <c r="AA731" s="60"/>
      <c r="AB731" s="60"/>
      <c r="AC731" s="60"/>
      <c r="AD731" s="60"/>
    </row>
    <row r="732" spans="1:30" ht="12">
      <c r="A732" s="56" t="s">
        <v>1638</v>
      </c>
      <c r="B732" s="57"/>
      <c r="C732" s="58" t="s">
        <v>1639</v>
      </c>
      <c r="D732" s="62"/>
      <c r="E732" s="22">
        <f t="shared" si="204"/>
        <v>0</v>
      </c>
      <c r="F732" s="62"/>
      <c r="G732" s="59"/>
      <c r="H732" s="22">
        <f t="shared" ref="H732:H737" si="209">D732*1.1</f>
        <v>0</v>
      </c>
      <c r="I732" s="22">
        <f t="shared" ref="I732:I737" si="210">F732*0.9</f>
        <v>0</v>
      </c>
      <c r="J732" s="59"/>
      <c r="K732" s="56"/>
      <c r="L732" s="56"/>
      <c r="M732" s="56"/>
      <c r="N732" s="56">
        <v>1</v>
      </c>
      <c r="O732" s="60"/>
      <c r="P732" s="60"/>
      <c r="Q732" s="60"/>
      <c r="R732" s="60"/>
      <c r="S732" s="60"/>
      <c r="T732" s="60"/>
      <c r="U732" s="60"/>
      <c r="V732" s="60"/>
      <c r="W732" s="60"/>
      <c r="X732" s="60"/>
      <c r="Y732" s="60"/>
      <c r="Z732" s="60"/>
      <c r="AA732" s="60"/>
      <c r="AB732" s="60"/>
      <c r="AC732" s="60"/>
      <c r="AD732" s="60"/>
    </row>
    <row r="733" spans="1:30" ht="12">
      <c r="A733" s="56" t="s">
        <v>1640</v>
      </c>
      <c r="B733" s="57"/>
      <c r="C733" s="58" t="s">
        <v>1560</v>
      </c>
      <c r="D733" s="62">
        <v>4000</v>
      </c>
      <c r="E733" s="22">
        <f t="shared" si="204"/>
        <v>4450</v>
      </c>
      <c r="F733" s="62">
        <v>5000</v>
      </c>
      <c r="G733" s="59"/>
      <c r="H733" s="22">
        <f t="shared" si="209"/>
        <v>4400</v>
      </c>
      <c r="I733" s="22">
        <f t="shared" si="210"/>
        <v>4500</v>
      </c>
      <c r="J733" s="59"/>
      <c r="K733" s="63" t="s">
        <v>1641</v>
      </c>
      <c r="L733" s="63" t="s">
        <v>1642</v>
      </c>
      <c r="M733" s="56"/>
      <c r="N733" s="56">
        <v>1</v>
      </c>
      <c r="O733" s="60"/>
      <c r="P733" s="60"/>
      <c r="Q733" s="60"/>
      <c r="R733" s="60"/>
      <c r="S733" s="60"/>
      <c r="T733" s="60"/>
      <c r="U733" s="60"/>
      <c r="V733" s="60"/>
      <c r="W733" s="60"/>
      <c r="X733" s="60"/>
      <c r="Y733" s="60"/>
      <c r="Z733" s="60"/>
      <c r="AA733" s="60"/>
      <c r="AB733" s="60"/>
      <c r="AC733" s="60"/>
      <c r="AD733" s="60"/>
    </row>
    <row r="734" spans="1:30" ht="12">
      <c r="A734" s="56" t="s">
        <v>1643</v>
      </c>
      <c r="B734" s="57"/>
      <c r="C734" s="58" t="s">
        <v>1526</v>
      </c>
      <c r="D734" s="62"/>
      <c r="E734" s="22">
        <f t="shared" si="204"/>
        <v>0</v>
      </c>
      <c r="F734" s="62"/>
      <c r="G734" s="59"/>
      <c r="H734" s="22">
        <f t="shared" si="209"/>
        <v>0</v>
      </c>
      <c r="I734" s="22">
        <f t="shared" si="210"/>
        <v>0</v>
      </c>
      <c r="J734" s="59"/>
      <c r="K734" s="56"/>
      <c r="L734" s="59"/>
      <c r="M734" s="59"/>
      <c r="N734" s="56">
        <v>1</v>
      </c>
      <c r="O734" s="60"/>
      <c r="P734" s="60"/>
      <c r="Q734" s="60"/>
      <c r="R734" s="60"/>
      <c r="S734" s="60"/>
      <c r="T734" s="60"/>
      <c r="U734" s="60"/>
      <c r="V734" s="60"/>
      <c r="W734" s="60"/>
      <c r="X734" s="60"/>
      <c r="Y734" s="60"/>
      <c r="Z734" s="60"/>
      <c r="AA734" s="60"/>
      <c r="AB734" s="60"/>
      <c r="AC734" s="60"/>
      <c r="AD734" s="60"/>
    </row>
    <row r="735" spans="1:30" ht="12">
      <c r="A735" s="56" t="s">
        <v>1644</v>
      </c>
      <c r="B735" s="57"/>
      <c r="C735" s="58" t="s">
        <v>1622</v>
      </c>
      <c r="D735" s="62">
        <v>1000</v>
      </c>
      <c r="E735" s="22">
        <f t="shared" si="204"/>
        <v>1000</v>
      </c>
      <c r="F735" s="62">
        <v>1000</v>
      </c>
      <c r="G735" s="59"/>
      <c r="H735" s="22">
        <f t="shared" si="209"/>
        <v>1100</v>
      </c>
      <c r="I735" s="22">
        <f t="shared" si="210"/>
        <v>900</v>
      </c>
      <c r="J735" s="59"/>
      <c r="K735" s="63" t="s">
        <v>1645</v>
      </c>
      <c r="L735" s="59"/>
      <c r="M735" s="59"/>
      <c r="N735" s="56">
        <v>1</v>
      </c>
      <c r="O735" s="60"/>
      <c r="P735" s="60"/>
      <c r="Q735" s="60"/>
      <c r="R735" s="60"/>
      <c r="S735" s="60"/>
      <c r="T735" s="60"/>
      <c r="U735" s="60"/>
      <c r="V735" s="60"/>
      <c r="W735" s="60"/>
      <c r="X735" s="60"/>
      <c r="Y735" s="60"/>
      <c r="Z735" s="60"/>
      <c r="AA735" s="60"/>
      <c r="AB735" s="60"/>
      <c r="AC735" s="60"/>
      <c r="AD735" s="60"/>
    </row>
    <row r="736" spans="1:30" ht="12">
      <c r="A736" s="56" t="s">
        <v>1646</v>
      </c>
      <c r="B736" s="57"/>
      <c r="C736" s="58" t="s">
        <v>1647</v>
      </c>
      <c r="D736" s="62">
        <v>500</v>
      </c>
      <c r="E736" s="22">
        <f t="shared" si="204"/>
        <v>590</v>
      </c>
      <c r="F736" s="62">
        <v>700</v>
      </c>
      <c r="G736" s="59"/>
      <c r="H736" s="22">
        <f t="shared" si="209"/>
        <v>550</v>
      </c>
      <c r="I736" s="22">
        <f t="shared" si="210"/>
        <v>630</v>
      </c>
      <c r="J736" s="59"/>
      <c r="K736" s="56" t="s">
        <v>1648</v>
      </c>
      <c r="L736" s="61"/>
      <c r="M736" s="63" t="s">
        <v>1649</v>
      </c>
      <c r="N736" s="56">
        <v>1</v>
      </c>
      <c r="O736" s="60"/>
      <c r="P736" s="60"/>
      <c r="Q736" s="60"/>
      <c r="R736" s="60"/>
      <c r="S736" s="60"/>
      <c r="T736" s="60"/>
      <c r="U736" s="60"/>
      <c r="V736" s="60"/>
      <c r="W736" s="60"/>
      <c r="X736" s="60"/>
      <c r="Y736" s="60"/>
      <c r="Z736" s="60"/>
      <c r="AA736" s="60"/>
      <c r="AB736" s="60"/>
      <c r="AC736" s="60"/>
      <c r="AD736" s="60"/>
    </row>
    <row r="737" spans="1:30" ht="12">
      <c r="A737" s="56" t="s">
        <v>1650</v>
      </c>
      <c r="B737" s="57"/>
      <c r="C737" s="58" t="s">
        <v>1573</v>
      </c>
      <c r="D737" s="62">
        <v>424</v>
      </c>
      <c r="E737" s="22">
        <f t="shared" si="204"/>
        <v>683.2</v>
      </c>
      <c r="F737" s="62">
        <v>1000</v>
      </c>
      <c r="G737" s="59"/>
      <c r="H737" s="22">
        <f t="shared" si="209"/>
        <v>466.40000000000003</v>
      </c>
      <c r="I737" s="22">
        <f t="shared" si="210"/>
        <v>900</v>
      </c>
      <c r="J737" s="59"/>
      <c r="K737" s="56" t="s">
        <v>59</v>
      </c>
      <c r="L737" s="63" t="s">
        <v>1651</v>
      </c>
      <c r="M737" s="56"/>
      <c r="N737" s="56">
        <v>1</v>
      </c>
      <c r="O737" s="60"/>
      <c r="P737" s="60"/>
      <c r="Q737" s="60"/>
      <c r="R737" s="60"/>
      <c r="S737" s="60"/>
      <c r="T737" s="60"/>
      <c r="U737" s="60"/>
      <c r="V737" s="60"/>
      <c r="W737" s="60"/>
      <c r="X737" s="60"/>
      <c r="Y737" s="60"/>
      <c r="Z737" s="60"/>
      <c r="AA737" s="60"/>
      <c r="AB737" s="60"/>
      <c r="AC737" s="60"/>
      <c r="AD737" s="60"/>
    </row>
    <row r="738" spans="1:30" ht="12">
      <c r="A738" s="56" t="s">
        <v>1652</v>
      </c>
      <c r="B738" s="57"/>
      <c r="C738" s="58" t="s">
        <v>1653</v>
      </c>
      <c r="D738" s="62">
        <v>120</v>
      </c>
      <c r="E738" s="22">
        <f t="shared" si="204"/>
        <v>120</v>
      </c>
      <c r="F738" s="64">
        <v>120</v>
      </c>
      <c r="G738" s="59"/>
      <c r="H738" s="22">
        <v>120</v>
      </c>
      <c r="I738" s="22">
        <v>120</v>
      </c>
      <c r="J738" s="59"/>
      <c r="K738" s="63" t="s">
        <v>1654</v>
      </c>
      <c r="L738" s="59"/>
      <c r="M738" s="59"/>
      <c r="N738" s="56">
        <v>1</v>
      </c>
      <c r="O738" s="60"/>
      <c r="P738" s="60"/>
      <c r="Q738" s="60"/>
      <c r="R738" s="60"/>
      <c r="S738" s="60"/>
      <c r="T738" s="60"/>
      <c r="U738" s="60"/>
      <c r="V738" s="60"/>
      <c r="W738" s="60"/>
      <c r="X738" s="60"/>
      <c r="Y738" s="60"/>
      <c r="Z738" s="60"/>
      <c r="AA738" s="60"/>
      <c r="AB738" s="60"/>
      <c r="AC738" s="60"/>
      <c r="AD738" s="60"/>
    </row>
    <row r="739" spans="1:30" ht="12">
      <c r="A739" s="56" t="s">
        <v>1655</v>
      </c>
      <c r="B739" s="65"/>
      <c r="C739" s="56" t="s">
        <v>1560</v>
      </c>
      <c r="D739" s="64">
        <v>65</v>
      </c>
      <c r="E739" s="22">
        <f t="shared" si="204"/>
        <v>65</v>
      </c>
      <c r="F739" s="64">
        <v>65</v>
      </c>
      <c r="G739" s="59"/>
      <c r="H739" s="22">
        <v>65</v>
      </c>
      <c r="I739" s="22">
        <v>65</v>
      </c>
      <c r="J739" s="59"/>
      <c r="K739" s="2" t="s">
        <v>1656</v>
      </c>
      <c r="L739" s="59"/>
      <c r="M739" s="59"/>
      <c r="N739" s="56">
        <v>1</v>
      </c>
      <c r="O739" s="60"/>
      <c r="P739" s="60"/>
      <c r="Q739" s="60"/>
      <c r="R739" s="60"/>
      <c r="S739" s="60"/>
      <c r="T739" s="60"/>
      <c r="U739" s="60"/>
      <c r="V739" s="60"/>
      <c r="W739" s="60"/>
      <c r="X739" s="60"/>
      <c r="Y739" s="60"/>
      <c r="Z739" s="60"/>
      <c r="AA739" s="60"/>
      <c r="AB739" s="60"/>
      <c r="AC739" s="60"/>
      <c r="AD739" s="60"/>
    </row>
    <row r="740" spans="1:30" ht="12">
      <c r="A740" s="56" t="s">
        <v>1657</v>
      </c>
      <c r="B740" s="65"/>
      <c r="C740" s="56" t="s">
        <v>1658</v>
      </c>
      <c r="D740" s="56">
        <v>30</v>
      </c>
      <c r="E740" s="22">
        <f t="shared" si="204"/>
        <v>30</v>
      </c>
      <c r="F740" s="56">
        <v>30</v>
      </c>
      <c r="G740" s="59"/>
      <c r="H740" s="22">
        <v>30</v>
      </c>
      <c r="I740" s="22">
        <v>30</v>
      </c>
      <c r="J740" s="59"/>
      <c r="K740" s="56" t="s">
        <v>59</v>
      </c>
      <c r="L740" s="59"/>
      <c r="M740" s="59"/>
      <c r="N740" s="56">
        <v>1</v>
      </c>
      <c r="O740" s="60"/>
      <c r="P740" s="60"/>
      <c r="Q740" s="60"/>
      <c r="R740" s="60"/>
      <c r="S740" s="60"/>
      <c r="T740" s="60"/>
      <c r="U740" s="60"/>
      <c r="V740" s="60"/>
      <c r="W740" s="60"/>
      <c r="X740" s="60"/>
      <c r="Y740" s="60"/>
      <c r="Z740" s="60"/>
      <c r="AA740" s="60"/>
      <c r="AB740" s="60"/>
      <c r="AC740" s="60"/>
      <c r="AD740" s="60"/>
    </row>
    <row r="741" spans="1:30" ht="12">
      <c r="A741" s="56" t="s">
        <v>1659</v>
      </c>
      <c r="B741" s="65"/>
      <c r="C741" s="56" t="s">
        <v>1560</v>
      </c>
      <c r="D741" s="64">
        <v>200</v>
      </c>
      <c r="E741" s="22">
        <f t="shared" si="204"/>
        <v>200</v>
      </c>
      <c r="F741" s="64">
        <v>200</v>
      </c>
      <c r="G741" s="59"/>
      <c r="H741" s="22">
        <v>200</v>
      </c>
      <c r="I741" s="22">
        <v>200</v>
      </c>
      <c r="J741" s="59"/>
      <c r="K741" s="63" t="s">
        <v>1660</v>
      </c>
      <c r="L741" s="59"/>
      <c r="M741" s="59"/>
      <c r="N741" s="56">
        <v>1</v>
      </c>
      <c r="O741" s="60"/>
      <c r="P741" s="60"/>
      <c r="Q741" s="60"/>
      <c r="R741" s="60"/>
      <c r="S741" s="60"/>
      <c r="T741" s="60"/>
      <c r="U741" s="60"/>
      <c r="V741" s="60"/>
      <c r="W741" s="60"/>
      <c r="X741" s="60"/>
      <c r="Y741" s="60"/>
      <c r="Z741" s="60"/>
      <c r="AA741" s="60"/>
      <c r="AB741" s="60"/>
      <c r="AC741" s="60"/>
      <c r="AD741" s="60"/>
    </row>
    <row r="742" spans="1:30" ht="12">
      <c r="A742" s="56" t="s">
        <v>1661</v>
      </c>
      <c r="B742" s="65"/>
      <c r="C742" s="56" t="s">
        <v>1662</v>
      </c>
      <c r="D742" s="64">
        <v>43</v>
      </c>
      <c r="E742" s="22">
        <f t="shared" si="204"/>
        <v>44</v>
      </c>
      <c r="F742" s="64">
        <v>45</v>
      </c>
      <c r="G742" s="59"/>
      <c r="H742" s="22">
        <v>43</v>
      </c>
      <c r="I742" s="22">
        <v>45</v>
      </c>
      <c r="J742" s="59"/>
      <c r="K742" s="56" t="s">
        <v>1631</v>
      </c>
      <c r="L742" s="61"/>
      <c r="M742" s="59"/>
      <c r="N742" s="56">
        <v>1</v>
      </c>
      <c r="O742" s="60"/>
      <c r="P742" s="60"/>
      <c r="Q742" s="60"/>
      <c r="R742" s="60"/>
      <c r="S742" s="60"/>
      <c r="T742" s="60"/>
      <c r="U742" s="60"/>
      <c r="V742" s="60"/>
      <c r="W742" s="60"/>
      <c r="X742" s="60"/>
      <c r="Y742" s="60"/>
      <c r="Z742" s="60"/>
      <c r="AA742" s="60"/>
      <c r="AB742" s="60"/>
      <c r="AC742" s="60"/>
      <c r="AD742" s="60"/>
    </row>
    <row r="743" spans="1:30" ht="12">
      <c r="A743" s="56" t="s">
        <v>1663</v>
      </c>
      <c r="B743" s="65"/>
      <c r="C743" s="56" t="s">
        <v>1526</v>
      </c>
      <c r="D743" s="64"/>
      <c r="E743" s="33"/>
      <c r="F743" s="64"/>
      <c r="G743" s="59"/>
      <c r="H743" s="33"/>
      <c r="I743" s="33"/>
      <c r="J743" s="59"/>
      <c r="K743" s="2"/>
      <c r="L743" s="61"/>
      <c r="M743" s="59"/>
      <c r="N743" s="56">
        <v>1</v>
      </c>
      <c r="O743" s="60"/>
      <c r="P743" s="60"/>
      <c r="Q743" s="60"/>
      <c r="R743" s="60"/>
      <c r="S743" s="60"/>
      <c r="T743" s="60"/>
      <c r="U743" s="60"/>
      <c r="V743" s="60"/>
      <c r="W743" s="60"/>
      <c r="X743" s="60"/>
      <c r="Y743" s="60"/>
      <c r="Z743" s="60"/>
      <c r="AA743" s="60"/>
      <c r="AB743" s="60"/>
      <c r="AC743" s="60"/>
      <c r="AD743" s="60"/>
    </row>
    <row r="744" spans="1:30" ht="12">
      <c r="A744" s="56" t="s">
        <v>1664</v>
      </c>
      <c r="B744" s="65"/>
      <c r="C744" s="56" t="s">
        <v>1563</v>
      </c>
      <c r="D744" s="64">
        <v>35</v>
      </c>
      <c r="E744" s="22">
        <f>SUM(H744+I744)/2</f>
        <v>35</v>
      </c>
      <c r="F744" s="64">
        <v>35</v>
      </c>
      <c r="G744" s="59"/>
      <c r="H744" s="22">
        <v>35</v>
      </c>
      <c r="I744" s="22">
        <v>35</v>
      </c>
      <c r="J744" s="59"/>
      <c r="K744" s="2" t="s">
        <v>1564</v>
      </c>
      <c r="L744" s="61"/>
      <c r="M744" s="59"/>
      <c r="N744" s="56">
        <v>1</v>
      </c>
      <c r="O744" s="60"/>
      <c r="P744" s="60"/>
      <c r="Q744" s="60"/>
      <c r="R744" s="60"/>
      <c r="S744" s="60"/>
      <c r="T744" s="60"/>
      <c r="U744" s="60"/>
      <c r="V744" s="60"/>
      <c r="W744" s="60"/>
      <c r="X744" s="60"/>
      <c r="Y744" s="60"/>
      <c r="Z744" s="60"/>
      <c r="AA744" s="60"/>
      <c r="AB744" s="60"/>
      <c r="AC744" s="60"/>
      <c r="AD744" s="60"/>
    </row>
    <row r="745" spans="1:30" ht="12">
      <c r="A745" s="56" t="s">
        <v>1665</v>
      </c>
      <c r="B745" s="65"/>
      <c r="C745" s="56" t="s">
        <v>1666</v>
      </c>
      <c r="D745" s="64"/>
      <c r="E745" s="33"/>
      <c r="F745" s="64"/>
      <c r="G745" s="59"/>
      <c r="H745" s="33"/>
      <c r="I745" s="33"/>
      <c r="J745" s="59"/>
      <c r="K745" s="56"/>
      <c r="L745" s="32"/>
      <c r="M745" s="59"/>
      <c r="N745" s="56">
        <v>1</v>
      </c>
      <c r="O745" s="60"/>
      <c r="P745" s="60"/>
      <c r="Q745" s="60"/>
      <c r="R745" s="60"/>
      <c r="S745" s="60"/>
      <c r="T745" s="60"/>
      <c r="U745" s="60"/>
      <c r="V745" s="60"/>
      <c r="W745" s="60"/>
      <c r="X745" s="60"/>
      <c r="Y745" s="60"/>
      <c r="Z745" s="60"/>
      <c r="AA745" s="60"/>
      <c r="AB745" s="60"/>
      <c r="AC745" s="60"/>
      <c r="AD745" s="60"/>
    </row>
    <row r="746" spans="1:30" ht="12">
      <c r="A746" s="56" t="s">
        <v>1667</v>
      </c>
      <c r="B746" s="65"/>
      <c r="C746" s="56" t="s">
        <v>1554</v>
      </c>
      <c r="D746" s="64">
        <v>368</v>
      </c>
      <c r="E746" s="22">
        <f t="shared" ref="E746:E750" si="211">SUM(H746+I746)/2</f>
        <v>382.4</v>
      </c>
      <c r="F746" s="64">
        <v>400</v>
      </c>
      <c r="G746" s="59"/>
      <c r="H746" s="22">
        <f>D746*1.1</f>
        <v>404.8</v>
      </c>
      <c r="I746" s="22">
        <f>F746*0.9</f>
        <v>360</v>
      </c>
      <c r="J746" s="59"/>
      <c r="K746" s="56" t="s">
        <v>1668</v>
      </c>
      <c r="L746" s="29" t="s">
        <v>1669</v>
      </c>
      <c r="M746" s="59"/>
      <c r="N746" s="56">
        <v>1</v>
      </c>
      <c r="O746" s="60"/>
      <c r="P746" s="60"/>
      <c r="Q746" s="60"/>
      <c r="R746" s="60"/>
      <c r="S746" s="60"/>
      <c r="T746" s="60"/>
      <c r="U746" s="60"/>
      <c r="V746" s="60"/>
      <c r="W746" s="60"/>
      <c r="X746" s="60"/>
      <c r="Y746" s="60"/>
      <c r="Z746" s="60"/>
      <c r="AA746" s="60"/>
      <c r="AB746" s="60"/>
      <c r="AC746" s="60"/>
      <c r="AD746" s="60"/>
    </row>
    <row r="747" spans="1:30" ht="12">
      <c r="A747" s="56" t="s">
        <v>1670</v>
      </c>
      <c r="B747" s="65"/>
      <c r="C747" s="56" t="s">
        <v>1537</v>
      </c>
      <c r="D747" s="62">
        <v>150</v>
      </c>
      <c r="E747" s="22">
        <f t="shared" si="211"/>
        <v>160</v>
      </c>
      <c r="F747" s="64">
        <v>170</v>
      </c>
      <c r="G747" s="59"/>
      <c r="H747" s="22">
        <v>150</v>
      </c>
      <c r="I747" s="22">
        <v>170</v>
      </c>
      <c r="J747" s="59"/>
      <c r="K747" s="2" t="s">
        <v>1671</v>
      </c>
      <c r="L747" s="59"/>
      <c r="M747" s="59"/>
      <c r="N747" s="56">
        <v>1</v>
      </c>
      <c r="O747" s="60"/>
      <c r="P747" s="60"/>
      <c r="Q747" s="60"/>
      <c r="R747" s="60"/>
      <c r="S747" s="60"/>
      <c r="T747" s="60"/>
      <c r="U747" s="60"/>
      <c r="V747" s="60"/>
      <c r="W747" s="60"/>
      <c r="X747" s="60"/>
      <c r="Y747" s="60"/>
      <c r="Z747" s="60"/>
      <c r="AA747" s="60"/>
      <c r="AB747" s="60"/>
      <c r="AC747" s="60"/>
      <c r="AD747" s="60"/>
    </row>
    <row r="748" spans="1:30" ht="12">
      <c r="A748" s="56" t="s">
        <v>1672</v>
      </c>
      <c r="B748" s="65"/>
      <c r="C748" s="56" t="s">
        <v>1673</v>
      </c>
      <c r="D748" s="21">
        <v>2500</v>
      </c>
      <c r="E748" s="22">
        <f t="shared" si="211"/>
        <v>3625</v>
      </c>
      <c r="F748" s="62">
        <v>5000</v>
      </c>
      <c r="G748" s="59"/>
      <c r="H748" s="22">
        <f t="shared" ref="H748:H749" si="212">D748*1.1</f>
        <v>2750</v>
      </c>
      <c r="I748" s="22">
        <f t="shared" ref="I748:I749" si="213">F748*0.9</f>
        <v>4500</v>
      </c>
      <c r="J748" s="59"/>
      <c r="K748" s="2" t="s">
        <v>1674</v>
      </c>
      <c r="L748" s="63" t="s">
        <v>1675</v>
      </c>
      <c r="M748" s="59"/>
      <c r="N748" s="56">
        <v>1</v>
      </c>
      <c r="O748" s="60"/>
      <c r="P748" s="60"/>
      <c r="Q748" s="60"/>
      <c r="R748" s="60"/>
      <c r="S748" s="60"/>
      <c r="T748" s="60"/>
      <c r="U748" s="60"/>
      <c r="V748" s="60"/>
      <c r="W748" s="60"/>
      <c r="X748" s="60"/>
      <c r="Y748" s="60"/>
      <c r="Z748" s="60"/>
      <c r="AA748" s="60"/>
      <c r="AB748" s="60"/>
      <c r="AC748" s="60"/>
      <c r="AD748" s="60"/>
    </row>
    <row r="749" spans="1:30" ht="12">
      <c r="A749" s="56" t="s">
        <v>1676</v>
      </c>
      <c r="B749" s="57"/>
      <c r="C749" s="58" t="s">
        <v>1560</v>
      </c>
      <c r="D749" s="62">
        <v>400</v>
      </c>
      <c r="E749" s="22">
        <f t="shared" si="211"/>
        <v>445</v>
      </c>
      <c r="F749" s="64">
        <v>500</v>
      </c>
      <c r="G749" s="59"/>
      <c r="H749" s="22">
        <f t="shared" si="212"/>
        <v>440.00000000000006</v>
      </c>
      <c r="I749" s="22">
        <f t="shared" si="213"/>
        <v>450</v>
      </c>
      <c r="J749" s="59"/>
      <c r="K749" s="56" t="s">
        <v>603</v>
      </c>
      <c r="L749" s="59"/>
      <c r="M749" s="59"/>
      <c r="N749" s="56">
        <v>1</v>
      </c>
      <c r="O749" s="60"/>
      <c r="P749" s="60"/>
      <c r="Q749" s="60"/>
      <c r="R749" s="60"/>
      <c r="S749" s="60"/>
      <c r="T749" s="60"/>
      <c r="U749" s="60"/>
      <c r="V749" s="60"/>
      <c r="W749" s="60"/>
      <c r="X749" s="60"/>
      <c r="Y749" s="60"/>
      <c r="Z749" s="60"/>
      <c r="AA749" s="60"/>
      <c r="AB749" s="60"/>
      <c r="AC749" s="60"/>
      <c r="AD749" s="60"/>
    </row>
    <row r="750" spans="1:30" ht="12">
      <c r="A750" s="56" t="s">
        <v>1677</v>
      </c>
      <c r="B750" s="57"/>
      <c r="C750" s="58" t="s">
        <v>1678</v>
      </c>
      <c r="D750" s="62">
        <v>50</v>
      </c>
      <c r="E750" s="22">
        <f t="shared" si="211"/>
        <v>60</v>
      </c>
      <c r="F750" s="64">
        <v>70</v>
      </c>
      <c r="G750" s="59"/>
      <c r="H750" s="22">
        <v>50</v>
      </c>
      <c r="I750" s="22">
        <v>70</v>
      </c>
      <c r="J750" s="59"/>
      <c r="K750" s="16" t="s">
        <v>1679</v>
      </c>
      <c r="L750" s="2" t="s">
        <v>1680</v>
      </c>
      <c r="M750" s="59"/>
      <c r="N750" s="56">
        <v>1</v>
      </c>
      <c r="O750" s="60"/>
      <c r="P750" s="60"/>
      <c r="Q750" s="60"/>
      <c r="R750" s="60"/>
      <c r="S750" s="60"/>
      <c r="T750" s="60"/>
      <c r="U750" s="60"/>
      <c r="V750" s="60"/>
      <c r="W750" s="60"/>
      <c r="X750" s="60"/>
      <c r="Y750" s="60"/>
      <c r="Z750" s="60"/>
      <c r="AA750" s="60"/>
      <c r="AB750" s="60"/>
      <c r="AC750" s="60"/>
      <c r="AD750" s="60"/>
    </row>
    <row r="751" spans="1:30" ht="12">
      <c r="A751" s="56" t="s">
        <v>1681</v>
      </c>
      <c r="B751" s="65"/>
      <c r="C751" s="58" t="s">
        <v>1647</v>
      </c>
      <c r="D751" s="64"/>
      <c r="E751" s="33"/>
      <c r="F751" s="64"/>
      <c r="G751" s="59"/>
      <c r="H751" s="33"/>
      <c r="I751" s="33"/>
      <c r="J751" s="59"/>
      <c r="K751" s="56"/>
      <c r="L751" s="59"/>
      <c r="M751" s="59"/>
      <c r="N751" s="56">
        <v>1</v>
      </c>
      <c r="O751" s="60"/>
      <c r="P751" s="60"/>
      <c r="Q751" s="60"/>
      <c r="R751" s="60"/>
      <c r="S751" s="60"/>
      <c r="T751" s="60"/>
      <c r="U751" s="60"/>
      <c r="V751" s="60"/>
      <c r="W751" s="60"/>
      <c r="X751" s="60"/>
      <c r="Y751" s="60"/>
      <c r="Z751" s="60"/>
      <c r="AA751" s="60"/>
      <c r="AB751" s="60"/>
      <c r="AC751" s="60"/>
      <c r="AD751" s="60"/>
    </row>
    <row r="752" spans="1:30" ht="12">
      <c r="A752" s="56" t="s">
        <v>1682</v>
      </c>
      <c r="B752" s="65"/>
      <c r="C752" s="58" t="s">
        <v>1683</v>
      </c>
      <c r="D752" s="64">
        <v>7</v>
      </c>
      <c r="E752" s="22">
        <f t="shared" ref="E752:E763" si="214">SUM(H752+I752)/2</f>
        <v>7</v>
      </c>
      <c r="F752" s="64">
        <v>7</v>
      </c>
      <c r="G752" s="59"/>
      <c r="H752" s="22">
        <v>7</v>
      </c>
      <c r="I752" s="22">
        <v>7</v>
      </c>
      <c r="J752" s="59"/>
      <c r="K752" s="56" t="s">
        <v>1684</v>
      </c>
      <c r="L752" s="59"/>
      <c r="M752" s="59"/>
      <c r="N752" s="56">
        <v>1</v>
      </c>
      <c r="O752" s="60"/>
      <c r="P752" s="60"/>
      <c r="Q752" s="60"/>
      <c r="R752" s="60"/>
      <c r="S752" s="60"/>
      <c r="T752" s="60"/>
      <c r="U752" s="60"/>
      <c r="V752" s="60"/>
      <c r="W752" s="60"/>
      <c r="X752" s="60"/>
      <c r="Y752" s="60"/>
      <c r="Z752" s="60"/>
      <c r="AA752" s="60"/>
      <c r="AB752" s="60"/>
      <c r="AC752" s="60"/>
      <c r="AD752" s="60"/>
    </row>
    <row r="753" spans="1:30" ht="12">
      <c r="A753" s="56" t="s">
        <v>1685</v>
      </c>
      <c r="B753" s="65"/>
      <c r="C753" s="58" t="s">
        <v>1686</v>
      </c>
      <c r="D753" s="64">
        <v>100</v>
      </c>
      <c r="E753" s="22">
        <f t="shared" si="214"/>
        <v>100</v>
      </c>
      <c r="F753" s="64">
        <v>100</v>
      </c>
      <c r="G753" s="59"/>
      <c r="H753" s="22">
        <v>100</v>
      </c>
      <c r="I753" s="22">
        <v>100</v>
      </c>
      <c r="J753" s="59"/>
      <c r="K753" s="56" t="s">
        <v>59</v>
      </c>
      <c r="L753" s="59"/>
      <c r="M753" s="59"/>
      <c r="N753" s="56">
        <v>1</v>
      </c>
      <c r="O753" s="60"/>
      <c r="P753" s="60"/>
      <c r="Q753" s="60"/>
      <c r="R753" s="60"/>
      <c r="S753" s="60"/>
      <c r="T753" s="60"/>
      <c r="U753" s="60"/>
      <c r="V753" s="60"/>
      <c r="W753" s="60"/>
      <c r="X753" s="60"/>
      <c r="Y753" s="60"/>
      <c r="Z753" s="60"/>
      <c r="AA753" s="60"/>
      <c r="AB753" s="60"/>
      <c r="AC753" s="60"/>
      <c r="AD753" s="60"/>
    </row>
    <row r="754" spans="1:30" ht="12">
      <c r="A754" s="56" t="s">
        <v>1687</v>
      </c>
      <c r="B754" s="65"/>
      <c r="C754" s="58" t="s">
        <v>1688</v>
      </c>
      <c r="D754" s="64">
        <v>100</v>
      </c>
      <c r="E754" s="22">
        <f t="shared" si="214"/>
        <v>100</v>
      </c>
      <c r="F754" s="64">
        <v>100</v>
      </c>
      <c r="G754" s="59"/>
      <c r="H754" s="22">
        <v>100</v>
      </c>
      <c r="I754" s="22">
        <v>100</v>
      </c>
      <c r="J754" s="59"/>
      <c r="K754" s="56" t="s">
        <v>1689</v>
      </c>
      <c r="L754" s="59"/>
      <c r="M754" s="59"/>
      <c r="N754" s="56">
        <v>1</v>
      </c>
      <c r="O754" s="60"/>
      <c r="P754" s="60"/>
      <c r="Q754" s="60"/>
      <c r="R754" s="60"/>
      <c r="S754" s="60"/>
      <c r="T754" s="60"/>
      <c r="U754" s="60"/>
      <c r="V754" s="60"/>
      <c r="W754" s="60"/>
      <c r="X754" s="60"/>
      <c r="Y754" s="60"/>
      <c r="Z754" s="60"/>
      <c r="AA754" s="60"/>
      <c r="AB754" s="60"/>
      <c r="AC754" s="60"/>
      <c r="AD754" s="60"/>
    </row>
    <row r="755" spans="1:30" ht="12">
      <c r="A755" s="56" t="s">
        <v>1690</v>
      </c>
      <c r="B755" s="65"/>
      <c r="C755" s="58" t="s">
        <v>1691</v>
      </c>
      <c r="D755" s="64">
        <v>290</v>
      </c>
      <c r="E755" s="22">
        <f t="shared" si="214"/>
        <v>312.5</v>
      </c>
      <c r="F755" s="64">
        <v>340</v>
      </c>
      <c r="G755" s="59"/>
      <c r="H755" s="22">
        <f t="shared" ref="H755:H757" si="215">D755*1.1</f>
        <v>319</v>
      </c>
      <c r="I755" s="22">
        <f t="shared" ref="I755:I757" si="216">F755*0.9</f>
        <v>306</v>
      </c>
      <c r="J755" s="59"/>
      <c r="K755" s="63" t="s">
        <v>1692</v>
      </c>
      <c r="L755" s="59"/>
      <c r="M755" s="59"/>
      <c r="N755" s="56">
        <v>1</v>
      </c>
      <c r="O755" s="60"/>
      <c r="P755" s="60"/>
      <c r="Q755" s="60"/>
      <c r="R755" s="60"/>
      <c r="S755" s="60"/>
      <c r="T755" s="60"/>
      <c r="U755" s="60"/>
      <c r="V755" s="60"/>
      <c r="W755" s="60"/>
      <c r="X755" s="60"/>
      <c r="Y755" s="60"/>
      <c r="Z755" s="60"/>
      <c r="AA755" s="60"/>
      <c r="AB755" s="60"/>
      <c r="AC755" s="60"/>
      <c r="AD755" s="60"/>
    </row>
    <row r="756" spans="1:30" ht="12">
      <c r="A756" s="56" t="s">
        <v>1694</v>
      </c>
      <c r="B756" s="65"/>
      <c r="C756" s="58" t="s">
        <v>1653</v>
      </c>
      <c r="D756" s="62">
        <v>2000</v>
      </c>
      <c r="E756" s="22">
        <f t="shared" si="214"/>
        <v>3800</v>
      </c>
      <c r="F756" s="62">
        <v>6000</v>
      </c>
      <c r="G756" s="59"/>
      <c r="H756" s="22">
        <f t="shared" si="215"/>
        <v>2200</v>
      </c>
      <c r="I756" s="22">
        <f t="shared" si="216"/>
        <v>5400</v>
      </c>
      <c r="J756" s="59"/>
      <c r="K756" s="63" t="s">
        <v>1594</v>
      </c>
      <c r="L756" s="63" t="s">
        <v>1695</v>
      </c>
      <c r="M756" s="56"/>
      <c r="N756" s="56">
        <v>1</v>
      </c>
      <c r="O756" s="2" t="s">
        <v>1696</v>
      </c>
      <c r="P756" s="60"/>
      <c r="Q756" s="60"/>
      <c r="R756" s="60"/>
      <c r="S756" s="60"/>
      <c r="T756" s="60"/>
      <c r="U756" s="60"/>
      <c r="V756" s="60"/>
      <c r="W756" s="60"/>
      <c r="X756" s="60"/>
      <c r="Y756" s="60"/>
      <c r="Z756" s="60"/>
      <c r="AA756" s="60"/>
      <c r="AB756" s="60"/>
      <c r="AC756" s="60"/>
      <c r="AD756" s="60"/>
    </row>
    <row r="757" spans="1:30" ht="12">
      <c r="A757" s="56" t="s">
        <v>1697</v>
      </c>
      <c r="B757" s="57"/>
      <c r="C757" s="58" t="s">
        <v>1554</v>
      </c>
      <c r="D757" s="62">
        <v>300</v>
      </c>
      <c r="E757" s="22">
        <f t="shared" si="214"/>
        <v>345</v>
      </c>
      <c r="F757" s="62">
        <v>400</v>
      </c>
      <c r="G757" s="59"/>
      <c r="H757" s="22">
        <f t="shared" si="215"/>
        <v>330</v>
      </c>
      <c r="I757" s="22">
        <f t="shared" si="216"/>
        <v>360</v>
      </c>
      <c r="J757" s="59"/>
      <c r="K757" s="56" t="s">
        <v>603</v>
      </c>
      <c r="L757" s="29" t="s">
        <v>1698</v>
      </c>
      <c r="M757" s="59"/>
      <c r="N757" s="56">
        <v>1</v>
      </c>
      <c r="O757" s="60"/>
      <c r="P757" s="60"/>
      <c r="Q757" s="60"/>
      <c r="R757" s="60"/>
      <c r="S757" s="60"/>
      <c r="T757" s="60"/>
      <c r="U757" s="60"/>
      <c r="V757" s="60"/>
      <c r="W757" s="60"/>
      <c r="X757" s="60"/>
      <c r="Y757" s="60"/>
      <c r="Z757" s="60"/>
      <c r="AA757" s="60"/>
      <c r="AB757" s="60"/>
      <c r="AC757" s="60"/>
      <c r="AD757" s="60"/>
    </row>
    <row r="758" spans="1:30" ht="12">
      <c r="A758" s="56" t="s">
        <v>1699</v>
      </c>
      <c r="B758" s="57"/>
      <c r="C758" s="58" t="s">
        <v>1647</v>
      </c>
      <c r="D758" s="62">
        <v>30</v>
      </c>
      <c r="E758" s="22">
        <f t="shared" si="214"/>
        <v>45</v>
      </c>
      <c r="F758" s="64">
        <v>60</v>
      </c>
      <c r="G758" s="59"/>
      <c r="H758" s="22">
        <v>30</v>
      </c>
      <c r="I758" s="22">
        <v>60</v>
      </c>
      <c r="J758" s="59"/>
      <c r="K758" s="2" t="s">
        <v>1700</v>
      </c>
      <c r="L758" s="56" t="s">
        <v>1701</v>
      </c>
      <c r="M758" s="56"/>
      <c r="N758" s="56">
        <v>1</v>
      </c>
      <c r="O758" s="60"/>
      <c r="P758" s="60"/>
      <c r="Q758" s="60"/>
      <c r="R758" s="60"/>
      <c r="S758" s="60"/>
      <c r="T758" s="60"/>
      <c r="U758" s="60"/>
      <c r="V758" s="60"/>
      <c r="W758" s="60"/>
      <c r="X758" s="60"/>
      <c r="Y758" s="60"/>
      <c r="Z758" s="60"/>
      <c r="AA758" s="60"/>
      <c r="AB758" s="60"/>
      <c r="AC758" s="60"/>
      <c r="AD758" s="60"/>
    </row>
    <row r="759" spans="1:30" ht="12">
      <c r="A759" s="56" t="s">
        <v>1702</v>
      </c>
      <c r="B759" s="57"/>
      <c r="C759" s="58" t="s">
        <v>1518</v>
      </c>
      <c r="D759" s="62">
        <v>54</v>
      </c>
      <c r="E759" s="22">
        <f t="shared" si="214"/>
        <v>209.7</v>
      </c>
      <c r="F759" s="64">
        <v>400</v>
      </c>
      <c r="G759" s="59"/>
      <c r="H759" s="22">
        <f t="shared" ref="H759:H761" si="217">D759*1.1</f>
        <v>59.400000000000006</v>
      </c>
      <c r="I759" s="22">
        <f t="shared" ref="I759:I761" si="218">F759*0.9</f>
        <v>360</v>
      </c>
      <c r="J759" s="59"/>
      <c r="K759" s="63" t="s">
        <v>1703</v>
      </c>
      <c r="L759" s="88" t="s">
        <v>1704</v>
      </c>
      <c r="M759" s="88"/>
      <c r="N759" s="56">
        <v>1</v>
      </c>
      <c r="O759" s="60"/>
      <c r="P759" s="60"/>
      <c r="Q759" s="60"/>
      <c r="R759" s="60"/>
      <c r="S759" s="60"/>
      <c r="T759" s="60"/>
      <c r="U759" s="60"/>
      <c r="V759" s="60"/>
      <c r="W759" s="60"/>
      <c r="X759" s="60"/>
      <c r="Y759" s="60"/>
      <c r="Z759" s="60"/>
      <c r="AA759" s="60"/>
      <c r="AB759" s="60"/>
      <c r="AC759" s="60"/>
      <c r="AD759" s="60"/>
    </row>
    <row r="760" spans="1:30" ht="12">
      <c r="A760" s="56" t="s">
        <v>1705</v>
      </c>
      <c r="B760" s="66"/>
      <c r="C760" s="56" t="s">
        <v>1566</v>
      </c>
      <c r="D760" s="62">
        <v>3000</v>
      </c>
      <c r="E760" s="22">
        <f t="shared" si="214"/>
        <v>5250</v>
      </c>
      <c r="F760" s="62">
        <v>8000</v>
      </c>
      <c r="G760" s="59"/>
      <c r="H760" s="22">
        <f t="shared" si="217"/>
        <v>3300.0000000000005</v>
      </c>
      <c r="I760" s="22">
        <f t="shared" si="218"/>
        <v>7200</v>
      </c>
      <c r="J760" s="59"/>
      <c r="K760" s="2" t="s">
        <v>1706</v>
      </c>
      <c r="L760" s="2" t="s">
        <v>1707</v>
      </c>
      <c r="M760" s="59"/>
      <c r="N760" s="56">
        <v>1</v>
      </c>
      <c r="O760" s="60"/>
      <c r="P760" s="60"/>
      <c r="Q760" s="60"/>
      <c r="R760" s="60"/>
      <c r="S760" s="60"/>
      <c r="T760" s="60"/>
      <c r="U760" s="60"/>
      <c r="V760" s="60"/>
      <c r="W760" s="60"/>
      <c r="X760" s="60"/>
      <c r="Y760" s="60"/>
      <c r="Z760" s="60"/>
      <c r="AA760" s="60"/>
      <c r="AB760" s="60"/>
      <c r="AC760" s="60"/>
      <c r="AD760" s="60"/>
    </row>
    <row r="761" spans="1:30" ht="12">
      <c r="A761" s="56" t="s">
        <v>1708</v>
      </c>
      <c r="B761" s="66"/>
      <c r="C761" s="56" t="s">
        <v>1560</v>
      </c>
      <c r="D761" s="62">
        <v>2000</v>
      </c>
      <c r="E761" s="22">
        <f t="shared" si="214"/>
        <v>2900</v>
      </c>
      <c r="F761" s="62">
        <v>4000</v>
      </c>
      <c r="G761" s="59"/>
      <c r="H761" s="22">
        <f t="shared" si="217"/>
        <v>2200</v>
      </c>
      <c r="I761" s="22">
        <f t="shared" si="218"/>
        <v>3600</v>
      </c>
      <c r="J761" s="59"/>
      <c r="K761" s="63" t="s">
        <v>1709</v>
      </c>
      <c r="L761" s="63" t="s">
        <v>1710</v>
      </c>
      <c r="M761" s="56"/>
      <c r="N761" s="56">
        <v>1</v>
      </c>
      <c r="O761" s="60"/>
      <c r="P761" s="60"/>
      <c r="Q761" s="60"/>
      <c r="R761" s="60"/>
      <c r="S761" s="60"/>
      <c r="T761" s="60"/>
      <c r="U761" s="60"/>
      <c r="V761" s="60"/>
      <c r="W761" s="60"/>
      <c r="X761" s="60"/>
      <c r="Y761" s="60"/>
      <c r="Z761" s="60"/>
      <c r="AA761" s="60"/>
      <c r="AB761" s="60"/>
      <c r="AC761" s="60"/>
      <c r="AD761" s="60"/>
    </row>
    <row r="762" spans="1:30" ht="12">
      <c r="A762" s="56" t="s">
        <v>1711</v>
      </c>
      <c r="B762" s="65"/>
      <c r="C762" s="56" t="s">
        <v>1526</v>
      </c>
      <c r="D762" s="64">
        <v>150</v>
      </c>
      <c r="E762" s="22">
        <f t="shared" si="214"/>
        <v>150</v>
      </c>
      <c r="F762" s="64">
        <v>150</v>
      </c>
      <c r="G762" s="59"/>
      <c r="H762" s="22">
        <v>150</v>
      </c>
      <c r="I762" s="22">
        <v>150</v>
      </c>
      <c r="J762" s="59"/>
      <c r="K762" s="2" t="s">
        <v>1712</v>
      </c>
      <c r="L762" s="59"/>
      <c r="M762" s="59"/>
      <c r="N762" s="56">
        <v>1</v>
      </c>
      <c r="O762" s="60"/>
      <c r="P762" s="60"/>
      <c r="Q762" s="60"/>
      <c r="R762" s="60"/>
      <c r="S762" s="60"/>
      <c r="T762" s="60"/>
      <c r="U762" s="60"/>
      <c r="V762" s="60"/>
      <c r="W762" s="60"/>
      <c r="X762" s="60"/>
      <c r="Y762" s="60"/>
      <c r="Z762" s="60"/>
      <c r="AA762" s="60"/>
      <c r="AB762" s="60"/>
      <c r="AC762" s="60"/>
      <c r="AD762" s="60"/>
    </row>
    <row r="763" spans="1:30" ht="12">
      <c r="A763" s="56" t="s">
        <v>1713</v>
      </c>
      <c r="B763" s="65"/>
      <c r="C763" s="56" t="s">
        <v>1714</v>
      </c>
      <c r="D763" s="64">
        <v>8</v>
      </c>
      <c r="E763" s="22">
        <f t="shared" si="214"/>
        <v>8</v>
      </c>
      <c r="F763" s="64">
        <v>8</v>
      </c>
      <c r="G763" s="59"/>
      <c r="H763" s="22">
        <v>8</v>
      </c>
      <c r="I763" s="22">
        <v>8</v>
      </c>
      <c r="J763" s="59"/>
      <c r="K763" s="63" t="s">
        <v>1715</v>
      </c>
      <c r="L763" s="59"/>
      <c r="M763" s="59"/>
      <c r="N763" s="56">
        <v>1</v>
      </c>
      <c r="O763" s="60"/>
      <c r="P763" s="60"/>
      <c r="Q763" s="60"/>
      <c r="R763" s="60"/>
      <c r="S763" s="60"/>
      <c r="T763" s="60"/>
      <c r="U763" s="60"/>
      <c r="V763" s="60"/>
      <c r="W763" s="60"/>
      <c r="X763" s="60"/>
      <c r="Y763" s="60"/>
      <c r="Z763" s="60"/>
      <c r="AA763" s="60"/>
      <c r="AB763" s="60"/>
      <c r="AC763" s="60"/>
      <c r="AD763" s="60"/>
    </row>
    <row r="764" spans="1:30" ht="12">
      <c r="A764" s="56" t="s">
        <v>1716</v>
      </c>
      <c r="B764" s="66"/>
      <c r="C764" s="56" t="s">
        <v>1537</v>
      </c>
      <c r="D764" s="64"/>
      <c r="E764" s="33"/>
      <c r="F764" s="64"/>
      <c r="G764" s="59"/>
      <c r="H764" s="33"/>
      <c r="I764" s="33"/>
      <c r="J764" s="59"/>
      <c r="K764" s="56"/>
      <c r="L764" s="32"/>
      <c r="M764" s="2"/>
      <c r="N764" s="56">
        <v>1</v>
      </c>
      <c r="O764" s="60"/>
      <c r="P764" s="60"/>
      <c r="Q764" s="60"/>
      <c r="R764" s="60"/>
      <c r="S764" s="60"/>
      <c r="T764" s="60"/>
      <c r="U764" s="60"/>
      <c r="V764" s="60"/>
      <c r="W764" s="60"/>
      <c r="X764" s="60"/>
      <c r="Y764" s="60"/>
      <c r="Z764" s="60"/>
      <c r="AA764" s="60"/>
      <c r="AB764" s="60"/>
      <c r="AC764" s="60"/>
      <c r="AD764" s="60"/>
    </row>
    <row r="765" spans="1:30" ht="12">
      <c r="A765" s="56" t="s">
        <v>1717</v>
      </c>
      <c r="B765" s="66"/>
      <c r="C765" s="56" t="s">
        <v>1718</v>
      </c>
      <c r="D765" s="64">
        <v>150</v>
      </c>
      <c r="E765" s="22">
        <f t="shared" ref="E765:E804" si="219">SUM(H765+I765)/2</f>
        <v>175</v>
      </c>
      <c r="F765" s="64">
        <v>200</v>
      </c>
      <c r="G765" s="59"/>
      <c r="H765" s="22">
        <v>150</v>
      </c>
      <c r="I765" s="22">
        <v>200</v>
      </c>
      <c r="J765" s="59"/>
      <c r="K765" s="63" t="s">
        <v>1719</v>
      </c>
      <c r="L765" s="29" t="s">
        <v>1720</v>
      </c>
      <c r="M765" s="2" t="s">
        <v>1721</v>
      </c>
      <c r="N765" s="56">
        <v>1</v>
      </c>
      <c r="O765" s="60"/>
      <c r="P765" s="60"/>
      <c r="Q765" s="60"/>
      <c r="R765" s="60"/>
      <c r="S765" s="60"/>
      <c r="T765" s="60"/>
      <c r="U765" s="60"/>
      <c r="V765" s="60"/>
      <c r="W765" s="60"/>
      <c r="X765" s="60"/>
      <c r="Y765" s="60"/>
      <c r="Z765" s="60"/>
      <c r="AA765" s="60"/>
      <c r="AB765" s="60"/>
      <c r="AC765" s="60"/>
      <c r="AD765" s="60"/>
    </row>
    <row r="766" spans="1:30" ht="12">
      <c r="A766" s="56" t="s">
        <v>1722</v>
      </c>
      <c r="B766" s="66"/>
      <c r="C766" s="56" t="s">
        <v>1518</v>
      </c>
      <c r="D766" s="62">
        <v>2000</v>
      </c>
      <c r="E766" s="22">
        <f t="shared" si="219"/>
        <v>2000</v>
      </c>
      <c r="F766" s="62">
        <v>2000</v>
      </c>
      <c r="G766" s="59"/>
      <c r="H766" s="22">
        <f>D766*1.1</f>
        <v>2200</v>
      </c>
      <c r="I766" s="22">
        <f>F766*0.9</f>
        <v>1800</v>
      </c>
      <c r="J766" s="59"/>
      <c r="K766" s="63" t="s">
        <v>1723</v>
      </c>
      <c r="L766" s="59"/>
      <c r="M766" s="59"/>
      <c r="N766" s="56">
        <v>1</v>
      </c>
      <c r="O766" s="60"/>
      <c r="P766" s="60"/>
      <c r="Q766" s="60"/>
      <c r="R766" s="60"/>
      <c r="S766" s="60"/>
      <c r="T766" s="60"/>
      <c r="U766" s="60"/>
      <c r="V766" s="60"/>
      <c r="W766" s="60"/>
      <c r="X766" s="60"/>
      <c r="Y766" s="60"/>
      <c r="Z766" s="60"/>
      <c r="AA766" s="60"/>
      <c r="AB766" s="60"/>
      <c r="AC766" s="60"/>
      <c r="AD766" s="60"/>
    </row>
    <row r="767" spans="1:30" ht="12">
      <c r="A767" s="56" t="s">
        <v>1724</v>
      </c>
      <c r="B767" s="65"/>
      <c r="C767" s="56" t="s">
        <v>1725</v>
      </c>
      <c r="D767" s="64">
        <v>20</v>
      </c>
      <c r="E767" s="22">
        <f t="shared" si="219"/>
        <v>23</v>
      </c>
      <c r="F767" s="64">
        <v>26</v>
      </c>
      <c r="G767" s="59"/>
      <c r="H767" s="22">
        <v>20</v>
      </c>
      <c r="I767" s="22">
        <v>26</v>
      </c>
      <c r="J767" s="59"/>
      <c r="K767" s="2" t="s">
        <v>140</v>
      </c>
      <c r="L767" s="61"/>
      <c r="M767" s="59"/>
      <c r="N767" s="56">
        <v>1</v>
      </c>
      <c r="O767" s="60"/>
      <c r="P767" s="60"/>
      <c r="Q767" s="60"/>
      <c r="R767" s="60"/>
      <c r="S767" s="60"/>
      <c r="T767" s="60"/>
      <c r="U767" s="60"/>
      <c r="V767" s="60"/>
      <c r="W767" s="60"/>
      <c r="X767" s="60"/>
      <c r="Y767" s="60"/>
      <c r="Z767" s="60"/>
      <c r="AA767" s="60"/>
      <c r="AB767" s="60"/>
      <c r="AC767" s="60"/>
      <c r="AD767" s="60"/>
    </row>
    <row r="768" spans="1:30" ht="12">
      <c r="A768" s="56" t="s">
        <v>1726</v>
      </c>
      <c r="B768" s="65"/>
      <c r="C768" s="56" t="s">
        <v>1560</v>
      </c>
      <c r="D768" s="64">
        <v>369</v>
      </c>
      <c r="E768" s="22">
        <f t="shared" si="219"/>
        <v>369</v>
      </c>
      <c r="F768" s="64">
        <v>369</v>
      </c>
      <c r="G768" s="59"/>
      <c r="H768" s="22">
        <f>D768*1.1</f>
        <v>405.90000000000003</v>
      </c>
      <c r="I768" s="22">
        <f>F768*0.9</f>
        <v>332.1</v>
      </c>
      <c r="J768" s="59"/>
      <c r="K768" s="2" t="s">
        <v>1727</v>
      </c>
      <c r="L768" s="61"/>
      <c r="M768" s="59"/>
      <c r="N768" s="56">
        <v>1</v>
      </c>
      <c r="O768" s="60"/>
      <c r="P768" s="60"/>
      <c r="Q768" s="60"/>
      <c r="R768" s="60"/>
      <c r="S768" s="60"/>
      <c r="T768" s="60"/>
      <c r="U768" s="60"/>
      <c r="V768" s="60"/>
      <c r="W768" s="60"/>
      <c r="X768" s="60"/>
      <c r="Y768" s="60"/>
      <c r="Z768" s="60"/>
      <c r="AA768" s="60"/>
      <c r="AB768" s="60"/>
      <c r="AC768" s="60"/>
      <c r="AD768" s="60"/>
    </row>
    <row r="769" spans="1:30" ht="12">
      <c r="A769" s="56" t="s">
        <v>1728</v>
      </c>
      <c r="B769" s="65"/>
      <c r="C769" s="56" t="s">
        <v>1560</v>
      </c>
      <c r="D769" s="64">
        <v>120</v>
      </c>
      <c r="E769" s="22">
        <f t="shared" si="219"/>
        <v>122.5</v>
      </c>
      <c r="F769" s="64">
        <v>125</v>
      </c>
      <c r="G769" s="59"/>
      <c r="H769" s="22">
        <v>120</v>
      </c>
      <c r="I769" s="22">
        <v>125</v>
      </c>
      <c r="J769" s="59"/>
      <c r="K769" s="56" t="s">
        <v>1729</v>
      </c>
      <c r="L769" s="61"/>
      <c r="M769" s="59"/>
      <c r="N769" s="56">
        <v>1</v>
      </c>
      <c r="O769" s="60"/>
      <c r="P769" s="60"/>
      <c r="Q769" s="60"/>
      <c r="R769" s="60"/>
      <c r="S769" s="60"/>
      <c r="T769" s="60"/>
      <c r="U769" s="60"/>
      <c r="V769" s="60"/>
      <c r="W769" s="60"/>
      <c r="X769" s="60"/>
      <c r="Y769" s="60"/>
      <c r="Z769" s="60"/>
      <c r="AA769" s="60"/>
      <c r="AB769" s="60"/>
      <c r="AC769" s="60"/>
      <c r="AD769" s="60"/>
    </row>
    <row r="770" spans="1:30" ht="12">
      <c r="A770" s="56" t="s">
        <v>1730</v>
      </c>
      <c r="B770" s="65"/>
      <c r="C770" s="56" t="s">
        <v>1653</v>
      </c>
      <c r="D770" s="64">
        <v>200</v>
      </c>
      <c r="E770" s="22">
        <f t="shared" si="219"/>
        <v>250</v>
      </c>
      <c r="F770" s="64">
        <v>300</v>
      </c>
      <c r="G770" s="59"/>
      <c r="H770" s="22">
        <v>200</v>
      </c>
      <c r="I770" s="22">
        <v>300</v>
      </c>
      <c r="J770" s="59"/>
      <c r="K770" s="63" t="s">
        <v>1731</v>
      </c>
      <c r="L770" s="61"/>
      <c r="M770" s="59"/>
      <c r="N770" s="56">
        <v>1</v>
      </c>
      <c r="O770" s="60"/>
      <c r="P770" s="60"/>
      <c r="Q770" s="60"/>
      <c r="R770" s="60"/>
      <c r="S770" s="60"/>
      <c r="T770" s="60"/>
      <c r="U770" s="60"/>
      <c r="V770" s="60"/>
      <c r="W770" s="60"/>
      <c r="X770" s="60"/>
      <c r="Y770" s="60"/>
      <c r="Z770" s="60"/>
      <c r="AA770" s="60"/>
      <c r="AB770" s="60"/>
      <c r="AC770" s="60"/>
      <c r="AD770" s="60"/>
    </row>
    <row r="771" spans="1:30" ht="12">
      <c r="A771" s="56" t="s">
        <v>1732</v>
      </c>
      <c r="B771" s="65"/>
      <c r="C771" s="56" t="s">
        <v>1733</v>
      </c>
      <c r="D771" s="62">
        <v>40</v>
      </c>
      <c r="E771" s="22">
        <f t="shared" si="219"/>
        <v>40</v>
      </c>
      <c r="F771" s="64">
        <v>40</v>
      </c>
      <c r="G771" s="59"/>
      <c r="H771" s="22">
        <v>40</v>
      </c>
      <c r="I771" s="22">
        <v>40</v>
      </c>
      <c r="J771" s="59"/>
      <c r="K771" s="2" t="s">
        <v>1734</v>
      </c>
      <c r="L771" s="63" t="s">
        <v>1735</v>
      </c>
      <c r="M771" s="59"/>
      <c r="N771" s="56">
        <v>1</v>
      </c>
      <c r="O771" s="60"/>
      <c r="P771" s="60"/>
      <c r="Q771" s="60"/>
      <c r="R771" s="60"/>
      <c r="S771" s="60"/>
      <c r="T771" s="60"/>
      <c r="U771" s="60"/>
      <c r="V771" s="60"/>
      <c r="W771" s="60"/>
      <c r="X771" s="60"/>
      <c r="Y771" s="60"/>
      <c r="Z771" s="60"/>
      <c r="AA771" s="60"/>
      <c r="AB771" s="60"/>
      <c r="AC771" s="60"/>
      <c r="AD771" s="60"/>
    </row>
    <row r="772" spans="1:30" ht="12">
      <c r="A772" s="56" t="s">
        <v>1736</v>
      </c>
      <c r="B772" s="65"/>
      <c r="C772" s="56" t="s">
        <v>1737</v>
      </c>
      <c r="D772" s="62">
        <v>2500</v>
      </c>
      <c r="E772" s="22">
        <f t="shared" si="219"/>
        <v>2500</v>
      </c>
      <c r="F772" s="62">
        <v>2500</v>
      </c>
      <c r="G772" s="59"/>
      <c r="H772" s="22">
        <f>D772*1.1</f>
        <v>2750</v>
      </c>
      <c r="I772" s="22">
        <f>F772*0.9</f>
        <v>2250</v>
      </c>
      <c r="J772" s="59"/>
      <c r="K772" s="63" t="s">
        <v>1738</v>
      </c>
      <c r="L772" s="59"/>
      <c r="M772" s="59"/>
      <c r="N772" s="56">
        <v>1</v>
      </c>
      <c r="O772" s="60"/>
      <c r="P772" s="60"/>
      <c r="Q772" s="60"/>
      <c r="R772" s="60"/>
      <c r="S772" s="60"/>
      <c r="T772" s="60"/>
      <c r="U772" s="60"/>
      <c r="V772" s="60"/>
      <c r="W772" s="60"/>
      <c r="X772" s="60"/>
      <c r="Y772" s="60"/>
      <c r="Z772" s="60"/>
      <c r="AA772" s="60"/>
      <c r="AB772" s="60"/>
      <c r="AC772" s="60"/>
      <c r="AD772" s="60"/>
    </row>
    <row r="773" spans="1:30" ht="12">
      <c r="A773" s="56" t="s">
        <v>1739</v>
      </c>
      <c r="B773" s="65"/>
      <c r="C773" s="56" t="s">
        <v>1740</v>
      </c>
      <c r="D773" s="64">
        <v>50</v>
      </c>
      <c r="E773" s="22">
        <f t="shared" si="219"/>
        <v>52.5</v>
      </c>
      <c r="F773" s="64">
        <v>55</v>
      </c>
      <c r="G773" s="59"/>
      <c r="H773" s="22">
        <v>50</v>
      </c>
      <c r="I773" s="22">
        <v>55</v>
      </c>
      <c r="J773" s="59"/>
      <c r="K773" s="56" t="s">
        <v>1684</v>
      </c>
      <c r="L773" s="16" t="s">
        <v>1741</v>
      </c>
      <c r="M773" s="59"/>
      <c r="N773" s="56">
        <v>1</v>
      </c>
      <c r="O773" s="60"/>
      <c r="P773" s="60"/>
      <c r="Q773" s="60"/>
      <c r="R773" s="60"/>
      <c r="S773" s="60"/>
      <c r="T773" s="60"/>
      <c r="U773" s="60"/>
      <c r="V773" s="60"/>
      <c r="W773" s="60"/>
      <c r="X773" s="60"/>
      <c r="Y773" s="60"/>
      <c r="Z773" s="60"/>
      <c r="AA773" s="60"/>
      <c r="AB773" s="60"/>
      <c r="AC773" s="60"/>
      <c r="AD773" s="60"/>
    </row>
    <row r="774" spans="1:30" ht="12">
      <c r="A774" s="56" t="s">
        <v>1742</v>
      </c>
      <c r="B774" s="65"/>
      <c r="C774" s="56" t="s">
        <v>1566</v>
      </c>
      <c r="D774" s="64">
        <v>2</v>
      </c>
      <c r="E774" s="22">
        <f t="shared" si="219"/>
        <v>2</v>
      </c>
      <c r="F774" s="64">
        <v>2</v>
      </c>
      <c r="G774" s="59"/>
      <c r="H774" s="22">
        <v>2</v>
      </c>
      <c r="I774" s="22">
        <v>2</v>
      </c>
      <c r="J774" s="59"/>
      <c r="K774" s="2" t="s">
        <v>1743</v>
      </c>
      <c r="L774" s="56"/>
      <c r="M774" s="59"/>
      <c r="N774" s="56">
        <v>1</v>
      </c>
      <c r="O774" s="60"/>
      <c r="P774" s="60"/>
      <c r="Q774" s="60"/>
      <c r="R774" s="60"/>
      <c r="S774" s="60"/>
      <c r="T774" s="60"/>
      <c r="U774" s="60"/>
      <c r="V774" s="60"/>
      <c r="W774" s="60"/>
      <c r="X774" s="60"/>
      <c r="Y774" s="60"/>
      <c r="Z774" s="60"/>
      <c r="AA774" s="60"/>
      <c r="AB774" s="60"/>
      <c r="AC774" s="60"/>
      <c r="AD774" s="60"/>
    </row>
    <row r="775" spans="1:30" ht="12">
      <c r="A775" s="56" t="s">
        <v>1744</v>
      </c>
      <c r="B775" s="65"/>
      <c r="C775" s="56" t="s">
        <v>1569</v>
      </c>
      <c r="D775" s="64">
        <v>182</v>
      </c>
      <c r="E775" s="22">
        <f t="shared" si="219"/>
        <v>257.60000000000002</v>
      </c>
      <c r="F775" s="64">
        <v>350</v>
      </c>
      <c r="G775" s="59"/>
      <c r="H775" s="22">
        <f>D775*1.1</f>
        <v>200.20000000000002</v>
      </c>
      <c r="I775" s="22">
        <f>F775*0.9</f>
        <v>315</v>
      </c>
      <c r="J775" s="59"/>
      <c r="K775" s="2" t="s">
        <v>1745</v>
      </c>
      <c r="L775" s="56" t="s">
        <v>1746</v>
      </c>
      <c r="M775" s="59"/>
      <c r="N775" s="56">
        <v>1</v>
      </c>
      <c r="O775" s="60"/>
      <c r="P775" s="60"/>
      <c r="Q775" s="60"/>
      <c r="R775" s="60"/>
      <c r="S775" s="60"/>
      <c r="T775" s="60"/>
      <c r="U775" s="60"/>
      <c r="V775" s="60"/>
      <c r="W775" s="60"/>
      <c r="X775" s="60"/>
      <c r="Y775" s="60"/>
      <c r="Z775" s="60"/>
      <c r="AA775" s="60"/>
      <c r="AB775" s="60"/>
      <c r="AC775" s="60"/>
      <c r="AD775" s="60"/>
    </row>
    <row r="776" spans="1:30" ht="12">
      <c r="A776" s="56" t="s">
        <v>1747</v>
      </c>
      <c r="B776" s="65"/>
      <c r="C776" s="56" t="s">
        <v>1560</v>
      </c>
      <c r="D776" s="64">
        <v>110</v>
      </c>
      <c r="E776" s="22">
        <f t="shared" si="219"/>
        <v>125</v>
      </c>
      <c r="F776" s="64">
        <v>140</v>
      </c>
      <c r="G776" s="59"/>
      <c r="H776" s="22">
        <v>110</v>
      </c>
      <c r="I776" s="22">
        <v>140</v>
      </c>
      <c r="J776" s="59"/>
      <c r="K776" s="2" t="s">
        <v>1748</v>
      </c>
      <c r="M776" s="59"/>
      <c r="N776" s="56">
        <v>1</v>
      </c>
      <c r="O776" s="60"/>
      <c r="P776" s="60"/>
      <c r="Q776" s="60"/>
      <c r="R776" s="60"/>
      <c r="S776" s="60"/>
      <c r="T776" s="60"/>
      <c r="U776" s="60"/>
      <c r="V776" s="60"/>
      <c r="W776" s="60"/>
      <c r="X776" s="60"/>
      <c r="Y776" s="60"/>
      <c r="Z776" s="60"/>
      <c r="AA776" s="60"/>
      <c r="AB776" s="60"/>
      <c r="AC776" s="60"/>
      <c r="AD776" s="60"/>
    </row>
    <row r="777" spans="1:30" ht="12">
      <c r="A777" s="56" t="s">
        <v>1749</v>
      </c>
      <c r="B777" s="65"/>
      <c r="C777" s="56" t="s">
        <v>1560</v>
      </c>
      <c r="D777" s="64">
        <v>545</v>
      </c>
      <c r="E777" s="22">
        <f t="shared" si="219"/>
        <v>545</v>
      </c>
      <c r="F777" s="64">
        <v>545</v>
      </c>
      <c r="G777" s="59"/>
      <c r="H777" s="22">
        <f t="shared" ref="H777:H780" si="220">D777*1.1</f>
        <v>599.5</v>
      </c>
      <c r="I777" s="22">
        <f t="shared" ref="I777:I780" si="221">F777*0.9</f>
        <v>490.5</v>
      </c>
      <c r="J777" s="59"/>
      <c r="K777" s="63" t="s">
        <v>1750</v>
      </c>
      <c r="L777" s="2"/>
      <c r="M777" s="59"/>
      <c r="N777" s="56">
        <v>1</v>
      </c>
      <c r="O777" s="60"/>
      <c r="P777" s="60"/>
      <c r="Q777" s="60"/>
      <c r="R777" s="60"/>
      <c r="S777" s="60"/>
      <c r="T777" s="60"/>
      <c r="U777" s="60"/>
      <c r="V777" s="60"/>
      <c r="W777" s="60"/>
      <c r="X777" s="60"/>
      <c r="Y777" s="60"/>
      <c r="Z777" s="60"/>
      <c r="AA777" s="60"/>
      <c r="AB777" s="60"/>
      <c r="AC777" s="60"/>
      <c r="AD777" s="60"/>
    </row>
    <row r="778" spans="1:30" ht="12">
      <c r="A778" s="56" t="s">
        <v>1751</v>
      </c>
      <c r="B778" s="66"/>
      <c r="C778" s="56" t="s">
        <v>1532</v>
      </c>
      <c r="D778" s="62">
        <v>1000</v>
      </c>
      <c r="E778" s="22">
        <f t="shared" si="219"/>
        <v>1450</v>
      </c>
      <c r="F778" s="62">
        <v>2000</v>
      </c>
      <c r="G778" s="59"/>
      <c r="H778" s="22">
        <f t="shared" si="220"/>
        <v>1100</v>
      </c>
      <c r="I778" s="22">
        <f t="shared" si="221"/>
        <v>1800</v>
      </c>
      <c r="J778" s="59"/>
      <c r="K778" s="63" t="s">
        <v>1534</v>
      </c>
      <c r="L778" s="56" t="s">
        <v>59</v>
      </c>
      <c r="M778" s="59"/>
      <c r="N778" s="56">
        <v>1</v>
      </c>
      <c r="O778" s="60"/>
      <c r="P778" s="60"/>
      <c r="Q778" s="60"/>
      <c r="R778" s="60"/>
      <c r="S778" s="60"/>
      <c r="T778" s="60"/>
      <c r="U778" s="60"/>
      <c r="V778" s="60"/>
      <c r="W778" s="60"/>
      <c r="X778" s="60"/>
      <c r="Y778" s="60"/>
      <c r="Z778" s="60"/>
      <c r="AA778" s="60"/>
      <c r="AB778" s="60"/>
      <c r="AC778" s="60"/>
      <c r="AD778" s="60"/>
    </row>
    <row r="779" spans="1:30" ht="12">
      <c r="A779" s="56" t="s">
        <v>1752</v>
      </c>
      <c r="B779" s="66"/>
      <c r="C779" s="56" t="s">
        <v>1560</v>
      </c>
      <c r="D779" s="62">
        <v>2000</v>
      </c>
      <c r="E779" s="22">
        <f t="shared" si="219"/>
        <v>2000</v>
      </c>
      <c r="F779" s="62">
        <v>2000</v>
      </c>
      <c r="G779" s="59"/>
      <c r="H779" s="22">
        <f t="shared" si="220"/>
        <v>2200</v>
      </c>
      <c r="I779" s="22">
        <f t="shared" si="221"/>
        <v>1800</v>
      </c>
      <c r="J779" s="59"/>
      <c r="K779" s="63" t="s">
        <v>1753</v>
      </c>
      <c r="L779" s="59"/>
      <c r="M779" s="59"/>
      <c r="N779" s="56">
        <v>1</v>
      </c>
      <c r="O779" s="60"/>
      <c r="P779" s="60"/>
      <c r="Q779" s="60"/>
      <c r="R779" s="60"/>
      <c r="S779" s="60"/>
      <c r="T779" s="60"/>
      <c r="U779" s="60"/>
      <c r="V779" s="60"/>
      <c r="W779" s="60"/>
      <c r="X779" s="60"/>
      <c r="Y779" s="60"/>
      <c r="Z779" s="60"/>
      <c r="AA779" s="60"/>
      <c r="AB779" s="60"/>
      <c r="AC779" s="60"/>
      <c r="AD779" s="60"/>
    </row>
    <row r="780" spans="1:30" ht="12">
      <c r="A780" s="56" t="s">
        <v>1754</v>
      </c>
      <c r="B780" s="65"/>
      <c r="C780" s="56" t="s">
        <v>1518</v>
      </c>
      <c r="D780" s="64">
        <v>700</v>
      </c>
      <c r="E780" s="22">
        <f t="shared" si="219"/>
        <v>700</v>
      </c>
      <c r="F780" s="64">
        <v>700</v>
      </c>
      <c r="G780" s="59"/>
      <c r="H780" s="22">
        <f t="shared" si="220"/>
        <v>770.00000000000011</v>
      </c>
      <c r="I780" s="22">
        <f t="shared" si="221"/>
        <v>630</v>
      </c>
      <c r="J780" s="59"/>
      <c r="K780" s="56" t="s">
        <v>59</v>
      </c>
      <c r="L780" s="59"/>
      <c r="M780" s="59"/>
      <c r="N780" s="56">
        <v>1</v>
      </c>
      <c r="O780" s="60"/>
      <c r="P780" s="60"/>
      <c r="Q780" s="60"/>
      <c r="R780" s="60"/>
      <c r="S780" s="60"/>
      <c r="T780" s="60"/>
      <c r="U780" s="60"/>
      <c r="V780" s="60"/>
      <c r="W780" s="60"/>
      <c r="X780" s="60"/>
      <c r="Y780" s="60"/>
      <c r="Z780" s="60"/>
      <c r="AA780" s="60"/>
      <c r="AB780" s="60"/>
      <c r="AC780" s="60"/>
      <c r="AD780" s="60"/>
    </row>
    <row r="781" spans="1:30" ht="12">
      <c r="A781" s="56" t="s">
        <v>1755</v>
      </c>
      <c r="B781" s="66"/>
      <c r="C781" s="56" t="s">
        <v>1756</v>
      </c>
      <c r="D781" s="64">
        <v>120</v>
      </c>
      <c r="E781" s="22">
        <f t="shared" si="219"/>
        <v>185</v>
      </c>
      <c r="F781" s="64">
        <v>250</v>
      </c>
      <c r="G781" s="59"/>
      <c r="H781" s="22">
        <v>120</v>
      </c>
      <c r="I781" s="22">
        <v>250</v>
      </c>
      <c r="J781" s="59"/>
      <c r="K781" s="56" t="s">
        <v>59</v>
      </c>
      <c r="L781" s="2" t="s">
        <v>111</v>
      </c>
      <c r="M781" s="59"/>
      <c r="N781" s="56">
        <v>1</v>
      </c>
      <c r="O781" s="60"/>
      <c r="P781" s="60"/>
      <c r="Q781" s="60"/>
      <c r="R781" s="60"/>
      <c r="S781" s="60"/>
      <c r="T781" s="60"/>
      <c r="U781" s="60"/>
      <c r="V781" s="60"/>
      <c r="W781" s="60"/>
      <c r="X781" s="60"/>
      <c r="Y781" s="60"/>
      <c r="Z781" s="60"/>
      <c r="AA781" s="60"/>
      <c r="AB781" s="60"/>
      <c r="AC781" s="60"/>
      <c r="AD781" s="60"/>
    </row>
    <row r="782" spans="1:30" ht="12">
      <c r="A782" s="56" t="s">
        <v>1757</v>
      </c>
      <c r="B782" s="66"/>
      <c r="C782" s="56" t="s">
        <v>1560</v>
      </c>
      <c r="D782" s="64">
        <v>200</v>
      </c>
      <c r="E782" s="22">
        <f t="shared" si="219"/>
        <v>560</v>
      </c>
      <c r="F782" s="62">
        <v>1000</v>
      </c>
      <c r="G782" s="59"/>
      <c r="H782" s="22">
        <f>D782*1.1</f>
        <v>220.00000000000003</v>
      </c>
      <c r="I782" s="22">
        <f>F782*0.9</f>
        <v>900</v>
      </c>
      <c r="J782" s="59"/>
      <c r="K782" s="63" t="s">
        <v>1758</v>
      </c>
      <c r="L782" s="2" t="s">
        <v>1759</v>
      </c>
      <c r="M782" s="59"/>
      <c r="N782" s="56">
        <v>1</v>
      </c>
      <c r="O782" s="60"/>
      <c r="P782" s="60"/>
      <c r="Q782" s="60"/>
      <c r="R782" s="60"/>
      <c r="S782" s="60"/>
      <c r="T782" s="60"/>
      <c r="U782" s="60"/>
      <c r="V782" s="60"/>
      <c r="W782" s="60"/>
      <c r="X782" s="60"/>
      <c r="Y782" s="60"/>
      <c r="Z782" s="60"/>
      <c r="AA782" s="60"/>
      <c r="AB782" s="60"/>
      <c r="AC782" s="60"/>
      <c r="AD782" s="60"/>
    </row>
    <row r="783" spans="1:30" ht="12">
      <c r="A783" s="56" t="s">
        <v>1760</v>
      </c>
      <c r="B783" s="57"/>
      <c r="C783" s="58" t="s">
        <v>1683</v>
      </c>
      <c r="D783" s="62">
        <v>27</v>
      </c>
      <c r="E783" s="22">
        <f t="shared" si="219"/>
        <v>27</v>
      </c>
      <c r="F783" s="64">
        <v>27</v>
      </c>
      <c r="G783" s="59"/>
      <c r="H783" s="22">
        <v>27</v>
      </c>
      <c r="I783" s="22">
        <v>27</v>
      </c>
      <c r="J783" s="59"/>
      <c r="K783" s="56" t="s">
        <v>376</v>
      </c>
      <c r="L783" s="59"/>
      <c r="M783" s="59"/>
      <c r="N783" s="56">
        <v>1</v>
      </c>
      <c r="O783" s="60"/>
      <c r="P783" s="60"/>
      <c r="Q783" s="60"/>
      <c r="R783" s="60"/>
      <c r="S783" s="60"/>
      <c r="T783" s="60"/>
      <c r="U783" s="60"/>
      <c r="V783" s="60"/>
      <c r="W783" s="60"/>
      <c r="X783" s="60"/>
      <c r="Y783" s="60"/>
      <c r="Z783" s="60"/>
      <c r="AA783" s="60"/>
      <c r="AB783" s="60"/>
      <c r="AC783" s="60"/>
      <c r="AD783" s="60"/>
    </row>
    <row r="784" spans="1:30" ht="12">
      <c r="A784" s="56" t="s">
        <v>1761</v>
      </c>
      <c r="B784" s="66"/>
      <c r="C784" s="56" t="s">
        <v>1762</v>
      </c>
      <c r="D784" s="64">
        <v>40</v>
      </c>
      <c r="E784" s="22">
        <f t="shared" si="219"/>
        <v>60</v>
      </c>
      <c r="F784" s="62">
        <v>80</v>
      </c>
      <c r="G784" s="59"/>
      <c r="H784" s="22">
        <v>40</v>
      </c>
      <c r="I784" s="22">
        <v>80</v>
      </c>
      <c r="J784" s="59"/>
      <c r="K784" s="63" t="s">
        <v>1763</v>
      </c>
      <c r="L784" s="56"/>
      <c r="M784" s="56"/>
      <c r="N784" s="56">
        <v>1</v>
      </c>
      <c r="O784" s="60"/>
      <c r="P784" s="60"/>
      <c r="Q784" s="60"/>
      <c r="R784" s="60"/>
      <c r="S784" s="60"/>
      <c r="T784" s="60"/>
      <c r="U784" s="60"/>
      <c r="V784" s="60"/>
      <c r="W784" s="60"/>
      <c r="X784" s="60"/>
      <c r="Y784" s="60"/>
      <c r="Z784" s="60"/>
      <c r="AA784" s="60"/>
      <c r="AB784" s="60"/>
      <c r="AC784" s="60"/>
      <c r="AD784" s="60"/>
    </row>
    <row r="785" spans="1:30" ht="12">
      <c r="A785" s="56" t="s">
        <v>1764</v>
      </c>
      <c r="B785" s="66"/>
      <c r="C785" s="56" t="s">
        <v>1518</v>
      </c>
      <c r="D785" s="64">
        <v>800</v>
      </c>
      <c r="E785" s="22">
        <f t="shared" si="219"/>
        <v>890</v>
      </c>
      <c r="F785" s="62">
        <v>1000</v>
      </c>
      <c r="G785" s="59"/>
      <c r="H785" s="22">
        <f>D785*1.1</f>
        <v>880.00000000000011</v>
      </c>
      <c r="I785" s="22">
        <f>F785*0.9</f>
        <v>900</v>
      </c>
      <c r="J785" s="59"/>
      <c r="K785" s="63" t="s">
        <v>1765</v>
      </c>
      <c r="L785" s="63" t="s">
        <v>1766</v>
      </c>
      <c r="M785" s="63" t="s">
        <v>1767</v>
      </c>
      <c r="N785" s="56">
        <v>1</v>
      </c>
      <c r="O785" s="60"/>
      <c r="P785" s="60"/>
      <c r="Q785" s="60"/>
      <c r="R785" s="60"/>
      <c r="S785" s="60"/>
      <c r="T785" s="60"/>
      <c r="U785" s="60"/>
      <c r="V785" s="60"/>
      <c r="W785" s="60"/>
      <c r="X785" s="60"/>
      <c r="Y785" s="60"/>
      <c r="Z785" s="60"/>
      <c r="AA785" s="60"/>
      <c r="AB785" s="60"/>
      <c r="AC785" s="60"/>
      <c r="AD785" s="60"/>
    </row>
    <row r="786" spans="1:30" ht="12">
      <c r="A786" s="56" t="s">
        <v>1768</v>
      </c>
      <c r="B786" s="65"/>
      <c r="C786" s="56" t="s">
        <v>1769</v>
      </c>
      <c r="D786" s="64">
        <v>200</v>
      </c>
      <c r="E786" s="22">
        <f t="shared" si="219"/>
        <v>250</v>
      </c>
      <c r="F786" s="64">
        <v>300</v>
      </c>
      <c r="G786" s="59"/>
      <c r="H786" s="22">
        <v>200</v>
      </c>
      <c r="I786" s="22">
        <v>300</v>
      </c>
      <c r="J786" s="59"/>
      <c r="K786" s="63" t="s">
        <v>1770</v>
      </c>
      <c r="L786" s="89" t="s">
        <v>1771</v>
      </c>
      <c r="M786" s="88"/>
      <c r="N786" s="56">
        <v>1</v>
      </c>
      <c r="O786" s="60"/>
      <c r="P786" s="60"/>
      <c r="Q786" s="60"/>
      <c r="R786" s="60"/>
      <c r="S786" s="60"/>
      <c r="T786" s="60"/>
      <c r="U786" s="60"/>
      <c r="V786" s="60"/>
      <c r="W786" s="60"/>
      <c r="X786" s="60"/>
      <c r="Y786" s="60"/>
      <c r="Z786" s="60"/>
      <c r="AA786" s="60"/>
      <c r="AB786" s="60"/>
      <c r="AC786" s="60"/>
      <c r="AD786" s="60"/>
    </row>
    <row r="787" spans="1:30" ht="12">
      <c r="A787" s="56" t="s">
        <v>1772</v>
      </c>
      <c r="B787" s="66"/>
      <c r="C787" s="56" t="s">
        <v>1683</v>
      </c>
      <c r="D787" s="64">
        <v>24</v>
      </c>
      <c r="E787" s="22">
        <f t="shared" si="219"/>
        <v>24</v>
      </c>
      <c r="F787" s="64">
        <v>24</v>
      </c>
      <c r="G787" s="59"/>
      <c r="H787" s="22">
        <v>24</v>
      </c>
      <c r="I787" s="22">
        <v>24</v>
      </c>
      <c r="J787" s="59"/>
      <c r="K787" s="2" t="s">
        <v>1773</v>
      </c>
      <c r="L787" s="59"/>
      <c r="M787" s="59"/>
      <c r="N787" s="56">
        <v>1</v>
      </c>
      <c r="O787" s="60"/>
      <c r="P787" s="60"/>
      <c r="Q787" s="60"/>
      <c r="R787" s="60"/>
      <c r="S787" s="60"/>
      <c r="T787" s="60"/>
      <c r="U787" s="60"/>
      <c r="V787" s="60"/>
      <c r="W787" s="60"/>
      <c r="X787" s="60"/>
      <c r="Y787" s="60"/>
      <c r="Z787" s="60"/>
      <c r="AA787" s="60"/>
      <c r="AB787" s="60"/>
      <c r="AC787" s="60"/>
      <c r="AD787" s="60"/>
    </row>
    <row r="788" spans="1:30" ht="12">
      <c r="A788" s="56" t="s">
        <v>1774</v>
      </c>
      <c r="B788" s="66"/>
      <c r="C788" s="56" t="s">
        <v>1560</v>
      </c>
      <c r="D788" s="64">
        <v>30</v>
      </c>
      <c r="E788" s="22">
        <f t="shared" si="219"/>
        <v>30</v>
      </c>
      <c r="F788" s="64">
        <v>30</v>
      </c>
      <c r="G788" s="59"/>
      <c r="H788" s="22">
        <v>30</v>
      </c>
      <c r="I788" s="22">
        <v>30</v>
      </c>
      <c r="J788" s="59"/>
      <c r="K788" s="63" t="s">
        <v>1775</v>
      </c>
      <c r="L788" s="59"/>
      <c r="M788" s="59"/>
      <c r="N788" s="56">
        <v>1</v>
      </c>
      <c r="O788" s="60"/>
      <c r="P788" s="60"/>
      <c r="Q788" s="60"/>
      <c r="R788" s="60"/>
      <c r="S788" s="60"/>
      <c r="T788" s="60"/>
      <c r="U788" s="60"/>
      <c r="V788" s="60"/>
      <c r="W788" s="60"/>
      <c r="X788" s="60"/>
      <c r="Y788" s="60"/>
      <c r="Z788" s="60"/>
      <c r="AA788" s="60"/>
      <c r="AB788" s="60"/>
      <c r="AC788" s="60"/>
      <c r="AD788" s="60"/>
    </row>
    <row r="789" spans="1:30" ht="12">
      <c r="A789" s="56" t="s">
        <v>1776</v>
      </c>
      <c r="B789" s="57"/>
      <c r="C789" s="58" t="s">
        <v>1526</v>
      </c>
      <c r="D789" s="62">
        <v>5</v>
      </c>
      <c r="E789" s="22">
        <f t="shared" si="219"/>
        <v>5</v>
      </c>
      <c r="F789" s="62">
        <v>5</v>
      </c>
      <c r="G789" s="59"/>
      <c r="H789" s="22">
        <v>5</v>
      </c>
      <c r="I789" s="22">
        <v>5</v>
      </c>
      <c r="J789" s="59"/>
      <c r="K789" s="56" t="s">
        <v>1777</v>
      </c>
      <c r="L789" s="59"/>
      <c r="M789" s="59"/>
      <c r="N789" s="56">
        <v>1</v>
      </c>
      <c r="O789" s="60"/>
      <c r="P789" s="60"/>
      <c r="Q789" s="60"/>
      <c r="R789" s="60"/>
      <c r="S789" s="60"/>
      <c r="T789" s="60"/>
      <c r="U789" s="60"/>
      <c r="V789" s="60"/>
      <c r="W789" s="60"/>
      <c r="X789" s="60"/>
      <c r="Y789" s="60"/>
      <c r="Z789" s="60"/>
      <c r="AA789" s="60"/>
      <c r="AB789" s="60"/>
      <c r="AC789" s="60"/>
      <c r="AD789" s="60"/>
    </row>
    <row r="790" spans="1:30" ht="12">
      <c r="A790" s="56" t="s">
        <v>1778</v>
      </c>
      <c r="B790" s="66"/>
      <c r="C790" s="56" t="s">
        <v>1566</v>
      </c>
      <c r="D790" s="64">
        <v>21</v>
      </c>
      <c r="E790" s="22">
        <f t="shared" si="219"/>
        <v>25.5</v>
      </c>
      <c r="F790" s="64">
        <v>30</v>
      </c>
      <c r="G790" s="59"/>
      <c r="H790" s="22">
        <v>21</v>
      </c>
      <c r="I790" s="22">
        <v>30</v>
      </c>
      <c r="J790" s="59"/>
      <c r="K790" s="63" t="s">
        <v>1779</v>
      </c>
      <c r="L790" s="63" t="s">
        <v>1780</v>
      </c>
      <c r="M790" s="56"/>
      <c r="N790" s="56">
        <v>1</v>
      </c>
      <c r="O790" s="60"/>
      <c r="P790" s="60"/>
      <c r="Q790" s="60"/>
      <c r="R790" s="60"/>
      <c r="S790" s="60"/>
      <c r="T790" s="60"/>
      <c r="U790" s="60"/>
      <c r="V790" s="60"/>
      <c r="W790" s="60"/>
      <c r="X790" s="60"/>
      <c r="Y790" s="60"/>
      <c r="Z790" s="60"/>
      <c r="AA790" s="60"/>
      <c r="AB790" s="60"/>
      <c r="AC790" s="60"/>
      <c r="AD790" s="60"/>
    </row>
    <row r="791" spans="1:30" ht="12">
      <c r="A791" s="56" t="s">
        <v>1781</v>
      </c>
      <c r="B791" s="65"/>
      <c r="C791" s="56" t="s">
        <v>1662</v>
      </c>
      <c r="D791" s="64">
        <v>14</v>
      </c>
      <c r="E791" s="22">
        <f t="shared" si="219"/>
        <v>14</v>
      </c>
      <c r="F791" s="64">
        <v>14</v>
      </c>
      <c r="G791" s="59"/>
      <c r="H791" s="22">
        <v>14</v>
      </c>
      <c r="I791" s="22">
        <v>14</v>
      </c>
      <c r="J791" s="59"/>
      <c r="K791" s="56" t="s">
        <v>485</v>
      </c>
      <c r="L791" s="59"/>
      <c r="M791" s="59"/>
      <c r="N791" s="56">
        <v>1</v>
      </c>
      <c r="O791" s="60"/>
      <c r="P791" s="60"/>
      <c r="Q791" s="60"/>
      <c r="R791" s="60"/>
      <c r="S791" s="60"/>
      <c r="T791" s="60"/>
      <c r="U791" s="60"/>
      <c r="V791" s="60"/>
      <c r="W791" s="60"/>
      <c r="X791" s="60"/>
      <c r="Y791" s="60"/>
      <c r="Z791" s="60"/>
      <c r="AA791" s="60"/>
      <c r="AB791" s="60"/>
      <c r="AC791" s="60"/>
      <c r="AD791" s="60"/>
    </row>
    <row r="792" spans="1:30" ht="12">
      <c r="A792" s="56" t="s">
        <v>1782</v>
      </c>
      <c r="B792" s="65"/>
      <c r="C792" s="56" t="s">
        <v>1783</v>
      </c>
      <c r="D792" s="56">
        <v>50</v>
      </c>
      <c r="E792" s="22">
        <f t="shared" si="219"/>
        <v>65</v>
      </c>
      <c r="F792" s="56">
        <v>80</v>
      </c>
      <c r="G792" s="59"/>
      <c r="H792" s="22">
        <v>50</v>
      </c>
      <c r="I792" s="22">
        <v>80</v>
      </c>
      <c r="J792" s="59"/>
      <c r="K792" s="56" t="s">
        <v>140</v>
      </c>
      <c r="L792" s="59"/>
      <c r="M792" s="59"/>
      <c r="N792" s="56">
        <v>1</v>
      </c>
      <c r="O792" s="60"/>
      <c r="P792" s="60"/>
      <c r="Q792" s="60"/>
      <c r="R792" s="60"/>
      <c r="S792" s="60"/>
      <c r="T792" s="60"/>
      <c r="U792" s="60"/>
      <c r="V792" s="60"/>
      <c r="W792" s="60"/>
      <c r="X792" s="60"/>
      <c r="Y792" s="60"/>
      <c r="Z792" s="60"/>
      <c r="AA792" s="60"/>
      <c r="AB792" s="60"/>
      <c r="AC792" s="60"/>
      <c r="AD792" s="60"/>
    </row>
    <row r="793" spans="1:30" ht="12">
      <c r="A793" s="56" t="s">
        <v>1784</v>
      </c>
      <c r="B793" s="65"/>
      <c r="C793" s="56" t="s">
        <v>1560</v>
      </c>
      <c r="D793" s="56">
        <v>200</v>
      </c>
      <c r="E793" s="22">
        <f t="shared" si="219"/>
        <v>200</v>
      </c>
      <c r="F793" s="56">
        <v>200</v>
      </c>
      <c r="G793" s="59"/>
      <c r="H793" s="22">
        <v>200</v>
      </c>
      <c r="I793" s="22">
        <v>200</v>
      </c>
      <c r="K793" s="63" t="s">
        <v>1785</v>
      </c>
      <c r="L793" s="63" t="s">
        <v>1786</v>
      </c>
      <c r="M793" s="2" t="s">
        <v>1787</v>
      </c>
      <c r="N793" s="56">
        <v>1</v>
      </c>
      <c r="O793" s="60"/>
      <c r="P793" s="60"/>
      <c r="Q793" s="60"/>
      <c r="R793" s="60"/>
      <c r="S793" s="60"/>
      <c r="T793" s="60"/>
      <c r="U793" s="60"/>
      <c r="V793" s="60"/>
      <c r="W793" s="60"/>
      <c r="X793" s="60"/>
      <c r="Y793" s="60"/>
      <c r="Z793" s="60"/>
      <c r="AA793" s="60"/>
      <c r="AB793" s="60"/>
      <c r="AC793" s="60"/>
      <c r="AD793" s="60"/>
    </row>
    <row r="794" spans="1:30" ht="12">
      <c r="A794" s="56" t="s">
        <v>1788</v>
      </c>
      <c r="B794" s="65"/>
      <c r="C794" s="56" t="s">
        <v>1789</v>
      </c>
      <c r="D794" s="64">
        <v>50</v>
      </c>
      <c r="E794" s="22">
        <f t="shared" si="219"/>
        <v>65</v>
      </c>
      <c r="F794" s="64">
        <v>80</v>
      </c>
      <c r="G794" s="59"/>
      <c r="H794" s="22">
        <v>50</v>
      </c>
      <c r="I794" s="22">
        <v>80</v>
      </c>
      <c r="J794" s="59"/>
      <c r="K794" s="2" t="s">
        <v>1790</v>
      </c>
      <c r="L794" s="56" t="s">
        <v>1791</v>
      </c>
      <c r="M794" s="59"/>
      <c r="N794" s="56">
        <v>1</v>
      </c>
      <c r="O794" s="60"/>
      <c r="P794" s="60"/>
      <c r="Q794" s="60"/>
      <c r="R794" s="60"/>
      <c r="S794" s="60"/>
      <c r="T794" s="60"/>
      <c r="U794" s="60"/>
      <c r="V794" s="60"/>
      <c r="W794" s="60"/>
      <c r="X794" s="60"/>
      <c r="Y794" s="60"/>
      <c r="Z794" s="60"/>
      <c r="AA794" s="60"/>
      <c r="AB794" s="60"/>
      <c r="AC794" s="60"/>
      <c r="AD794" s="60"/>
    </row>
    <row r="795" spans="1:30" ht="12">
      <c r="A795" s="56" t="s">
        <v>1792</v>
      </c>
      <c r="B795" s="65"/>
      <c r="C795" s="56" t="s">
        <v>1518</v>
      </c>
      <c r="D795" s="64">
        <v>100</v>
      </c>
      <c r="E795" s="22">
        <f t="shared" si="219"/>
        <v>100</v>
      </c>
      <c r="F795" s="64">
        <v>100</v>
      </c>
      <c r="G795" s="59"/>
      <c r="H795" s="22">
        <v>100</v>
      </c>
      <c r="I795" s="22">
        <v>100</v>
      </c>
      <c r="J795" s="59"/>
      <c r="K795" s="63" t="s">
        <v>1793</v>
      </c>
      <c r="L795" s="59"/>
      <c r="M795" s="59"/>
      <c r="N795" s="56">
        <v>1</v>
      </c>
      <c r="O795" s="60"/>
      <c r="P795" s="60"/>
      <c r="Q795" s="60"/>
      <c r="R795" s="60"/>
      <c r="S795" s="60"/>
      <c r="T795" s="60"/>
      <c r="U795" s="60"/>
      <c r="V795" s="60"/>
      <c r="W795" s="60"/>
      <c r="X795" s="60"/>
      <c r="Y795" s="60"/>
      <c r="Z795" s="60"/>
      <c r="AA795" s="60"/>
      <c r="AB795" s="60"/>
      <c r="AC795" s="60"/>
      <c r="AD795" s="60"/>
    </row>
    <row r="796" spans="1:30" ht="12">
      <c r="A796" s="56" t="s">
        <v>1794</v>
      </c>
      <c r="B796" s="65"/>
      <c r="C796" s="56" t="s">
        <v>1560</v>
      </c>
      <c r="D796" s="64">
        <v>343</v>
      </c>
      <c r="E796" s="22">
        <f t="shared" si="219"/>
        <v>413.65</v>
      </c>
      <c r="F796" s="64">
        <v>500</v>
      </c>
      <c r="G796" s="59"/>
      <c r="H796" s="22">
        <f>D796*1.1</f>
        <v>377.3</v>
      </c>
      <c r="I796" s="22">
        <f>F796*0.9</f>
        <v>450</v>
      </c>
      <c r="K796" s="29" t="s">
        <v>1795</v>
      </c>
      <c r="L796" s="63" t="s">
        <v>1796</v>
      </c>
      <c r="M796" s="56"/>
      <c r="N796" s="56">
        <v>1</v>
      </c>
      <c r="O796" s="60"/>
      <c r="P796" s="60"/>
      <c r="Q796" s="60"/>
      <c r="R796" s="60"/>
      <c r="S796" s="60"/>
      <c r="T796" s="60"/>
      <c r="U796" s="60"/>
      <c r="V796" s="60"/>
      <c r="W796" s="60"/>
      <c r="X796" s="60"/>
      <c r="Y796" s="60"/>
      <c r="Z796" s="60"/>
      <c r="AA796" s="60"/>
      <c r="AB796" s="60"/>
      <c r="AC796" s="60"/>
      <c r="AD796" s="60"/>
    </row>
    <row r="797" spans="1:30" ht="12">
      <c r="A797" s="56" t="s">
        <v>1797</v>
      </c>
      <c r="B797" s="65"/>
      <c r="C797" s="56" t="s">
        <v>1798</v>
      </c>
      <c r="D797" s="64">
        <v>30</v>
      </c>
      <c r="E797" s="22">
        <f t="shared" si="219"/>
        <v>52.5</v>
      </c>
      <c r="F797" s="62">
        <v>75</v>
      </c>
      <c r="G797" s="59"/>
      <c r="H797" s="22">
        <v>30</v>
      </c>
      <c r="I797" s="22">
        <v>75</v>
      </c>
      <c r="J797" s="59"/>
      <c r="K797" s="63" t="s">
        <v>1799</v>
      </c>
      <c r="L797" s="56" t="s">
        <v>1800</v>
      </c>
      <c r="M797" s="56"/>
      <c r="N797" s="56">
        <v>1</v>
      </c>
      <c r="O797" s="60"/>
      <c r="P797" s="60"/>
      <c r="Q797" s="60"/>
      <c r="R797" s="60"/>
      <c r="S797" s="60"/>
      <c r="T797" s="60"/>
      <c r="U797" s="60"/>
      <c r="V797" s="60"/>
      <c r="W797" s="60"/>
      <c r="X797" s="60"/>
      <c r="Y797" s="60"/>
      <c r="Z797" s="60"/>
      <c r="AA797" s="60"/>
      <c r="AB797" s="60"/>
      <c r="AC797" s="60"/>
      <c r="AD797" s="60"/>
    </row>
    <row r="798" spans="1:30" ht="12">
      <c r="A798" s="56" t="s">
        <v>1801</v>
      </c>
      <c r="B798" s="65"/>
      <c r="C798" s="56" t="s">
        <v>1560</v>
      </c>
      <c r="D798" s="64">
        <v>500</v>
      </c>
      <c r="E798" s="22">
        <f t="shared" si="219"/>
        <v>725</v>
      </c>
      <c r="F798" s="62">
        <v>1000</v>
      </c>
      <c r="G798" s="59"/>
      <c r="H798" s="22">
        <f>D798*1.1</f>
        <v>550</v>
      </c>
      <c r="I798" s="22">
        <f>F798*0.9</f>
        <v>900</v>
      </c>
      <c r="J798" s="59"/>
      <c r="K798" s="63" t="s">
        <v>1802</v>
      </c>
      <c r="L798" s="88" t="s">
        <v>1704</v>
      </c>
      <c r="M798" s="88"/>
      <c r="N798" s="56">
        <v>1</v>
      </c>
      <c r="O798" s="60"/>
      <c r="P798" s="60"/>
      <c r="Q798" s="60"/>
      <c r="R798" s="60"/>
      <c r="S798" s="60"/>
      <c r="T798" s="60"/>
      <c r="U798" s="60"/>
      <c r="V798" s="60"/>
      <c r="W798" s="60"/>
      <c r="X798" s="60"/>
      <c r="Y798" s="60"/>
      <c r="Z798" s="60"/>
      <c r="AA798" s="60"/>
      <c r="AB798" s="60"/>
      <c r="AC798" s="60"/>
      <c r="AD798" s="60"/>
    </row>
    <row r="799" spans="1:30" ht="12">
      <c r="A799" s="56" t="s">
        <v>1803</v>
      </c>
      <c r="B799" s="65"/>
      <c r="C799" s="56" t="s">
        <v>1804</v>
      </c>
      <c r="D799" s="64">
        <v>20</v>
      </c>
      <c r="E799" s="22">
        <f t="shared" si="219"/>
        <v>20</v>
      </c>
      <c r="F799" s="64">
        <v>20</v>
      </c>
      <c r="G799" s="59"/>
      <c r="H799" s="22">
        <v>20</v>
      </c>
      <c r="I799" s="22">
        <v>20</v>
      </c>
      <c r="J799" s="59"/>
      <c r="K799" s="56" t="s">
        <v>59</v>
      </c>
      <c r="L799" s="56"/>
      <c r="M799" s="56"/>
      <c r="N799" s="56">
        <v>1</v>
      </c>
      <c r="O799" s="60"/>
      <c r="P799" s="60"/>
      <c r="Q799" s="60"/>
      <c r="R799" s="60"/>
      <c r="S799" s="60"/>
      <c r="T799" s="60"/>
      <c r="U799" s="60"/>
      <c r="V799" s="60"/>
      <c r="W799" s="60"/>
      <c r="X799" s="60"/>
      <c r="Y799" s="60"/>
      <c r="Z799" s="60"/>
      <c r="AA799" s="60"/>
      <c r="AB799" s="60"/>
      <c r="AC799" s="60"/>
      <c r="AD799" s="60"/>
    </row>
    <row r="800" spans="1:30" ht="12">
      <c r="A800" s="56" t="s">
        <v>1805</v>
      </c>
      <c r="B800" s="65"/>
      <c r="C800" s="56" t="s">
        <v>1806</v>
      </c>
      <c r="D800" s="64">
        <v>4</v>
      </c>
      <c r="E800" s="22">
        <f t="shared" si="219"/>
        <v>4</v>
      </c>
      <c r="F800" s="64">
        <v>4</v>
      </c>
      <c r="G800" s="59"/>
      <c r="H800" s="22">
        <v>4</v>
      </c>
      <c r="I800" s="22">
        <v>4</v>
      </c>
      <c r="J800" s="59"/>
      <c r="K800" s="56" t="s">
        <v>1807</v>
      </c>
      <c r="L800" s="56"/>
      <c r="M800" s="56"/>
      <c r="N800" s="56">
        <v>1</v>
      </c>
      <c r="O800" s="60"/>
      <c r="P800" s="60"/>
      <c r="Q800" s="60"/>
      <c r="R800" s="60"/>
      <c r="S800" s="60"/>
      <c r="T800" s="60"/>
      <c r="U800" s="60"/>
      <c r="V800" s="60"/>
      <c r="W800" s="60"/>
      <c r="X800" s="60"/>
      <c r="Y800" s="60"/>
      <c r="Z800" s="60"/>
      <c r="AA800" s="60"/>
      <c r="AB800" s="60"/>
      <c r="AC800" s="60"/>
      <c r="AD800" s="60"/>
    </row>
    <row r="801" spans="1:30" ht="12">
      <c r="A801" s="56" t="s">
        <v>1808</v>
      </c>
      <c r="B801" s="65"/>
      <c r="C801" s="56" t="s">
        <v>1560</v>
      </c>
      <c r="D801" s="64">
        <v>70</v>
      </c>
      <c r="E801" s="22">
        <f t="shared" si="219"/>
        <v>70</v>
      </c>
      <c r="F801" s="64">
        <v>70</v>
      </c>
      <c r="G801" s="59"/>
      <c r="H801" s="22">
        <v>70</v>
      </c>
      <c r="I801" s="22">
        <v>70</v>
      </c>
      <c r="J801" s="59"/>
      <c r="K801" s="63" t="s">
        <v>1809</v>
      </c>
      <c r="L801" s="56"/>
      <c r="M801" s="56"/>
      <c r="N801" s="56">
        <v>1</v>
      </c>
      <c r="O801" s="60"/>
      <c r="P801" s="60"/>
      <c r="Q801" s="60"/>
      <c r="R801" s="60"/>
      <c r="S801" s="60"/>
      <c r="T801" s="60"/>
      <c r="U801" s="60"/>
      <c r="V801" s="60"/>
      <c r="W801" s="60"/>
      <c r="X801" s="60"/>
      <c r="Y801" s="60"/>
      <c r="Z801" s="60"/>
      <c r="AA801" s="60"/>
      <c r="AB801" s="60"/>
      <c r="AC801" s="60"/>
      <c r="AD801" s="60"/>
    </row>
    <row r="802" spans="1:30" ht="12">
      <c r="A802" s="56" t="s">
        <v>1810</v>
      </c>
      <c r="B802" s="65"/>
      <c r="C802" s="56" t="s">
        <v>1733</v>
      </c>
      <c r="D802" s="64">
        <v>100</v>
      </c>
      <c r="E802" s="22">
        <f t="shared" si="219"/>
        <v>100</v>
      </c>
      <c r="F802" s="64">
        <v>100</v>
      </c>
      <c r="G802" s="59"/>
      <c r="H802" s="22">
        <v>100</v>
      </c>
      <c r="I802" s="22">
        <v>100</v>
      </c>
      <c r="J802" s="59"/>
      <c r="K802" s="63" t="s">
        <v>1811</v>
      </c>
      <c r="L802" s="56"/>
      <c r="M802" s="56"/>
      <c r="N802" s="56">
        <v>1</v>
      </c>
      <c r="O802" s="60"/>
      <c r="P802" s="60"/>
      <c r="Q802" s="60"/>
      <c r="R802" s="60"/>
      <c r="S802" s="60"/>
      <c r="T802" s="60"/>
      <c r="U802" s="60"/>
      <c r="V802" s="60"/>
      <c r="W802" s="60"/>
      <c r="X802" s="60"/>
      <c r="Y802" s="60"/>
      <c r="Z802" s="60"/>
      <c r="AA802" s="60"/>
      <c r="AB802" s="60"/>
      <c r="AC802" s="60"/>
      <c r="AD802" s="60"/>
    </row>
    <row r="803" spans="1:30" ht="12">
      <c r="A803" s="56" t="s">
        <v>1812</v>
      </c>
      <c r="B803" s="65"/>
      <c r="C803" s="56" t="s">
        <v>1602</v>
      </c>
      <c r="D803" s="64">
        <v>20</v>
      </c>
      <c r="E803" s="22">
        <f t="shared" si="219"/>
        <v>22.5</v>
      </c>
      <c r="F803" s="64">
        <v>25</v>
      </c>
      <c r="G803" s="59"/>
      <c r="H803" s="22">
        <v>20</v>
      </c>
      <c r="I803" s="22">
        <v>25</v>
      </c>
      <c r="J803" s="59"/>
      <c r="K803" s="56" t="s">
        <v>59</v>
      </c>
      <c r="L803" s="56"/>
      <c r="M803" s="56"/>
      <c r="N803" s="56">
        <v>1</v>
      </c>
      <c r="O803" s="60"/>
      <c r="P803" s="60"/>
      <c r="Q803" s="60"/>
      <c r="R803" s="60"/>
      <c r="S803" s="60"/>
      <c r="T803" s="60"/>
      <c r="U803" s="60"/>
      <c r="V803" s="60"/>
      <c r="W803" s="60"/>
      <c r="X803" s="60"/>
      <c r="Y803" s="60"/>
      <c r="Z803" s="60"/>
      <c r="AA803" s="60"/>
      <c r="AB803" s="60"/>
      <c r="AC803" s="60"/>
      <c r="AD803" s="60"/>
    </row>
    <row r="804" spans="1:30" ht="12">
      <c r="A804" s="56" t="s">
        <v>1813</v>
      </c>
      <c r="B804" s="65"/>
      <c r="C804" s="56" t="s">
        <v>1526</v>
      </c>
      <c r="D804" s="64">
        <v>200</v>
      </c>
      <c r="E804" s="22">
        <f t="shared" si="219"/>
        <v>272</v>
      </c>
      <c r="F804" s="64">
        <v>360</v>
      </c>
      <c r="G804" s="59"/>
      <c r="H804" s="22">
        <f>D804*1.1</f>
        <v>220.00000000000003</v>
      </c>
      <c r="I804" s="22">
        <f>F804*0.9</f>
        <v>324</v>
      </c>
      <c r="J804" s="59"/>
      <c r="K804" s="56" t="s">
        <v>1814</v>
      </c>
      <c r="L804" s="56"/>
      <c r="M804" s="56"/>
      <c r="N804" s="56">
        <v>1</v>
      </c>
      <c r="O804" s="60"/>
      <c r="P804" s="60"/>
      <c r="Q804" s="60"/>
      <c r="R804" s="60"/>
      <c r="S804" s="60"/>
      <c r="T804" s="60"/>
      <c r="U804" s="60"/>
      <c r="V804" s="60"/>
      <c r="W804" s="60"/>
      <c r="X804" s="60"/>
      <c r="Y804" s="60"/>
      <c r="Z804" s="60"/>
      <c r="AA804" s="60"/>
      <c r="AB804" s="60"/>
      <c r="AC804" s="60"/>
      <c r="AD804" s="60"/>
    </row>
    <row r="805" spans="1:30" ht="12">
      <c r="A805" s="56" t="s">
        <v>1815</v>
      </c>
      <c r="B805" s="65"/>
      <c r="C805" s="56" t="s">
        <v>1816</v>
      </c>
      <c r="D805" s="64"/>
      <c r="E805" s="33"/>
      <c r="F805" s="64"/>
      <c r="G805" s="59"/>
      <c r="H805" s="33"/>
      <c r="I805" s="33"/>
      <c r="J805" s="59"/>
      <c r="K805" s="56"/>
      <c r="L805" s="56"/>
      <c r="M805" s="56"/>
      <c r="N805" s="56">
        <v>1</v>
      </c>
      <c r="O805" s="60"/>
      <c r="P805" s="60"/>
      <c r="Q805" s="60"/>
      <c r="R805" s="60"/>
      <c r="S805" s="60"/>
      <c r="T805" s="60"/>
      <c r="U805" s="60"/>
      <c r="V805" s="60"/>
      <c r="W805" s="60"/>
      <c r="X805" s="60"/>
      <c r="Y805" s="60"/>
      <c r="Z805" s="60"/>
      <c r="AA805" s="60"/>
      <c r="AB805" s="60"/>
      <c r="AC805" s="60"/>
      <c r="AD805" s="60"/>
    </row>
    <row r="806" spans="1:30" ht="12">
      <c r="A806" s="56" t="s">
        <v>1817</v>
      </c>
      <c r="B806" s="65"/>
      <c r="C806" s="56" t="s">
        <v>1526</v>
      </c>
      <c r="D806" s="64">
        <v>115</v>
      </c>
      <c r="E806" s="22">
        <f t="shared" ref="E806:E818" si="222">SUM(H806+I806)/2</f>
        <v>157.5</v>
      </c>
      <c r="F806" s="64">
        <v>200</v>
      </c>
      <c r="G806" s="59"/>
      <c r="H806" s="22">
        <v>115</v>
      </c>
      <c r="I806" s="22">
        <v>200</v>
      </c>
      <c r="J806" s="59"/>
      <c r="K806" s="56" t="s">
        <v>1814</v>
      </c>
      <c r="L806" s="56"/>
      <c r="M806" s="56"/>
      <c r="N806" s="56">
        <v>1</v>
      </c>
      <c r="O806" s="60"/>
      <c r="P806" s="60"/>
      <c r="Q806" s="60"/>
      <c r="R806" s="60"/>
      <c r="S806" s="60"/>
      <c r="T806" s="60"/>
      <c r="U806" s="60"/>
      <c r="V806" s="60"/>
      <c r="W806" s="60"/>
      <c r="X806" s="60"/>
      <c r="Y806" s="60"/>
      <c r="Z806" s="60"/>
      <c r="AA806" s="60"/>
      <c r="AB806" s="60"/>
      <c r="AC806" s="60"/>
      <c r="AD806" s="60"/>
    </row>
    <row r="807" spans="1:30" ht="12">
      <c r="A807" s="56" t="s">
        <v>1818</v>
      </c>
      <c r="B807" s="65"/>
      <c r="C807" s="56" t="s">
        <v>1573</v>
      </c>
      <c r="D807" s="64">
        <v>280</v>
      </c>
      <c r="E807" s="22">
        <f t="shared" si="222"/>
        <v>379</v>
      </c>
      <c r="F807" s="64">
        <v>500</v>
      </c>
      <c r="G807" s="59"/>
      <c r="H807" s="22">
        <f t="shared" ref="H807:H808" si="223">D807*1.1</f>
        <v>308</v>
      </c>
      <c r="I807" s="22">
        <f t="shared" ref="I807:I808" si="224">F807*0.9</f>
        <v>450</v>
      </c>
      <c r="J807" s="59"/>
      <c r="K807" s="56" t="s">
        <v>59</v>
      </c>
      <c r="L807" s="88" t="s">
        <v>111</v>
      </c>
      <c r="M807" s="88"/>
      <c r="N807" s="56">
        <v>1</v>
      </c>
      <c r="O807" s="60"/>
      <c r="P807" s="60"/>
      <c r="Q807" s="60"/>
      <c r="R807" s="60"/>
      <c r="S807" s="60"/>
      <c r="T807" s="60"/>
      <c r="U807" s="60"/>
      <c r="V807" s="60"/>
      <c r="W807" s="60"/>
      <c r="X807" s="60"/>
      <c r="Y807" s="60"/>
      <c r="Z807" s="60"/>
      <c r="AA807" s="60"/>
      <c r="AB807" s="60"/>
      <c r="AC807" s="60"/>
      <c r="AD807" s="60"/>
    </row>
    <row r="808" spans="1:30" ht="12">
      <c r="A808" s="56" t="s">
        <v>1819</v>
      </c>
      <c r="B808" s="66"/>
      <c r="C808" s="56" t="s">
        <v>1573</v>
      </c>
      <c r="D808" s="64">
        <v>580</v>
      </c>
      <c r="E808" s="34">
        <f t="shared" si="222"/>
        <v>1444</v>
      </c>
      <c r="F808" s="62">
        <v>2500</v>
      </c>
      <c r="G808" s="59"/>
      <c r="H808" s="34">
        <f t="shared" si="223"/>
        <v>638</v>
      </c>
      <c r="I808" s="34">
        <f t="shared" si="224"/>
        <v>2250</v>
      </c>
      <c r="J808" s="61"/>
      <c r="K808" s="56" t="s">
        <v>59</v>
      </c>
      <c r="L808" s="2" t="s">
        <v>1820</v>
      </c>
      <c r="M808" s="63" t="s">
        <v>1821</v>
      </c>
      <c r="N808" s="56">
        <v>1</v>
      </c>
      <c r="O808" s="60"/>
      <c r="P808" s="60"/>
      <c r="Q808" s="60"/>
      <c r="R808" s="60"/>
      <c r="S808" s="60"/>
      <c r="T808" s="60"/>
      <c r="U808" s="60"/>
      <c r="V808" s="60"/>
      <c r="W808" s="60"/>
      <c r="X808" s="60"/>
      <c r="Y808" s="60"/>
      <c r="Z808" s="60"/>
      <c r="AA808" s="60"/>
      <c r="AB808" s="60"/>
      <c r="AC808" s="60"/>
      <c r="AD808" s="60"/>
    </row>
    <row r="809" spans="1:30" ht="12">
      <c r="A809" s="56" t="s">
        <v>1822</v>
      </c>
      <c r="B809" s="65"/>
      <c r="C809" s="56" t="s">
        <v>1518</v>
      </c>
      <c r="D809" s="64">
        <v>20</v>
      </c>
      <c r="E809" s="22">
        <f t="shared" si="222"/>
        <v>25</v>
      </c>
      <c r="F809" s="64">
        <v>30</v>
      </c>
      <c r="G809" s="59"/>
      <c r="H809" s="22">
        <v>20</v>
      </c>
      <c r="I809" s="22">
        <v>30</v>
      </c>
      <c r="J809" s="59"/>
      <c r="K809" s="63" t="s">
        <v>1823</v>
      </c>
      <c r="L809" s="59"/>
      <c r="M809" s="59"/>
      <c r="N809" s="56">
        <v>1</v>
      </c>
      <c r="O809" s="60"/>
      <c r="P809" s="60"/>
      <c r="Q809" s="60"/>
      <c r="R809" s="60"/>
      <c r="S809" s="60"/>
      <c r="T809" s="60"/>
      <c r="U809" s="60"/>
      <c r="V809" s="60"/>
      <c r="W809" s="60"/>
      <c r="X809" s="60"/>
      <c r="Y809" s="60"/>
      <c r="Z809" s="60"/>
      <c r="AA809" s="60"/>
      <c r="AB809" s="60"/>
      <c r="AC809" s="60"/>
      <c r="AD809" s="60"/>
    </row>
    <row r="810" spans="1:30" ht="12">
      <c r="A810" s="56" t="s">
        <v>1824</v>
      </c>
      <c r="B810" s="66"/>
      <c r="C810" s="56" t="s">
        <v>1566</v>
      </c>
      <c r="D810" s="64">
        <v>40</v>
      </c>
      <c r="E810" s="22">
        <f t="shared" si="222"/>
        <v>46</v>
      </c>
      <c r="F810" s="64">
        <v>52</v>
      </c>
      <c r="G810" s="59"/>
      <c r="H810" s="22">
        <v>40</v>
      </c>
      <c r="I810" s="22">
        <v>52</v>
      </c>
      <c r="J810" s="59"/>
      <c r="K810" s="63" t="s">
        <v>1825</v>
      </c>
      <c r="L810" s="56" t="s">
        <v>1826</v>
      </c>
      <c r="M810" s="59"/>
      <c r="N810" s="56">
        <v>1</v>
      </c>
      <c r="O810" s="60"/>
      <c r="P810" s="60"/>
      <c r="Q810" s="60"/>
      <c r="R810" s="60"/>
      <c r="S810" s="60"/>
      <c r="T810" s="60"/>
      <c r="U810" s="60"/>
      <c r="V810" s="60"/>
      <c r="W810" s="60"/>
      <c r="X810" s="60"/>
      <c r="Y810" s="60"/>
      <c r="Z810" s="60"/>
      <c r="AA810" s="60"/>
      <c r="AB810" s="60"/>
      <c r="AC810" s="60"/>
      <c r="AD810" s="60"/>
    </row>
    <row r="811" spans="1:30" ht="12">
      <c r="A811" s="56" t="s">
        <v>1827</v>
      </c>
      <c r="B811" s="65"/>
      <c r="C811" s="56" t="s">
        <v>1560</v>
      </c>
      <c r="D811" s="64">
        <v>500</v>
      </c>
      <c r="E811" s="22">
        <f t="shared" si="222"/>
        <v>545</v>
      </c>
      <c r="F811" s="64">
        <v>600</v>
      </c>
      <c r="G811" s="59"/>
      <c r="H811" s="22">
        <f>D811*1.1</f>
        <v>550</v>
      </c>
      <c r="I811" s="22">
        <f>F811*0.9</f>
        <v>540</v>
      </c>
      <c r="J811" s="59"/>
      <c r="K811" s="63" t="s">
        <v>1828</v>
      </c>
      <c r="L811" s="59"/>
      <c r="M811" s="59"/>
      <c r="N811" s="56">
        <v>1</v>
      </c>
      <c r="O811" s="60"/>
      <c r="P811" s="60"/>
      <c r="Q811" s="60"/>
      <c r="R811" s="60"/>
      <c r="S811" s="60"/>
      <c r="T811" s="60"/>
      <c r="U811" s="60"/>
      <c r="V811" s="60"/>
      <c r="W811" s="60"/>
      <c r="X811" s="60"/>
      <c r="Y811" s="60"/>
      <c r="Z811" s="60"/>
      <c r="AA811" s="60"/>
      <c r="AB811" s="60"/>
      <c r="AC811" s="60"/>
      <c r="AD811" s="60"/>
    </row>
    <row r="812" spans="1:30" ht="12">
      <c r="A812" s="56" t="s">
        <v>1830</v>
      </c>
      <c r="B812" s="65"/>
      <c r="C812" s="56" t="s">
        <v>1620</v>
      </c>
      <c r="D812" s="56">
        <v>40</v>
      </c>
      <c r="E812" s="22">
        <f t="shared" si="222"/>
        <v>50</v>
      </c>
      <c r="F812" s="56">
        <v>60</v>
      </c>
      <c r="G812" s="59"/>
      <c r="H812" s="22">
        <v>40</v>
      </c>
      <c r="I812" s="22">
        <v>60</v>
      </c>
      <c r="J812" s="59"/>
      <c r="K812" s="56" t="s">
        <v>1831</v>
      </c>
      <c r="L812" s="59"/>
      <c r="M812" s="59"/>
      <c r="N812" s="56">
        <v>1</v>
      </c>
      <c r="O812" s="60"/>
      <c r="P812" s="60"/>
      <c r="Q812" s="60"/>
      <c r="R812" s="60"/>
      <c r="S812" s="60"/>
      <c r="T812" s="60"/>
      <c r="U812" s="60"/>
      <c r="V812" s="60"/>
      <c r="W812" s="60"/>
      <c r="X812" s="60"/>
      <c r="Y812" s="60"/>
      <c r="Z812" s="60"/>
      <c r="AA812" s="60"/>
      <c r="AB812" s="60"/>
      <c r="AC812" s="60"/>
      <c r="AD812" s="60"/>
    </row>
    <row r="813" spans="1:30" ht="12">
      <c r="A813" s="56" t="s">
        <v>1832</v>
      </c>
      <c r="B813" s="65"/>
      <c r="C813" s="56" t="s">
        <v>1666</v>
      </c>
      <c r="D813" s="64">
        <v>30</v>
      </c>
      <c r="E813" s="22">
        <f t="shared" si="222"/>
        <v>35</v>
      </c>
      <c r="F813" s="64">
        <v>40</v>
      </c>
      <c r="G813" s="59"/>
      <c r="H813" s="22">
        <v>30</v>
      </c>
      <c r="I813" s="22">
        <v>40</v>
      </c>
      <c r="J813" s="59"/>
      <c r="K813" s="63" t="s">
        <v>1833</v>
      </c>
      <c r="L813" s="59"/>
      <c r="M813" s="59"/>
      <c r="N813" s="56">
        <v>1</v>
      </c>
      <c r="O813" s="60"/>
      <c r="P813" s="60"/>
      <c r="Q813" s="60"/>
      <c r="R813" s="60"/>
      <c r="S813" s="60"/>
      <c r="T813" s="60"/>
      <c r="U813" s="60"/>
      <c r="V813" s="60"/>
      <c r="W813" s="60"/>
      <c r="X813" s="60"/>
      <c r="Y813" s="60"/>
      <c r="Z813" s="60"/>
      <c r="AA813" s="60"/>
      <c r="AB813" s="60"/>
      <c r="AC813" s="60"/>
      <c r="AD813" s="60"/>
    </row>
    <row r="814" spans="1:30" ht="12">
      <c r="A814" s="56" t="s">
        <v>1834</v>
      </c>
      <c r="B814" s="65"/>
      <c r="C814" s="56" t="s">
        <v>1537</v>
      </c>
      <c r="D814" s="64">
        <v>100</v>
      </c>
      <c r="E814" s="22">
        <f t="shared" si="222"/>
        <v>399.25</v>
      </c>
      <c r="F814" s="64">
        <v>765</v>
      </c>
      <c r="G814" s="59"/>
      <c r="H814" s="22">
        <f t="shared" ref="H814:H815" si="225">D814*1.1</f>
        <v>110.00000000000001</v>
      </c>
      <c r="I814" s="22">
        <f t="shared" ref="I814:I815" si="226">F814*0.9</f>
        <v>688.5</v>
      </c>
      <c r="J814" s="59"/>
      <c r="K814" s="63" t="s">
        <v>1835</v>
      </c>
      <c r="L814" s="63" t="s">
        <v>1836</v>
      </c>
      <c r="M814" s="56"/>
      <c r="N814" s="56">
        <v>1</v>
      </c>
      <c r="O814" s="60"/>
      <c r="P814" s="60"/>
      <c r="Q814" s="60"/>
      <c r="R814" s="60"/>
      <c r="S814" s="60"/>
      <c r="T814" s="60"/>
      <c r="U814" s="60"/>
      <c r="V814" s="60"/>
      <c r="W814" s="60"/>
      <c r="X814" s="60"/>
      <c r="Y814" s="60"/>
      <c r="Z814" s="60"/>
      <c r="AA814" s="60"/>
      <c r="AB814" s="60"/>
      <c r="AC814" s="60"/>
      <c r="AD814" s="60"/>
    </row>
    <row r="815" spans="1:30" ht="12">
      <c r="A815" s="56" t="s">
        <v>1837</v>
      </c>
      <c r="B815" s="65"/>
      <c r="C815" s="56" t="s">
        <v>1566</v>
      </c>
      <c r="D815" s="62">
        <v>1000</v>
      </c>
      <c r="E815" s="22">
        <f t="shared" si="222"/>
        <v>1000</v>
      </c>
      <c r="F815" s="62">
        <v>1000</v>
      </c>
      <c r="G815" s="59"/>
      <c r="H815" s="22">
        <f t="shared" si="225"/>
        <v>1100</v>
      </c>
      <c r="I815" s="22">
        <f t="shared" si="226"/>
        <v>900</v>
      </c>
      <c r="J815" s="59"/>
      <c r="K815" s="63" t="s">
        <v>1838</v>
      </c>
      <c r="L815" s="61"/>
      <c r="M815" s="59"/>
      <c r="N815" s="56">
        <v>1</v>
      </c>
      <c r="O815" s="60"/>
      <c r="P815" s="60"/>
      <c r="Q815" s="60"/>
      <c r="R815" s="60"/>
      <c r="S815" s="60"/>
      <c r="T815" s="60"/>
      <c r="U815" s="60"/>
      <c r="V815" s="60"/>
      <c r="W815" s="60"/>
      <c r="X815" s="60"/>
      <c r="Y815" s="60"/>
      <c r="Z815" s="60"/>
      <c r="AA815" s="60"/>
      <c r="AB815" s="60"/>
      <c r="AC815" s="60"/>
      <c r="AD815" s="60"/>
    </row>
    <row r="816" spans="1:30" ht="12">
      <c r="A816" s="56" t="s">
        <v>1839</v>
      </c>
      <c r="B816" s="65"/>
      <c r="C816" s="56" t="s">
        <v>1840</v>
      </c>
      <c r="D816" s="64">
        <v>28</v>
      </c>
      <c r="E816" s="22">
        <f t="shared" si="222"/>
        <v>31.5</v>
      </c>
      <c r="F816" s="62">
        <v>35</v>
      </c>
      <c r="G816" s="59"/>
      <c r="H816" s="22">
        <v>28</v>
      </c>
      <c r="I816" s="22">
        <v>35</v>
      </c>
      <c r="J816" s="59"/>
      <c r="K816" s="56" t="s">
        <v>1841</v>
      </c>
      <c r="L816" s="56"/>
      <c r="M816" s="56"/>
      <c r="N816" s="56">
        <v>1</v>
      </c>
      <c r="O816" s="60"/>
      <c r="P816" s="60"/>
      <c r="Q816" s="60"/>
      <c r="R816" s="60"/>
      <c r="S816" s="60"/>
      <c r="T816" s="60"/>
      <c r="U816" s="60"/>
      <c r="V816" s="60"/>
      <c r="W816" s="60"/>
      <c r="X816" s="60"/>
      <c r="Y816" s="60"/>
      <c r="Z816" s="60"/>
      <c r="AA816" s="60"/>
      <c r="AB816" s="60"/>
      <c r="AC816" s="60"/>
      <c r="AD816" s="60"/>
    </row>
    <row r="817" spans="1:30" ht="12">
      <c r="A817" s="56" t="s">
        <v>1842</v>
      </c>
      <c r="B817" s="65"/>
      <c r="C817" s="56" t="s">
        <v>1560</v>
      </c>
      <c r="D817" s="64">
        <v>500</v>
      </c>
      <c r="E817" s="22">
        <f t="shared" si="222"/>
        <v>905</v>
      </c>
      <c r="F817" s="62">
        <v>1400</v>
      </c>
      <c r="G817" s="59"/>
      <c r="H817" s="22">
        <f t="shared" ref="H817:H818" si="227">D817*1.1</f>
        <v>550</v>
      </c>
      <c r="I817" s="22">
        <f t="shared" ref="I817:I818" si="228">F817*0.9</f>
        <v>1260</v>
      </c>
      <c r="J817" s="59"/>
      <c r="K817" s="63" t="s">
        <v>1843</v>
      </c>
      <c r="L817" s="63" t="s">
        <v>1844</v>
      </c>
      <c r="M817" s="63" t="s">
        <v>1845</v>
      </c>
      <c r="N817" s="56">
        <v>1</v>
      </c>
      <c r="O817" s="60"/>
      <c r="P817" s="60"/>
      <c r="Q817" s="60"/>
      <c r="R817" s="60"/>
      <c r="S817" s="60"/>
      <c r="T817" s="60"/>
      <c r="U817" s="60"/>
      <c r="V817" s="60"/>
      <c r="W817" s="60"/>
      <c r="X817" s="60"/>
      <c r="Y817" s="60"/>
      <c r="Z817" s="60"/>
      <c r="AA817" s="60"/>
      <c r="AB817" s="60"/>
      <c r="AC817" s="60"/>
      <c r="AD817" s="60"/>
    </row>
    <row r="818" spans="1:30" ht="12">
      <c r="A818" s="56" t="s">
        <v>1846</v>
      </c>
      <c r="B818" s="65"/>
      <c r="C818" s="56" t="s">
        <v>1566</v>
      </c>
      <c r="D818" s="62">
        <v>100000</v>
      </c>
      <c r="E818" s="22">
        <f t="shared" si="222"/>
        <v>100000</v>
      </c>
      <c r="F818" s="62">
        <v>100000</v>
      </c>
      <c r="G818" s="59"/>
      <c r="H818" s="22">
        <f t="shared" si="227"/>
        <v>110000.00000000001</v>
      </c>
      <c r="I818" s="22">
        <f t="shared" si="228"/>
        <v>90000</v>
      </c>
      <c r="J818" s="59"/>
      <c r="K818" s="56" t="s">
        <v>1847</v>
      </c>
      <c r="L818" s="59"/>
      <c r="M818" s="59"/>
      <c r="N818" s="56">
        <v>1</v>
      </c>
      <c r="O818" s="60"/>
      <c r="P818" s="60"/>
      <c r="Q818" s="60"/>
      <c r="R818" s="60"/>
      <c r="S818" s="60"/>
      <c r="T818" s="60"/>
      <c r="U818" s="60"/>
      <c r="V818" s="60"/>
      <c r="W818" s="60"/>
      <c r="X818" s="60"/>
      <c r="Y818" s="60"/>
      <c r="Z818" s="60"/>
      <c r="AA818" s="60"/>
      <c r="AB818" s="60"/>
      <c r="AC818" s="60"/>
      <c r="AD818" s="60"/>
    </row>
    <row r="819" spans="1:30" ht="12">
      <c r="A819" s="56" t="s">
        <v>1848</v>
      </c>
      <c r="B819" s="66"/>
      <c r="C819" s="56" t="s">
        <v>1526</v>
      </c>
      <c r="D819" s="64"/>
      <c r="E819" s="33"/>
      <c r="F819" s="64"/>
      <c r="G819" s="59"/>
      <c r="H819" s="33"/>
      <c r="I819" s="33"/>
      <c r="J819" s="59"/>
      <c r="K819" s="56"/>
      <c r="L819" s="59"/>
      <c r="M819" s="59"/>
      <c r="N819" s="56">
        <v>1</v>
      </c>
      <c r="O819" s="60"/>
      <c r="P819" s="60"/>
      <c r="Q819" s="60"/>
      <c r="R819" s="60"/>
      <c r="S819" s="60"/>
      <c r="T819" s="60"/>
      <c r="U819" s="60"/>
      <c r="V819" s="60"/>
      <c r="W819" s="60"/>
      <c r="X819" s="60"/>
      <c r="Y819" s="60"/>
      <c r="Z819" s="60"/>
      <c r="AA819" s="60"/>
      <c r="AB819" s="60"/>
      <c r="AC819" s="60"/>
      <c r="AD819" s="60"/>
    </row>
    <row r="820" spans="1:30" ht="12">
      <c r="A820" s="56" t="s">
        <v>1849</v>
      </c>
      <c r="B820" s="66"/>
      <c r="C820" s="56" t="s">
        <v>1850</v>
      </c>
      <c r="D820" s="64">
        <v>140</v>
      </c>
      <c r="E820" s="22">
        <f t="shared" ref="E820:E825" si="229">SUM(H820+I820)/2</f>
        <v>140</v>
      </c>
      <c r="F820" s="64">
        <v>140</v>
      </c>
      <c r="G820" s="59"/>
      <c r="H820" s="22">
        <v>140</v>
      </c>
      <c r="I820" s="22">
        <v>140</v>
      </c>
      <c r="J820" s="59"/>
      <c r="K820" s="63" t="s">
        <v>1851</v>
      </c>
      <c r="L820" s="59"/>
      <c r="M820" s="59"/>
      <c r="N820" s="56">
        <v>1</v>
      </c>
      <c r="O820" s="60"/>
      <c r="P820" s="60"/>
      <c r="Q820" s="60"/>
      <c r="R820" s="60"/>
      <c r="S820" s="60"/>
      <c r="T820" s="60"/>
      <c r="U820" s="60"/>
      <c r="V820" s="60"/>
      <c r="W820" s="60"/>
      <c r="X820" s="60"/>
      <c r="Y820" s="60"/>
      <c r="Z820" s="60"/>
      <c r="AA820" s="60"/>
      <c r="AB820" s="60"/>
      <c r="AC820" s="60"/>
      <c r="AD820" s="60"/>
    </row>
    <row r="821" spans="1:30" ht="12">
      <c r="A821" s="56" t="s">
        <v>1852</v>
      </c>
      <c r="B821" s="66"/>
      <c r="C821" s="56" t="s">
        <v>1558</v>
      </c>
      <c r="D821" s="64">
        <v>267</v>
      </c>
      <c r="E821" s="22">
        <f t="shared" si="229"/>
        <v>267</v>
      </c>
      <c r="F821" s="64">
        <v>267</v>
      </c>
      <c r="G821" s="59"/>
      <c r="H821" s="22">
        <v>267</v>
      </c>
      <c r="I821" s="22">
        <v>267</v>
      </c>
      <c r="J821" s="59"/>
      <c r="K821" s="56" t="s">
        <v>59</v>
      </c>
      <c r="L821" s="59"/>
      <c r="M821" s="63" t="s">
        <v>1853</v>
      </c>
      <c r="N821" s="56">
        <v>1</v>
      </c>
      <c r="O821" s="60"/>
      <c r="P821" s="60"/>
      <c r="Q821" s="60"/>
      <c r="R821" s="60"/>
      <c r="S821" s="60"/>
      <c r="T821" s="60"/>
      <c r="U821" s="60"/>
      <c r="V821" s="60"/>
      <c r="W821" s="60"/>
      <c r="X821" s="60"/>
      <c r="Y821" s="60"/>
      <c r="Z821" s="60"/>
      <c r="AA821" s="60"/>
      <c r="AB821" s="60"/>
      <c r="AC821" s="60"/>
      <c r="AD821" s="60"/>
    </row>
    <row r="822" spans="1:30" ht="12">
      <c r="A822" s="56" t="s">
        <v>1854</v>
      </c>
      <c r="B822" s="65"/>
      <c r="C822" s="56" t="s">
        <v>1855</v>
      </c>
      <c r="D822" s="64">
        <v>4</v>
      </c>
      <c r="E822" s="22">
        <f t="shared" si="229"/>
        <v>4</v>
      </c>
      <c r="F822" s="64">
        <v>4</v>
      </c>
      <c r="G822" s="59"/>
      <c r="H822" s="22">
        <v>4</v>
      </c>
      <c r="I822" s="22">
        <v>4</v>
      </c>
      <c r="J822" s="59"/>
      <c r="K822" s="63" t="s">
        <v>1856</v>
      </c>
      <c r="L822" s="61"/>
      <c r="M822" s="61"/>
      <c r="N822" s="56">
        <v>1</v>
      </c>
      <c r="O822" s="60"/>
      <c r="P822" s="60"/>
      <c r="Q822" s="60"/>
      <c r="R822" s="60"/>
      <c r="S822" s="60"/>
      <c r="T822" s="60"/>
      <c r="U822" s="60"/>
      <c r="V822" s="60"/>
      <c r="W822" s="60"/>
      <c r="X822" s="60"/>
      <c r="Y822" s="60"/>
      <c r="Z822" s="60"/>
      <c r="AA822" s="60"/>
      <c r="AB822" s="60"/>
      <c r="AC822" s="60"/>
      <c r="AD822" s="60"/>
    </row>
    <row r="823" spans="1:30" ht="12">
      <c r="A823" s="56" t="s">
        <v>1857</v>
      </c>
      <c r="B823" s="65"/>
      <c r="C823" s="56" t="s">
        <v>1569</v>
      </c>
      <c r="D823" s="64">
        <v>500</v>
      </c>
      <c r="E823" s="22">
        <f t="shared" si="229"/>
        <v>500</v>
      </c>
      <c r="F823" s="64">
        <v>500</v>
      </c>
      <c r="G823" s="59"/>
      <c r="H823" s="22">
        <f>D823*1.1</f>
        <v>550</v>
      </c>
      <c r="I823" s="22">
        <f>F823*0.9</f>
        <v>450</v>
      </c>
      <c r="J823" s="59"/>
      <c r="K823" s="63" t="s">
        <v>1858</v>
      </c>
      <c r="L823" s="59"/>
      <c r="M823" s="59"/>
      <c r="N823" s="56">
        <v>1</v>
      </c>
      <c r="O823" s="60"/>
      <c r="P823" s="60"/>
      <c r="Q823" s="60"/>
      <c r="R823" s="60"/>
      <c r="S823" s="60"/>
      <c r="T823" s="60"/>
      <c r="U823" s="60"/>
      <c r="V823" s="60"/>
      <c r="W823" s="60"/>
      <c r="X823" s="60"/>
      <c r="Y823" s="60"/>
      <c r="Z823" s="60"/>
      <c r="AA823" s="60"/>
      <c r="AB823" s="60"/>
      <c r="AC823" s="60"/>
      <c r="AD823" s="60"/>
    </row>
    <row r="824" spans="1:30" ht="12">
      <c r="A824" s="56" t="s">
        <v>1859</v>
      </c>
      <c r="B824" s="65"/>
      <c r="C824" s="56" t="s">
        <v>1860</v>
      </c>
      <c r="D824" s="64">
        <v>50</v>
      </c>
      <c r="E824" s="22">
        <f t="shared" si="229"/>
        <v>50</v>
      </c>
      <c r="F824" s="64">
        <v>50</v>
      </c>
      <c r="G824" s="59"/>
      <c r="H824" s="22">
        <v>50</v>
      </c>
      <c r="I824" s="22">
        <v>50</v>
      </c>
      <c r="J824" s="59"/>
      <c r="K824" s="63" t="s">
        <v>1861</v>
      </c>
      <c r="L824" s="56"/>
      <c r="M824" s="56"/>
      <c r="N824" s="56">
        <v>1</v>
      </c>
      <c r="O824" s="60"/>
      <c r="P824" s="60"/>
      <c r="Q824" s="60"/>
      <c r="R824" s="60"/>
      <c r="S824" s="60"/>
      <c r="T824" s="60"/>
      <c r="U824" s="60"/>
      <c r="V824" s="60"/>
      <c r="W824" s="60"/>
      <c r="X824" s="60"/>
      <c r="Y824" s="60"/>
      <c r="Z824" s="60"/>
      <c r="AA824" s="60"/>
      <c r="AB824" s="60"/>
      <c r="AC824" s="60"/>
      <c r="AD824" s="60"/>
    </row>
    <row r="825" spans="1:30" ht="12">
      <c r="A825" s="56" t="s">
        <v>1862</v>
      </c>
      <c r="B825" s="65"/>
      <c r="C825" s="56" t="s">
        <v>1573</v>
      </c>
      <c r="D825" s="64">
        <v>550</v>
      </c>
      <c r="E825" s="22">
        <f t="shared" si="229"/>
        <v>1202.5</v>
      </c>
      <c r="F825" s="62">
        <v>2000</v>
      </c>
      <c r="G825" s="59"/>
      <c r="H825" s="22">
        <f>D825*1.1</f>
        <v>605</v>
      </c>
      <c r="I825" s="22">
        <f>F825*0.9</f>
        <v>1800</v>
      </c>
      <c r="J825" s="59"/>
      <c r="K825" s="89" t="s">
        <v>1863</v>
      </c>
      <c r="L825" s="88"/>
      <c r="M825" s="88"/>
      <c r="N825" s="56">
        <v>1</v>
      </c>
      <c r="O825" s="60"/>
      <c r="P825" s="60"/>
      <c r="Q825" s="60"/>
      <c r="R825" s="60"/>
      <c r="S825" s="60"/>
      <c r="T825" s="60"/>
      <c r="U825" s="60"/>
      <c r="V825" s="60"/>
      <c r="W825" s="60"/>
      <c r="X825" s="60"/>
      <c r="Y825" s="60"/>
      <c r="Z825" s="60"/>
      <c r="AA825" s="60"/>
      <c r="AB825" s="60"/>
      <c r="AC825" s="60"/>
      <c r="AD825" s="60"/>
    </row>
    <row r="826" spans="1:30" ht="12">
      <c r="A826" s="56" t="s">
        <v>1865</v>
      </c>
      <c r="B826" s="65"/>
      <c r="C826" s="56" t="s">
        <v>1599</v>
      </c>
      <c r="D826" s="64"/>
      <c r="E826" s="33"/>
      <c r="F826" s="64"/>
      <c r="G826" s="59"/>
      <c r="H826" s="33"/>
      <c r="I826" s="33"/>
      <c r="J826" s="59"/>
      <c r="K826" s="56"/>
      <c r="L826" s="59"/>
      <c r="M826" s="59"/>
      <c r="N826" s="56">
        <v>1</v>
      </c>
      <c r="O826" s="60"/>
      <c r="P826" s="60"/>
      <c r="Q826" s="60"/>
      <c r="R826" s="60"/>
      <c r="S826" s="60"/>
      <c r="T826" s="60"/>
      <c r="U826" s="60"/>
      <c r="V826" s="60"/>
      <c r="W826" s="60"/>
      <c r="X826" s="60"/>
      <c r="Y826" s="60"/>
      <c r="Z826" s="60"/>
      <c r="AA826" s="60"/>
      <c r="AB826" s="60"/>
      <c r="AC826" s="60"/>
      <c r="AD826" s="60"/>
    </row>
    <row r="827" spans="1:30" ht="12">
      <c r="A827" s="56" t="s">
        <v>1866</v>
      </c>
      <c r="B827" s="65"/>
      <c r="C827" s="56" t="s">
        <v>1560</v>
      </c>
      <c r="D827" s="64">
        <v>1</v>
      </c>
      <c r="E827" s="22">
        <f t="shared" ref="E827:E829" si="230">SUM(H827+I827)/2</f>
        <v>1</v>
      </c>
      <c r="F827" s="64">
        <v>1</v>
      </c>
      <c r="G827" s="59"/>
      <c r="H827" s="22">
        <v>1</v>
      </c>
      <c r="I827" s="22">
        <v>1</v>
      </c>
      <c r="J827" s="59"/>
      <c r="K827" s="56" t="s">
        <v>59</v>
      </c>
      <c r="L827" s="59"/>
      <c r="M827" s="59"/>
      <c r="N827" s="56">
        <v>1</v>
      </c>
      <c r="O827" s="60"/>
      <c r="P827" s="60"/>
      <c r="Q827" s="60"/>
      <c r="R827" s="60"/>
      <c r="S827" s="60"/>
      <c r="T827" s="60"/>
      <c r="U827" s="60"/>
      <c r="V827" s="60"/>
      <c r="W827" s="60"/>
      <c r="X827" s="60"/>
      <c r="Y827" s="60"/>
      <c r="Z827" s="60"/>
      <c r="AA827" s="60"/>
      <c r="AB827" s="60"/>
      <c r="AC827" s="60"/>
      <c r="AD827" s="60"/>
    </row>
    <row r="828" spans="1:30" ht="12">
      <c r="A828" s="56" t="s">
        <v>1867</v>
      </c>
      <c r="B828" s="65"/>
      <c r="C828" s="56" t="s">
        <v>1558</v>
      </c>
      <c r="D828" s="56">
        <v>30</v>
      </c>
      <c r="E828" s="22">
        <f t="shared" si="230"/>
        <v>30</v>
      </c>
      <c r="F828" s="56">
        <v>30</v>
      </c>
      <c r="G828" s="59"/>
      <c r="H828" s="22">
        <v>30</v>
      </c>
      <c r="I828" s="22">
        <v>30</v>
      </c>
      <c r="J828" s="59"/>
      <c r="K828" s="56" t="s">
        <v>59</v>
      </c>
      <c r="L828" s="59"/>
      <c r="M828" s="59"/>
      <c r="N828" s="56">
        <v>1</v>
      </c>
      <c r="O828" s="60"/>
      <c r="P828" s="60"/>
      <c r="Q828" s="60"/>
      <c r="R828" s="60"/>
      <c r="S828" s="60"/>
      <c r="T828" s="60"/>
      <c r="U828" s="60"/>
      <c r="V828" s="60"/>
      <c r="W828" s="60"/>
      <c r="X828" s="60"/>
      <c r="Y828" s="60"/>
      <c r="Z828" s="60"/>
      <c r="AA828" s="60"/>
      <c r="AB828" s="60"/>
      <c r="AC828" s="60"/>
      <c r="AD828" s="60"/>
    </row>
    <row r="829" spans="1:30" ht="12">
      <c r="A829" s="56" t="s">
        <v>1868</v>
      </c>
      <c r="B829" s="65"/>
      <c r="C829" s="56" t="s">
        <v>1526</v>
      </c>
      <c r="D829" s="64">
        <v>30</v>
      </c>
      <c r="E829" s="22">
        <f t="shared" si="230"/>
        <v>65</v>
      </c>
      <c r="F829" s="64">
        <v>100</v>
      </c>
      <c r="G829" s="59"/>
      <c r="H829" s="22">
        <v>30</v>
      </c>
      <c r="I829" s="22">
        <v>100</v>
      </c>
      <c r="J829" s="59"/>
      <c r="K829" s="56" t="s">
        <v>1869</v>
      </c>
      <c r="L829" s="59"/>
      <c r="M829" s="59"/>
      <c r="N829" s="56">
        <v>1</v>
      </c>
      <c r="O829" s="60"/>
      <c r="P829" s="60"/>
      <c r="Q829" s="60"/>
      <c r="R829" s="60"/>
      <c r="S829" s="60"/>
      <c r="T829" s="60"/>
      <c r="U829" s="60"/>
      <c r="V829" s="60"/>
      <c r="W829" s="60"/>
      <c r="X829" s="60"/>
      <c r="Y829" s="60"/>
      <c r="Z829" s="60"/>
      <c r="AA829" s="60"/>
      <c r="AB829" s="60"/>
      <c r="AC829" s="60"/>
      <c r="AD829" s="60"/>
    </row>
    <row r="830" spans="1:30" ht="12">
      <c r="A830" s="56" t="s">
        <v>1870</v>
      </c>
      <c r="B830" s="65"/>
      <c r="C830" s="56" t="s">
        <v>1599</v>
      </c>
      <c r="D830" s="62"/>
      <c r="E830" s="33"/>
      <c r="F830" s="64"/>
      <c r="G830" s="59"/>
      <c r="H830" s="33"/>
      <c r="I830" s="33"/>
      <c r="J830" s="59"/>
      <c r="K830" s="56"/>
      <c r="L830" s="61"/>
      <c r="M830" s="61"/>
      <c r="N830" s="56">
        <v>1</v>
      </c>
      <c r="O830" s="60"/>
      <c r="P830" s="60"/>
      <c r="Q830" s="60"/>
      <c r="R830" s="60"/>
      <c r="S830" s="60"/>
      <c r="T830" s="60"/>
      <c r="U830" s="60"/>
      <c r="V830" s="60"/>
      <c r="W830" s="60"/>
      <c r="X830" s="60"/>
      <c r="Y830" s="60"/>
      <c r="Z830" s="60"/>
      <c r="AA830" s="60"/>
      <c r="AB830" s="60"/>
      <c r="AC830" s="60"/>
      <c r="AD830" s="60"/>
    </row>
    <row r="831" spans="1:30" ht="12">
      <c r="A831" s="56" t="s">
        <v>1871</v>
      </c>
      <c r="B831" s="65"/>
      <c r="C831" s="56" t="s">
        <v>1526</v>
      </c>
      <c r="D831" s="62">
        <v>50</v>
      </c>
      <c r="E831" s="22">
        <f t="shared" ref="E831:E835" si="231">SUM(H831+I831)/2</f>
        <v>125</v>
      </c>
      <c r="F831" s="64">
        <v>200</v>
      </c>
      <c r="G831" s="59"/>
      <c r="H831" s="22">
        <v>50</v>
      </c>
      <c r="I831" s="22">
        <v>200</v>
      </c>
      <c r="J831" s="59"/>
      <c r="K831" s="2" t="s">
        <v>1869</v>
      </c>
      <c r="L831" s="61"/>
      <c r="M831" s="63" t="s">
        <v>1873</v>
      </c>
      <c r="N831" s="56">
        <v>1</v>
      </c>
      <c r="O831" s="60"/>
      <c r="P831" s="60"/>
      <c r="Q831" s="60"/>
      <c r="R831" s="60"/>
      <c r="S831" s="60"/>
      <c r="T831" s="60"/>
      <c r="U831" s="60"/>
      <c r="V831" s="60"/>
      <c r="W831" s="60"/>
      <c r="X831" s="60"/>
      <c r="Y831" s="60"/>
      <c r="Z831" s="60"/>
      <c r="AA831" s="60"/>
      <c r="AB831" s="60"/>
      <c r="AC831" s="60"/>
      <c r="AD831" s="60"/>
    </row>
    <row r="832" spans="1:30" ht="12">
      <c r="A832" s="56" t="s">
        <v>1874</v>
      </c>
      <c r="B832" s="65"/>
      <c r="C832" s="56" t="s">
        <v>1622</v>
      </c>
      <c r="D832" s="62">
        <v>10000</v>
      </c>
      <c r="E832" s="22">
        <f t="shared" si="231"/>
        <v>10000</v>
      </c>
      <c r="F832" s="62">
        <v>10000</v>
      </c>
      <c r="G832" s="59"/>
      <c r="H832" s="22">
        <f t="shared" ref="H832:H834" si="232">D832*1.1</f>
        <v>11000</v>
      </c>
      <c r="I832" s="22">
        <f t="shared" ref="I832:I834" si="233">F832*0.9</f>
        <v>9000</v>
      </c>
      <c r="J832" s="59"/>
      <c r="K832" s="56" t="s">
        <v>59</v>
      </c>
      <c r="L832" s="61"/>
      <c r="M832" s="61"/>
      <c r="N832" s="56">
        <v>1</v>
      </c>
      <c r="O832" s="60"/>
      <c r="P832" s="60"/>
      <c r="Q832" s="60"/>
      <c r="R832" s="60"/>
      <c r="S832" s="60"/>
      <c r="T832" s="60"/>
      <c r="U832" s="60"/>
      <c r="V832" s="60"/>
      <c r="W832" s="60"/>
      <c r="X832" s="60"/>
      <c r="Y832" s="60"/>
      <c r="Z832" s="60"/>
      <c r="AA832" s="60"/>
      <c r="AB832" s="60"/>
      <c r="AC832" s="60"/>
      <c r="AD832" s="60"/>
    </row>
    <row r="833" spans="1:30" ht="12">
      <c r="A833" s="56" t="s">
        <v>1875</v>
      </c>
      <c r="B833" s="65"/>
      <c r="C833" s="56" t="s">
        <v>1526</v>
      </c>
      <c r="D833" s="64">
        <v>500</v>
      </c>
      <c r="E833" s="22">
        <f t="shared" si="231"/>
        <v>500</v>
      </c>
      <c r="F833" s="64">
        <v>500</v>
      </c>
      <c r="G833" s="59"/>
      <c r="H833" s="22">
        <f t="shared" si="232"/>
        <v>550</v>
      </c>
      <c r="I833" s="22">
        <f t="shared" si="233"/>
        <v>450</v>
      </c>
      <c r="J833" s="59"/>
      <c r="K833" s="63" t="s">
        <v>1877</v>
      </c>
      <c r="L833" s="56"/>
      <c r="M833" s="56"/>
      <c r="N833" s="56">
        <v>1</v>
      </c>
      <c r="O833" s="60"/>
      <c r="P833" s="60"/>
      <c r="Q833" s="60"/>
      <c r="R833" s="60"/>
      <c r="S833" s="60"/>
      <c r="T833" s="60"/>
      <c r="U833" s="60"/>
      <c r="V833" s="60"/>
      <c r="W833" s="60"/>
      <c r="X833" s="60"/>
      <c r="Y833" s="60"/>
      <c r="Z833" s="60"/>
      <c r="AA833" s="60"/>
      <c r="AB833" s="60"/>
      <c r="AC833" s="60"/>
      <c r="AD833" s="60"/>
    </row>
    <row r="834" spans="1:30" ht="12">
      <c r="A834" s="56" t="s">
        <v>1878</v>
      </c>
      <c r="B834" s="65"/>
      <c r="C834" s="56" t="s">
        <v>1526</v>
      </c>
      <c r="D834" s="64">
        <v>400</v>
      </c>
      <c r="E834" s="22">
        <f t="shared" si="231"/>
        <v>445</v>
      </c>
      <c r="F834" s="64">
        <v>500</v>
      </c>
      <c r="G834" s="59"/>
      <c r="H834" s="22">
        <f t="shared" si="232"/>
        <v>440.00000000000006</v>
      </c>
      <c r="I834" s="22">
        <f t="shared" si="233"/>
        <v>450</v>
      </c>
      <c r="J834" s="59"/>
      <c r="K834" s="56" t="s">
        <v>1880</v>
      </c>
      <c r="L834" s="56" t="s">
        <v>1881</v>
      </c>
      <c r="M834" s="56"/>
      <c r="N834" s="56">
        <v>1</v>
      </c>
      <c r="O834" s="60"/>
      <c r="P834" s="60"/>
      <c r="Q834" s="60"/>
      <c r="R834" s="60"/>
      <c r="S834" s="60"/>
      <c r="T834" s="60"/>
      <c r="U834" s="60"/>
      <c r="V834" s="60"/>
      <c r="W834" s="60"/>
      <c r="X834" s="60"/>
      <c r="Y834" s="60"/>
      <c r="Z834" s="60"/>
      <c r="AA834" s="60"/>
      <c r="AB834" s="60"/>
      <c r="AC834" s="60"/>
      <c r="AD834" s="60"/>
    </row>
    <row r="835" spans="1:30" ht="12">
      <c r="A835" s="56" t="s">
        <v>1882</v>
      </c>
      <c r="B835" s="65"/>
      <c r="C835" s="56" t="s">
        <v>1718</v>
      </c>
      <c r="D835" s="64">
        <v>250</v>
      </c>
      <c r="E835" s="22">
        <f t="shared" si="231"/>
        <v>250</v>
      </c>
      <c r="F835" s="64">
        <v>250</v>
      </c>
      <c r="G835" s="59"/>
      <c r="H835" s="22">
        <v>250</v>
      </c>
      <c r="I835" s="22">
        <v>250</v>
      </c>
      <c r="J835" s="59"/>
      <c r="K835" s="63" t="s">
        <v>1884</v>
      </c>
      <c r="L835" s="56"/>
      <c r="M835" s="56"/>
      <c r="N835" s="56">
        <v>1</v>
      </c>
      <c r="O835" s="60"/>
      <c r="P835" s="60"/>
      <c r="Q835" s="60"/>
      <c r="R835" s="60"/>
      <c r="S835" s="60"/>
      <c r="T835" s="60"/>
      <c r="U835" s="60"/>
      <c r="V835" s="60"/>
      <c r="W835" s="60"/>
      <c r="X835" s="60"/>
      <c r="Y835" s="60"/>
      <c r="Z835" s="60"/>
      <c r="AA835" s="60"/>
      <c r="AB835" s="60"/>
      <c r="AC835" s="60"/>
      <c r="AD835" s="60"/>
    </row>
    <row r="836" spans="1:30" ht="12">
      <c r="A836" s="56" t="s">
        <v>1885</v>
      </c>
      <c r="B836" s="65"/>
      <c r="C836" s="56" t="s">
        <v>1887</v>
      </c>
      <c r="D836" s="64"/>
      <c r="E836" s="33"/>
      <c r="F836" s="64"/>
      <c r="G836" s="59"/>
      <c r="H836" s="33"/>
      <c r="I836" s="33"/>
      <c r="J836" s="59"/>
      <c r="K836" s="56"/>
      <c r="L836" s="56"/>
      <c r="M836" s="56"/>
      <c r="N836" s="56">
        <v>1</v>
      </c>
      <c r="O836" s="60"/>
      <c r="P836" s="60"/>
      <c r="Q836" s="60"/>
      <c r="R836" s="60"/>
      <c r="S836" s="60"/>
      <c r="T836" s="60"/>
      <c r="U836" s="60"/>
      <c r="V836" s="60"/>
      <c r="W836" s="60"/>
      <c r="X836" s="60"/>
      <c r="Y836" s="60"/>
      <c r="Z836" s="60"/>
      <c r="AA836" s="60"/>
      <c r="AB836" s="60"/>
      <c r="AC836" s="60"/>
      <c r="AD836" s="60"/>
    </row>
    <row r="837" spans="1:30" ht="12">
      <c r="A837" s="56" t="s">
        <v>1888</v>
      </c>
      <c r="B837" s="65"/>
      <c r="C837" s="56" t="s">
        <v>1889</v>
      </c>
      <c r="D837" s="64">
        <v>20</v>
      </c>
      <c r="E837" s="22">
        <f t="shared" ref="E837:E839" si="234">SUM(H837+I837)/2</f>
        <v>20</v>
      </c>
      <c r="F837" s="64">
        <v>20</v>
      </c>
      <c r="G837" s="59"/>
      <c r="H837" s="22">
        <v>20</v>
      </c>
      <c r="I837" s="22">
        <v>20</v>
      </c>
      <c r="J837" s="59"/>
      <c r="K837" s="56" t="s">
        <v>1890</v>
      </c>
      <c r="L837" s="56"/>
      <c r="M837" s="56"/>
      <c r="N837" s="56">
        <v>1</v>
      </c>
      <c r="O837" s="60"/>
      <c r="P837" s="60"/>
      <c r="Q837" s="60"/>
      <c r="R837" s="60"/>
      <c r="S837" s="60"/>
      <c r="T837" s="60"/>
      <c r="U837" s="60"/>
      <c r="V837" s="60"/>
      <c r="W837" s="60"/>
      <c r="X837" s="60"/>
      <c r="Y837" s="60"/>
      <c r="Z837" s="60"/>
      <c r="AA837" s="60"/>
      <c r="AB837" s="60"/>
      <c r="AC837" s="60"/>
      <c r="AD837" s="60"/>
    </row>
    <row r="838" spans="1:30" ht="12">
      <c r="A838" s="56" t="s">
        <v>1891</v>
      </c>
      <c r="B838" s="65"/>
      <c r="C838" s="56" t="s">
        <v>1560</v>
      </c>
      <c r="D838" s="64">
        <v>9</v>
      </c>
      <c r="E838" s="22">
        <f t="shared" si="234"/>
        <v>9</v>
      </c>
      <c r="F838" s="64">
        <v>9</v>
      </c>
      <c r="G838" s="59"/>
      <c r="H838" s="22">
        <v>9</v>
      </c>
      <c r="I838" s="22">
        <v>9</v>
      </c>
      <c r="J838" s="59"/>
      <c r="K838" s="56" t="s">
        <v>1892</v>
      </c>
      <c r="L838" s="56"/>
      <c r="M838" s="56"/>
      <c r="N838" s="56">
        <v>1</v>
      </c>
      <c r="O838" s="60"/>
      <c r="P838" s="60"/>
      <c r="Q838" s="60"/>
      <c r="R838" s="60"/>
      <c r="S838" s="60"/>
      <c r="T838" s="60"/>
      <c r="U838" s="60"/>
      <c r="V838" s="60"/>
      <c r="W838" s="60"/>
      <c r="X838" s="60"/>
      <c r="Y838" s="60"/>
      <c r="Z838" s="60"/>
      <c r="AA838" s="60"/>
      <c r="AB838" s="60"/>
      <c r="AC838" s="60"/>
      <c r="AD838" s="60"/>
    </row>
    <row r="839" spans="1:30" ht="12">
      <c r="A839" s="56" t="s">
        <v>1893</v>
      </c>
      <c r="B839" s="65"/>
      <c r="C839" s="56" t="s">
        <v>1639</v>
      </c>
      <c r="D839" s="64">
        <v>242</v>
      </c>
      <c r="E839" s="22">
        <f t="shared" si="234"/>
        <v>258.5</v>
      </c>
      <c r="F839" s="64">
        <v>275</v>
      </c>
      <c r="G839" s="59"/>
      <c r="H839" s="22">
        <v>242</v>
      </c>
      <c r="I839" s="22">
        <v>275</v>
      </c>
      <c r="J839" s="59"/>
      <c r="K839" s="56" t="s">
        <v>1894</v>
      </c>
      <c r="L839" s="56"/>
      <c r="M839" s="56"/>
      <c r="N839" s="56">
        <v>1</v>
      </c>
      <c r="O839" s="60"/>
      <c r="P839" s="60"/>
      <c r="Q839" s="60"/>
      <c r="R839" s="60"/>
      <c r="S839" s="60"/>
      <c r="T839" s="60"/>
      <c r="U839" s="60"/>
      <c r="V839" s="60"/>
      <c r="W839" s="60"/>
      <c r="X839" s="60"/>
      <c r="Y839" s="60"/>
      <c r="Z839" s="60"/>
      <c r="AA839" s="60"/>
      <c r="AB839" s="60"/>
      <c r="AC839" s="60"/>
      <c r="AD839" s="60"/>
    </row>
    <row r="840" spans="1:30" ht="12">
      <c r="A840" s="56" t="s">
        <v>1896</v>
      </c>
      <c r="B840" s="65"/>
      <c r="C840" s="56" t="s">
        <v>1897</v>
      </c>
      <c r="D840" s="64"/>
      <c r="E840" s="33"/>
      <c r="F840" s="62"/>
      <c r="G840" s="59"/>
      <c r="H840" s="33"/>
      <c r="I840" s="33"/>
      <c r="J840" s="59"/>
      <c r="K840" s="56"/>
      <c r="L840" s="56"/>
      <c r="M840" s="56"/>
      <c r="N840" s="56">
        <v>1</v>
      </c>
      <c r="O840" s="60"/>
      <c r="P840" s="60"/>
      <c r="Q840" s="60"/>
      <c r="R840" s="60"/>
      <c r="S840" s="60"/>
      <c r="T840" s="60"/>
      <c r="U840" s="60"/>
      <c r="V840" s="60"/>
      <c r="W840" s="60"/>
      <c r="X840" s="60"/>
      <c r="Y840" s="60"/>
      <c r="Z840" s="60"/>
      <c r="AA840" s="60"/>
      <c r="AB840" s="60"/>
      <c r="AC840" s="60"/>
      <c r="AD840" s="60"/>
    </row>
    <row r="841" spans="1:30" ht="12">
      <c r="A841" s="56" t="s">
        <v>1898</v>
      </c>
      <c r="B841" s="65"/>
      <c r="C841" s="56" t="s">
        <v>1558</v>
      </c>
      <c r="D841" s="64">
        <v>500</v>
      </c>
      <c r="E841" s="22">
        <f t="shared" ref="E841:E848" si="235">SUM(H841+I841)/2</f>
        <v>1625</v>
      </c>
      <c r="F841" s="62">
        <v>3000</v>
      </c>
      <c r="G841" s="59"/>
      <c r="H841" s="22">
        <f t="shared" ref="H841:H842" si="236">D841*1.1</f>
        <v>550</v>
      </c>
      <c r="I841" s="22">
        <f t="shared" ref="I841:I842" si="237">F841*0.9</f>
        <v>2700</v>
      </c>
      <c r="J841" s="59"/>
      <c r="K841" s="63" t="s">
        <v>1900</v>
      </c>
      <c r="L841" s="63" t="s">
        <v>1901</v>
      </c>
      <c r="M841" s="56"/>
      <c r="N841" s="56">
        <v>1</v>
      </c>
      <c r="O841" s="60"/>
      <c r="P841" s="60"/>
      <c r="Q841" s="60"/>
      <c r="R841" s="60"/>
      <c r="S841" s="60"/>
      <c r="T841" s="60"/>
      <c r="U841" s="60"/>
      <c r="V841" s="60"/>
      <c r="W841" s="60"/>
      <c r="X841" s="60"/>
      <c r="Y841" s="60"/>
      <c r="Z841" s="60"/>
      <c r="AA841" s="60"/>
      <c r="AB841" s="60"/>
      <c r="AC841" s="60"/>
      <c r="AD841" s="60"/>
    </row>
    <row r="842" spans="1:30" ht="12">
      <c r="A842" s="56" t="s">
        <v>2195</v>
      </c>
      <c r="B842" s="65"/>
      <c r="C842" s="56" t="s">
        <v>1560</v>
      </c>
      <c r="D842" s="62">
        <v>5000</v>
      </c>
      <c r="E842" s="22">
        <f t="shared" si="235"/>
        <v>7250</v>
      </c>
      <c r="F842" s="62">
        <v>10000</v>
      </c>
      <c r="G842" s="59"/>
      <c r="H842" s="22">
        <f t="shared" si="236"/>
        <v>5500</v>
      </c>
      <c r="I842" s="22">
        <f t="shared" si="237"/>
        <v>9000</v>
      </c>
      <c r="J842" s="59"/>
      <c r="K842" s="56" t="s">
        <v>1904</v>
      </c>
      <c r="L842" s="63" t="s">
        <v>1905</v>
      </c>
      <c r="M842" s="59"/>
      <c r="N842" s="56">
        <v>1</v>
      </c>
      <c r="O842" s="60"/>
      <c r="P842" s="60"/>
      <c r="Q842" s="60"/>
      <c r="R842" s="60"/>
      <c r="S842" s="60"/>
      <c r="T842" s="60"/>
      <c r="U842" s="60"/>
      <c r="V842" s="60"/>
      <c r="W842" s="60"/>
      <c r="X842" s="60"/>
      <c r="Y842" s="60"/>
      <c r="Z842" s="60"/>
      <c r="AA842" s="60"/>
      <c r="AB842" s="60"/>
      <c r="AC842" s="60"/>
      <c r="AD842" s="60"/>
    </row>
    <row r="843" spans="1:30" ht="12">
      <c r="A843" s="56" t="s">
        <v>1593</v>
      </c>
      <c r="B843" s="65"/>
      <c r="C843" s="56" t="s">
        <v>1639</v>
      </c>
      <c r="D843" s="64">
        <v>1000</v>
      </c>
      <c r="E843" s="22">
        <f t="shared" si="235"/>
        <v>245</v>
      </c>
      <c r="F843" s="64">
        <v>2000</v>
      </c>
      <c r="G843" s="59"/>
      <c r="H843" s="22">
        <v>240</v>
      </c>
      <c r="I843" s="22">
        <v>250</v>
      </c>
      <c r="J843" s="59"/>
      <c r="K843" s="56" t="s">
        <v>1881</v>
      </c>
      <c r="L843" s="59"/>
      <c r="M843" s="59"/>
      <c r="N843" s="56">
        <v>1</v>
      </c>
      <c r="O843" s="60"/>
      <c r="P843" s="60"/>
      <c r="Q843" s="60"/>
      <c r="R843" s="60"/>
      <c r="S843" s="60"/>
      <c r="T843" s="60"/>
      <c r="U843" s="60"/>
      <c r="V843" s="60"/>
      <c r="W843" s="60"/>
      <c r="X843" s="60"/>
      <c r="Y843" s="60"/>
      <c r="Z843" s="60"/>
      <c r="AA843" s="60"/>
      <c r="AB843" s="60"/>
      <c r="AC843" s="60"/>
      <c r="AD843" s="60"/>
    </row>
    <row r="844" spans="1:30" ht="12">
      <c r="A844" s="56" t="s">
        <v>1908</v>
      </c>
      <c r="B844" s="65"/>
      <c r="C844" s="56" t="s">
        <v>1909</v>
      </c>
      <c r="D844" s="64">
        <v>7</v>
      </c>
      <c r="E844" s="22">
        <f t="shared" si="235"/>
        <v>7</v>
      </c>
      <c r="F844" s="64">
        <v>7</v>
      </c>
      <c r="G844" s="59"/>
      <c r="H844" s="22">
        <v>7</v>
      </c>
      <c r="I844" s="22">
        <v>7</v>
      </c>
      <c r="J844" s="59"/>
      <c r="K844" s="56" t="s">
        <v>1910</v>
      </c>
      <c r="L844" s="59"/>
      <c r="M844" s="59"/>
      <c r="N844" s="56">
        <v>1</v>
      </c>
      <c r="O844" s="60"/>
      <c r="P844" s="60"/>
      <c r="Q844" s="60"/>
      <c r="R844" s="60"/>
      <c r="S844" s="60"/>
      <c r="T844" s="60"/>
      <c r="U844" s="60"/>
      <c r="V844" s="60"/>
      <c r="W844" s="60"/>
      <c r="X844" s="60"/>
      <c r="Y844" s="60"/>
      <c r="Z844" s="60"/>
      <c r="AA844" s="60"/>
      <c r="AB844" s="60"/>
      <c r="AC844" s="60"/>
      <c r="AD844" s="60"/>
    </row>
    <row r="845" spans="1:30" ht="12">
      <c r="A845" s="56" t="s">
        <v>1911</v>
      </c>
      <c r="B845" s="66"/>
      <c r="C845" s="56" t="s">
        <v>1518</v>
      </c>
      <c r="D845" s="64">
        <v>600</v>
      </c>
      <c r="E845" s="22">
        <f t="shared" si="235"/>
        <v>1230</v>
      </c>
      <c r="F845" s="62">
        <v>2000</v>
      </c>
      <c r="G845" s="59"/>
      <c r="H845" s="22">
        <f>D845*1.1</f>
        <v>660</v>
      </c>
      <c r="I845" s="22">
        <f>F845*0.9</f>
        <v>1800</v>
      </c>
      <c r="J845" s="59"/>
      <c r="K845" s="63" t="s">
        <v>1912</v>
      </c>
      <c r="L845" s="2" t="s">
        <v>1914</v>
      </c>
      <c r="M845" s="56"/>
      <c r="N845" s="56">
        <v>1</v>
      </c>
      <c r="O845" s="60"/>
      <c r="P845" s="60"/>
      <c r="Q845" s="60"/>
      <c r="R845" s="60"/>
      <c r="S845" s="60"/>
      <c r="T845" s="60"/>
      <c r="U845" s="60"/>
      <c r="V845" s="60"/>
      <c r="W845" s="60"/>
      <c r="X845" s="60"/>
      <c r="Y845" s="60"/>
      <c r="Z845" s="60"/>
      <c r="AA845" s="60"/>
      <c r="AB845" s="60"/>
      <c r="AC845" s="60"/>
      <c r="AD845" s="60"/>
    </row>
    <row r="846" spans="1:30" ht="12">
      <c r="A846" s="56" t="s">
        <v>1915</v>
      </c>
      <c r="B846" s="65"/>
      <c r="C846" s="56" t="s">
        <v>1686</v>
      </c>
      <c r="D846" s="64">
        <v>19</v>
      </c>
      <c r="E846" s="22">
        <f t="shared" si="235"/>
        <v>19</v>
      </c>
      <c r="F846" s="64">
        <v>19</v>
      </c>
      <c r="G846" s="59"/>
      <c r="H846" s="22">
        <v>19</v>
      </c>
      <c r="I846" s="22">
        <v>19</v>
      </c>
      <c r="J846" s="59"/>
      <c r="K846" s="63" t="s">
        <v>1916</v>
      </c>
      <c r="L846" s="61"/>
      <c r="M846" s="59"/>
      <c r="N846" s="56">
        <v>1</v>
      </c>
      <c r="O846" s="60"/>
      <c r="P846" s="60"/>
      <c r="Q846" s="60"/>
      <c r="R846" s="60"/>
      <c r="S846" s="60"/>
      <c r="T846" s="60"/>
      <c r="U846" s="60"/>
      <c r="V846" s="60"/>
      <c r="W846" s="60"/>
      <c r="X846" s="60"/>
      <c r="Y846" s="60"/>
      <c r="Z846" s="60"/>
      <c r="AA846" s="60"/>
      <c r="AB846" s="60"/>
      <c r="AC846" s="60"/>
      <c r="AD846" s="60"/>
    </row>
    <row r="847" spans="1:30" ht="12">
      <c r="A847" s="56" t="s">
        <v>1918</v>
      </c>
      <c r="B847" s="65"/>
      <c r="C847" s="56" t="s">
        <v>1919</v>
      </c>
      <c r="D847" s="64">
        <v>200</v>
      </c>
      <c r="E847" s="22">
        <f t="shared" si="235"/>
        <v>560</v>
      </c>
      <c r="F847" s="62">
        <v>1000</v>
      </c>
      <c r="G847" s="59"/>
      <c r="H847" s="22">
        <f t="shared" ref="H847:H848" si="238">D847*1.1</f>
        <v>220.00000000000003</v>
      </c>
      <c r="I847" s="22">
        <f t="shared" ref="I847:I848" si="239">F847*0.9</f>
        <v>900</v>
      </c>
      <c r="J847" s="59"/>
      <c r="K847" s="63" t="s">
        <v>1920</v>
      </c>
      <c r="L847" s="56" t="s">
        <v>1814</v>
      </c>
      <c r="M847" s="59"/>
      <c r="N847" s="56">
        <v>1</v>
      </c>
      <c r="O847" s="60"/>
      <c r="P847" s="60"/>
      <c r="Q847" s="60"/>
      <c r="R847" s="60"/>
      <c r="S847" s="60"/>
      <c r="T847" s="60"/>
      <c r="U847" s="60"/>
      <c r="V847" s="60"/>
      <c r="W847" s="60"/>
      <c r="X847" s="60"/>
      <c r="Y847" s="60"/>
      <c r="Z847" s="60"/>
      <c r="AA847" s="60"/>
      <c r="AB847" s="60"/>
      <c r="AC847" s="60"/>
      <c r="AD847" s="60"/>
    </row>
    <row r="848" spans="1:30" ht="12">
      <c r="A848" s="56" t="s">
        <v>1923</v>
      </c>
      <c r="B848" s="65"/>
      <c r="C848" s="56" t="s">
        <v>1560</v>
      </c>
      <c r="D848" s="62">
        <v>1000</v>
      </c>
      <c r="E848" s="22">
        <f t="shared" si="235"/>
        <v>1000</v>
      </c>
      <c r="F848" s="62">
        <v>1000</v>
      </c>
      <c r="G848" s="59"/>
      <c r="H848" s="22">
        <f t="shared" si="238"/>
        <v>1100</v>
      </c>
      <c r="I848" s="22">
        <f t="shared" si="239"/>
        <v>900</v>
      </c>
      <c r="J848" s="59"/>
      <c r="K848" s="63" t="s">
        <v>1924</v>
      </c>
      <c r="L848" s="61"/>
      <c r="M848" s="59"/>
      <c r="N848" s="56">
        <v>1</v>
      </c>
      <c r="O848" s="60"/>
      <c r="P848" s="60"/>
      <c r="Q848" s="60"/>
      <c r="R848" s="60"/>
      <c r="S848" s="60"/>
      <c r="T848" s="60"/>
      <c r="U848" s="60"/>
      <c r="V848" s="60"/>
      <c r="W848" s="60"/>
      <c r="X848" s="60"/>
      <c r="Y848" s="60"/>
      <c r="Z848" s="60"/>
      <c r="AA848" s="60"/>
      <c r="AB848" s="60"/>
      <c r="AC848" s="60"/>
      <c r="AD848" s="60"/>
    </row>
    <row r="849" spans="1:30" ht="12">
      <c r="A849" s="56" t="s">
        <v>1926</v>
      </c>
      <c r="B849" s="65"/>
      <c r="C849" s="56" t="s">
        <v>1526</v>
      </c>
      <c r="D849" s="56"/>
      <c r="E849" s="33"/>
      <c r="F849" s="56"/>
      <c r="G849" s="59"/>
      <c r="H849" s="33"/>
      <c r="I849" s="33"/>
      <c r="J849" s="59"/>
      <c r="K849" s="56" t="s">
        <v>1927</v>
      </c>
      <c r="L849" s="61"/>
      <c r="M849" s="59"/>
      <c r="N849" s="56">
        <v>1</v>
      </c>
      <c r="O849" s="60"/>
      <c r="P849" s="60"/>
      <c r="Q849" s="60"/>
      <c r="R849" s="60"/>
      <c r="S849" s="60"/>
      <c r="T849" s="60"/>
      <c r="U849" s="60"/>
      <c r="V849" s="60"/>
      <c r="W849" s="60"/>
      <c r="X849" s="60"/>
      <c r="Y849" s="60"/>
      <c r="Z849" s="60"/>
      <c r="AA849" s="60"/>
      <c r="AB849" s="60"/>
      <c r="AC849" s="60"/>
      <c r="AD849" s="60"/>
    </row>
    <row r="850" spans="1:30" ht="12">
      <c r="A850" s="56" t="s">
        <v>1929</v>
      </c>
      <c r="B850" s="65"/>
      <c r="C850" s="56" t="s">
        <v>1658</v>
      </c>
      <c r="E850" s="33"/>
      <c r="H850" s="33"/>
      <c r="I850" s="33"/>
      <c r="K850" s="2" t="s">
        <v>1930</v>
      </c>
      <c r="L850" s="61"/>
      <c r="M850" s="59"/>
      <c r="N850" s="56">
        <v>1</v>
      </c>
      <c r="O850" s="60"/>
      <c r="P850" s="60"/>
      <c r="Q850" s="60"/>
      <c r="R850" s="60"/>
      <c r="S850" s="60"/>
      <c r="T850" s="60"/>
      <c r="U850" s="60"/>
      <c r="V850" s="60"/>
      <c r="W850" s="60"/>
      <c r="X850" s="60"/>
      <c r="Y850" s="60"/>
      <c r="Z850" s="60"/>
      <c r="AA850" s="60"/>
      <c r="AB850" s="60"/>
      <c r="AC850" s="60"/>
      <c r="AD850" s="60"/>
    </row>
    <row r="851" spans="1:30" ht="12">
      <c r="A851" s="56" t="s">
        <v>1931</v>
      </c>
      <c r="B851" s="65"/>
      <c r="C851" s="56" t="s">
        <v>1662</v>
      </c>
      <c r="D851" s="56">
        <v>125</v>
      </c>
      <c r="E851" s="22">
        <f t="shared" ref="E851:E856" si="240">SUM(H851+I851)/2</f>
        <v>125</v>
      </c>
      <c r="F851" s="56">
        <v>125</v>
      </c>
      <c r="G851" s="59"/>
      <c r="H851" s="22">
        <v>125</v>
      </c>
      <c r="I851" s="22">
        <v>125</v>
      </c>
      <c r="J851" s="59"/>
      <c r="K851" s="56" t="s">
        <v>1138</v>
      </c>
      <c r="L851" s="61"/>
      <c r="M851" s="59"/>
      <c r="N851" s="56">
        <v>1</v>
      </c>
      <c r="O851" s="60"/>
      <c r="P851" s="60"/>
      <c r="Q851" s="60"/>
      <c r="R851" s="60"/>
      <c r="S851" s="60"/>
      <c r="T851" s="60"/>
      <c r="U851" s="60"/>
      <c r="V851" s="60"/>
      <c r="W851" s="60"/>
      <c r="X851" s="60"/>
      <c r="Y851" s="60"/>
      <c r="Z851" s="60"/>
      <c r="AA851" s="60"/>
      <c r="AB851" s="60"/>
      <c r="AC851" s="60"/>
      <c r="AD851" s="60"/>
    </row>
    <row r="852" spans="1:30" ht="12">
      <c r="A852" s="56" t="s">
        <v>1933</v>
      </c>
      <c r="B852" s="66"/>
      <c r="C852" s="56" t="s">
        <v>1558</v>
      </c>
      <c r="D852" s="64">
        <v>45</v>
      </c>
      <c r="E852" s="34">
        <f t="shared" si="240"/>
        <v>52.5</v>
      </c>
      <c r="F852" s="64">
        <v>60</v>
      </c>
      <c r="G852" s="59"/>
      <c r="H852" s="34">
        <v>45</v>
      </c>
      <c r="I852" s="34">
        <v>60</v>
      </c>
      <c r="J852" s="61"/>
      <c r="K852" s="56" t="s">
        <v>111</v>
      </c>
      <c r="L852" s="59"/>
      <c r="M852" s="59"/>
      <c r="N852" s="56">
        <v>1</v>
      </c>
      <c r="O852" s="60"/>
      <c r="P852" s="60"/>
      <c r="Q852" s="60"/>
      <c r="R852" s="60"/>
      <c r="S852" s="60"/>
      <c r="T852" s="60"/>
      <c r="U852" s="60"/>
      <c r="V852" s="60"/>
      <c r="W852" s="60"/>
      <c r="X852" s="60"/>
      <c r="Y852" s="60"/>
      <c r="Z852" s="60"/>
      <c r="AA852" s="60"/>
      <c r="AB852" s="60"/>
      <c r="AC852" s="60"/>
      <c r="AD852" s="60"/>
    </row>
    <row r="853" spans="1:30" ht="12">
      <c r="A853" s="56" t="s">
        <v>1934</v>
      </c>
      <c r="B853" s="66"/>
      <c r="C853" s="56" t="s">
        <v>1560</v>
      </c>
      <c r="D853" s="64">
        <v>20</v>
      </c>
      <c r="E853" s="34">
        <f t="shared" si="240"/>
        <v>20</v>
      </c>
      <c r="F853" s="64">
        <v>20</v>
      </c>
      <c r="G853" s="59"/>
      <c r="H853" s="34">
        <v>20</v>
      </c>
      <c r="I853" s="34">
        <v>20</v>
      </c>
      <c r="J853" s="61"/>
      <c r="K853" s="63" t="s">
        <v>1935</v>
      </c>
      <c r="L853" s="59"/>
      <c r="M853" s="59"/>
      <c r="N853" s="56">
        <v>1</v>
      </c>
      <c r="O853" s="60"/>
      <c r="P853" s="60"/>
      <c r="Q853" s="60"/>
      <c r="R853" s="60"/>
      <c r="S853" s="60"/>
      <c r="T853" s="60"/>
      <c r="U853" s="60"/>
      <c r="V853" s="60"/>
      <c r="W853" s="60"/>
      <c r="X853" s="60"/>
      <c r="Y853" s="60"/>
      <c r="Z853" s="60"/>
      <c r="AA853" s="60"/>
      <c r="AB853" s="60"/>
      <c r="AC853" s="60"/>
      <c r="AD853" s="60"/>
    </row>
    <row r="854" spans="1:30" ht="12">
      <c r="A854" s="56" t="s">
        <v>1937</v>
      </c>
      <c r="B854" s="65"/>
      <c r="C854" s="56" t="s">
        <v>1639</v>
      </c>
      <c r="D854" s="64">
        <v>100</v>
      </c>
      <c r="E854" s="22">
        <f t="shared" si="240"/>
        <v>100</v>
      </c>
      <c r="F854" s="64">
        <v>100</v>
      </c>
      <c r="G854" s="59"/>
      <c r="H854" s="22">
        <v>100</v>
      </c>
      <c r="I854" s="22">
        <v>100</v>
      </c>
      <c r="J854" s="59"/>
      <c r="K854" s="63" t="s">
        <v>1938</v>
      </c>
      <c r="L854" s="59"/>
      <c r="M854" s="59"/>
      <c r="N854" s="56">
        <v>1</v>
      </c>
      <c r="O854" s="60"/>
      <c r="P854" s="60"/>
      <c r="Q854" s="60"/>
      <c r="R854" s="60"/>
      <c r="S854" s="60"/>
      <c r="T854" s="60"/>
      <c r="U854" s="60"/>
      <c r="V854" s="60"/>
      <c r="W854" s="60"/>
      <c r="X854" s="60"/>
      <c r="Y854" s="60"/>
      <c r="Z854" s="60"/>
      <c r="AA854" s="60"/>
      <c r="AB854" s="60"/>
      <c r="AC854" s="60"/>
      <c r="AD854" s="60"/>
    </row>
    <row r="855" spans="1:30" ht="12">
      <c r="A855" s="56" t="s">
        <v>1940</v>
      </c>
      <c r="B855" s="65"/>
      <c r="C855" s="56" t="s">
        <v>1526</v>
      </c>
      <c r="D855" s="64">
        <v>750</v>
      </c>
      <c r="E855" s="22">
        <f t="shared" si="240"/>
        <v>1762.5</v>
      </c>
      <c r="F855" s="62">
        <v>3000</v>
      </c>
      <c r="G855" s="59"/>
      <c r="H855" s="22">
        <f>D855*1.1</f>
        <v>825.00000000000011</v>
      </c>
      <c r="I855" s="22">
        <f>F855*0.9</f>
        <v>2700</v>
      </c>
      <c r="J855" s="59"/>
      <c r="K855" s="56" t="s">
        <v>521</v>
      </c>
      <c r="L855" s="56"/>
      <c r="M855" s="56"/>
      <c r="N855" s="56">
        <v>1</v>
      </c>
      <c r="O855" s="60"/>
      <c r="P855" s="60"/>
      <c r="Q855" s="60"/>
      <c r="R855" s="60"/>
      <c r="S855" s="60"/>
      <c r="T855" s="60"/>
      <c r="U855" s="60"/>
      <c r="V855" s="60"/>
      <c r="W855" s="60"/>
      <c r="X855" s="60"/>
      <c r="Y855" s="60"/>
      <c r="Z855" s="60"/>
      <c r="AA855" s="60"/>
      <c r="AB855" s="60"/>
      <c r="AC855" s="60"/>
      <c r="AD855" s="60"/>
    </row>
    <row r="856" spans="1:30" ht="12">
      <c r="A856" s="56" t="s">
        <v>1942</v>
      </c>
      <c r="B856" s="66"/>
      <c r="C856" s="56" t="s">
        <v>1554</v>
      </c>
      <c r="D856" s="64">
        <v>12</v>
      </c>
      <c r="E856" s="22">
        <f t="shared" si="240"/>
        <v>12</v>
      </c>
      <c r="F856" s="64">
        <v>12</v>
      </c>
      <c r="G856" s="59"/>
      <c r="H856" s="22">
        <v>12</v>
      </c>
      <c r="I856" s="22">
        <v>12</v>
      </c>
      <c r="J856" s="59"/>
      <c r="K856" s="56" t="s">
        <v>545</v>
      </c>
      <c r="L856" s="59"/>
      <c r="M856" s="59"/>
      <c r="N856" s="56">
        <v>1</v>
      </c>
      <c r="O856" s="60"/>
      <c r="P856" s="60"/>
      <c r="Q856" s="60"/>
      <c r="R856" s="60"/>
      <c r="S856" s="60"/>
      <c r="T856" s="60"/>
      <c r="U856" s="60"/>
      <c r="V856" s="60"/>
      <c r="W856" s="60"/>
      <c r="X856" s="60"/>
      <c r="Y856" s="60"/>
      <c r="Z856" s="60"/>
      <c r="AA856" s="60"/>
      <c r="AB856" s="60"/>
      <c r="AC856" s="60"/>
      <c r="AD856" s="60"/>
    </row>
    <row r="857" spans="1:30" ht="12">
      <c r="A857" s="56" t="s">
        <v>1943</v>
      </c>
      <c r="B857" s="65"/>
      <c r="C857" s="56" t="s">
        <v>1560</v>
      </c>
      <c r="D857" s="64"/>
      <c r="E857" s="33"/>
      <c r="F857" s="64"/>
      <c r="G857" s="59"/>
      <c r="H857" s="33"/>
      <c r="I857" s="33"/>
      <c r="J857" s="59"/>
      <c r="K857" s="56"/>
      <c r="L857" s="59"/>
      <c r="M857" s="59"/>
      <c r="N857" s="56">
        <v>1</v>
      </c>
      <c r="O857" s="60"/>
      <c r="P857" s="60"/>
      <c r="Q857" s="60"/>
      <c r="R857" s="60"/>
      <c r="S857" s="60"/>
      <c r="T857" s="60"/>
      <c r="U857" s="60"/>
      <c r="V857" s="60"/>
      <c r="W857" s="60"/>
      <c r="X857" s="60"/>
      <c r="Y857" s="60"/>
      <c r="Z857" s="60"/>
      <c r="AA857" s="60"/>
      <c r="AB857" s="60"/>
      <c r="AC857" s="60"/>
      <c r="AD857" s="60"/>
    </row>
    <row r="858" spans="1:30" ht="12">
      <c r="A858" s="56" t="s">
        <v>1945</v>
      </c>
      <c r="B858" s="65"/>
      <c r="C858" s="56" t="s">
        <v>1946</v>
      </c>
      <c r="D858" s="64">
        <v>1</v>
      </c>
      <c r="E858" s="22">
        <f t="shared" ref="E858:E864" si="241">SUM(H858+I858)/2</f>
        <v>1</v>
      </c>
      <c r="F858" s="64">
        <v>1</v>
      </c>
      <c r="G858" s="59"/>
      <c r="H858" s="22">
        <v>1</v>
      </c>
      <c r="I858" s="22">
        <v>1</v>
      </c>
      <c r="J858" s="59"/>
      <c r="K858" s="63" t="s">
        <v>1947</v>
      </c>
      <c r="L858" s="59"/>
      <c r="M858" s="59"/>
      <c r="N858" s="56">
        <v>1</v>
      </c>
      <c r="O858" s="60"/>
      <c r="P858" s="60"/>
      <c r="Q858" s="60"/>
      <c r="R858" s="60"/>
      <c r="S858" s="60"/>
      <c r="T858" s="60"/>
      <c r="U858" s="60"/>
      <c r="V858" s="60"/>
      <c r="W858" s="60"/>
      <c r="X858" s="60"/>
      <c r="Y858" s="60"/>
      <c r="Z858" s="60"/>
      <c r="AA858" s="60"/>
      <c r="AB858" s="60"/>
      <c r="AC858" s="60"/>
      <c r="AD858" s="60"/>
    </row>
    <row r="859" spans="1:30" ht="12">
      <c r="A859" s="56" t="s">
        <v>1949</v>
      </c>
      <c r="B859" s="65"/>
      <c r="C859" s="56" t="s">
        <v>1950</v>
      </c>
      <c r="D859" s="64">
        <v>90</v>
      </c>
      <c r="E859" s="34">
        <f t="shared" si="241"/>
        <v>90</v>
      </c>
      <c r="F859" s="64">
        <v>90</v>
      </c>
      <c r="G859" s="59"/>
      <c r="H859" s="34">
        <v>90</v>
      </c>
      <c r="I859" s="34">
        <v>90</v>
      </c>
      <c r="J859" s="64">
        <v>1</v>
      </c>
      <c r="K859" s="56" t="s">
        <v>376</v>
      </c>
      <c r="L859" s="59"/>
      <c r="M859" s="59"/>
      <c r="N859" s="56">
        <v>0</v>
      </c>
      <c r="O859" s="60"/>
      <c r="P859" s="60"/>
      <c r="Q859" s="60"/>
      <c r="R859" s="60"/>
      <c r="S859" s="60"/>
      <c r="T859" s="60"/>
      <c r="U859" s="60"/>
      <c r="V859" s="60"/>
      <c r="W859" s="60"/>
      <c r="X859" s="60"/>
      <c r="Y859" s="60"/>
      <c r="Z859" s="60"/>
      <c r="AA859" s="60"/>
      <c r="AB859" s="60"/>
      <c r="AC859" s="60"/>
      <c r="AD859" s="60"/>
    </row>
    <row r="860" spans="1:30" ht="12">
      <c r="A860" s="56" t="s">
        <v>1951</v>
      </c>
      <c r="B860" s="65"/>
      <c r="C860" s="56" t="s">
        <v>1953</v>
      </c>
      <c r="D860" s="64">
        <v>12</v>
      </c>
      <c r="E860" s="34">
        <f t="shared" si="241"/>
        <v>13.5</v>
      </c>
      <c r="F860" s="64">
        <v>15</v>
      </c>
      <c r="G860" s="59"/>
      <c r="H860" s="34">
        <v>12</v>
      </c>
      <c r="I860" s="34">
        <v>15</v>
      </c>
      <c r="J860" s="64"/>
      <c r="K860" s="56" t="s">
        <v>111</v>
      </c>
      <c r="L860" s="59"/>
      <c r="M860" s="59"/>
      <c r="N860" s="56">
        <v>1</v>
      </c>
      <c r="O860" s="60"/>
      <c r="P860" s="60"/>
      <c r="Q860" s="60"/>
      <c r="R860" s="60"/>
      <c r="S860" s="60"/>
      <c r="T860" s="60"/>
      <c r="U860" s="60"/>
      <c r="V860" s="60"/>
      <c r="W860" s="60"/>
      <c r="X860" s="60"/>
      <c r="Y860" s="60"/>
      <c r="Z860" s="60"/>
      <c r="AA860" s="60"/>
      <c r="AB860" s="60"/>
      <c r="AC860" s="60"/>
      <c r="AD860" s="60"/>
    </row>
    <row r="861" spans="1:30" ht="12">
      <c r="A861" s="56" t="s">
        <v>1954</v>
      </c>
      <c r="B861" s="66"/>
      <c r="C861" s="56" t="s">
        <v>1590</v>
      </c>
      <c r="D861" s="62">
        <v>2000</v>
      </c>
      <c r="E861" s="22">
        <f t="shared" si="241"/>
        <v>2450</v>
      </c>
      <c r="F861" s="62">
        <v>3000</v>
      </c>
      <c r="G861" s="59"/>
      <c r="H861" s="22">
        <f t="shared" ref="H861:H863" si="242">D861*1.1</f>
        <v>2200</v>
      </c>
      <c r="I861" s="22">
        <f t="shared" ref="I861:I863" si="243">F861*0.9</f>
        <v>2700</v>
      </c>
      <c r="J861" s="59"/>
      <c r="K861" s="63" t="s">
        <v>1592</v>
      </c>
      <c r="L861" s="59"/>
      <c r="M861" s="59"/>
      <c r="N861" s="56">
        <v>1</v>
      </c>
      <c r="O861" s="60"/>
      <c r="P861" s="60"/>
      <c r="Q861" s="60"/>
      <c r="R861" s="60"/>
      <c r="S861" s="60"/>
      <c r="T861" s="60"/>
      <c r="U861" s="60"/>
      <c r="V861" s="60"/>
      <c r="W861" s="60"/>
      <c r="X861" s="60"/>
      <c r="Y861" s="60"/>
      <c r="Z861" s="60"/>
      <c r="AA861" s="60"/>
      <c r="AB861" s="60"/>
      <c r="AC861" s="60"/>
      <c r="AD861" s="60"/>
    </row>
    <row r="862" spans="1:30" ht="12">
      <c r="A862" s="56" t="s">
        <v>1956</v>
      </c>
      <c r="B862" s="66"/>
      <c r="C862" s="56" t="s">
        <v>1560</v>
      </c>
      <c r="D862" s="62">
        <v>6000</v>
      </c>
      <c r="E862" s="22">
        <f t="shared" si="241"/>
        <v>6900</v>
      </c>
      <c r="F862" s="62">
        <v>8000</v>
      </c>
      <c r="G862" s="59"/>
      <c r="H862" s="22">
        <f t="shared" si="242"/>
        <v>6600.0000000000009</v>
      </c>
      <c r="I862" s="22">
        <f t="shared" si="243"/>
        <v>7200</v>
      </c>
      <c r="J862" s="59"/>
      <c r="K862" s="63" t="s">
        <v>1958</v>
      </c>
      <c r="L862" s="56" t="s">
        <v>59</v>
      </c>
      <c r="M862" s="59"/>
      <c r="N862" s="56">
        <v>1</v>
      </c>
      <c r="O862" s="60"/>
      <c r="P862" s="60"/>
      <c r="Q862" s="60"/>
      <c r="R862" s="60"/>
      <c r="S862" s="60"/>
      <c r="T862" s="60"/>
      <c r="U862" s="60"/>
      <c r="V862" s="60"/>
      <c r="W862" s="60"/>
      <c r="X862" s="60"/>
      <c r="Y862" s="60"/>
      <c r="Z862" s="60"/>
      <c r="AA862" s="60"/>
      <c r="AB862" s="60"/>
      <c r="AC862" s="60"/>
      <c r="AD862" s="60"/>
    </row>
    <row r="863" spans="1:30" ht="12">
      <c r="A863" s="56" t="s">
        <v>1959</v>
      </c>
      <c r="B863" s="65"/>
      <c r="C863" s="56" t="s">
        <v>1558</v>
      </c>
      <c r="D863" s="62">
        <v>2000</v>
      </c>
      <c r="E863" s="22">
        <f t="shared" si="241"/>
        <v>6500</v>
      </c>
      <c r="F863" s="62">
        <v>12000</v>
      </c>
      <c r="G863" s="59"/>
      <c r="H863" s="22">
        <f t="shared" si="242"/>
        <v>2200</v>
      </c>
      <c r="I863" s="22">
        <f t="shared" si="243"/>
        <v>10800</v>
      </c>
      <c r="J863" s="59"/>
      <c r="K863" s="63" t="s">
        <v>1645</v>
      </c>
      <c r="L863" s="2" t="s">
        <v>1814</v>
      </c>
      <c r="M863" s="63" t="s">
        <v>1962</v>
      </c>
      <c r="N863" s="56">
        <v>1</v>
      </c>
      <c r="O863" s="60"/>
      <c r="P863" s="60"/>
      <c r="Q863" s="60"/>
      <c r="R863" s="60"/>
      <c r="S863" s="60"/>
      <c r="T863" s="60"/>
      <c r="U863" s="60"/>
      <c r="V863" s="60"/>
      <c r="W863" s="60"/>
      <c r="X863" s="60"/>
      <c r="Y863" s="60"/>
      <c r="Z863" s="60"/>
      <c r="AA863" s="60"/>
      <c r="AB863" s="60"/>
      <c r="AC863" s="60"/>
      <c r="AD863" s="60"/>
    </row>
    <row r="864" spans="1:30" ht="12">
      <c r="A864" s="56" t="s">
        <v>1964</v>
      </c>
      <c r="B864" s="57"/>
      <c r="C864" s="58" t="s">
        <v>1965</v>
      </c>
      <c r="D864" s="62">
        <v>30</v>
      </c>
      <c r="E864" s="22">
        <f t="shared" si="241"/>
        <v>30</v>
      </c>
      <c r="F864" s="64">
        <v>30</v>
      </c>
      <c r="G864" s="59"/>
      <c r="H864" s="22">
        <v>30</v>
      </c>
      <c r="I864" s="22">
        <v>30</v>
      </c>
      <c r="J864" s="59"/>
      <c r="K864" s="63" t="s">
        <v>1966</v>
      </c>
      <c r="L864" s="2" t="s">
        <v>1968</v>
      </c>
      <c r="M864" s="61"/>
      <c r="N864" s="56">
        <v>1</v>
      </c>
      <c r="O864" s="60"/>
      <c r="P864" s="60"/>
      <c r="Q864" s="60"/>
      <c r="R864" s="60"/>
      <c r="S864" s="60"/>
      <c r="T864" s="60"/>
      <c r="U864" s="60"/>
      <c r="V864" s="60"/>
      <c r="W864" s="60"/>
      <c r="X864" s="60"/>
      <c r="Y864" s="60"/>
      <c r="Z864" s="60"/>
      <c r="AA864" s="60"/>
      <c r="AB864" s="60"/>
      <c r="AC864" s="60"/>
      <c r="AD864" s="60"/>
    </row>
    <row r="865" spans="1:30" ht="12">
      <c r="A865" s="56" t="s">
        <v>1969</v>
      </c>
      <c r="B865" s="65"/>
      <c r="C865" s="56" t="s">
        <v>1526</v>
      </c>
      <c r="D865" s="64"/>
      <c r="E865" s="33"/>
      <c r="F865" s="64"/>
      <c r="G865" s="59"/>
      <c r="H865" s="33"/>
      <c r="I865" s="33"/>
      <c r="J865" s="59"/>
      <c r="K865" s="56"/>
      <c r="L865" s="59"/>
      <c r="M865" s="59"/>
      <c r="N865" s="56">
        <v>1</v>
      </c>
      <c r="O865" s="60"/>
      <c r="P865" s="60"/>
      <c r="Q865" s="60"/>
      <c r="R865" s="60"/>
      <c r="S865" s="60"/>
      <c r="T865" s="60"/>
      <c r="U865" s="60"/>
      <c r="V865" s="60"/>
      <c r="W865" s="60"/>
      <c r="X865" s="60"/>
      <c r="Y865" s="60"/>
      <c r="Z865" s="60"/>
      <c r="AA865" s="60"/>
      <c r="AB865" s="60"/>
      <c r="AC865" s="60"/>
      <c r="AD865" s="60"/>
    </row>
    <row r="866" spans="1:30" ht="12">
      <c r="A866" s="56" t="s">
        <v>1970</v>
      </c>
      <c r="B866" s="65"/>
      <c r="C866" s="56" t="s">
        <v>1560</v>
      </c>
      <c r="D866" s="64">
        <v>40</v>
      </c>
      <c r="E866" s="22">
        <f t="shared" ref="E866:E867" si="244">SUM(H866+I866)/2</f>
        <v>40</v>
      </c>
      <c r="F866" s="64">
        <v>40</v>
      </c>
      <c r="G866" s="59"/>
      <c r="H866" s="22">
        <v>40</v>
      </c>
      <c r="I866" s="22">
        <v>40</v>
      </c>
      <c r="J866" s="59"/>
      <c r="K866" s="56" t="s">
        <v>59</v>
      </c>
      <c r="L866" s="59"/>
      <c r="M866" s="59"/>
      <c r="N866" s="56">
        <v>1</v>
      </c>
      <c r="O866" s="60"/>
      <c r="P866" s="60"/>
      <c r="Q866" s="60"/>
      <c r="R866" s="60"/>
      <c r="S866" s="60"/>
      <c r="T866" s="60"/>
      <c r="U866" s="60"/>
      <c r="V866" s="60"/>
      <c r="W866" s="60"/>
      <c r="X866" s="60"/>
      <c r="Y866" s="60"/>
      <c r="Z866" s="60"/>
      <c r="AA866" s="60"/>
      <c r="AB866" s="60"/>
      <c r="AC866" s="60"/>
      <c r="AD866" s="60"/>
    </row>
    <row r="867" spans="1:30" ht="12">
      <c r="A867" s="56" t="s">
        <v>1972</v>
      </c>
      <c r="B867" s="65"/>
      <c r="C867" s="56" t="s">
        <v>1973</v>
      </c>
      <c r="D867" s="64">
        <v>71</v>
      </c>
      <c r="E867" s="22">
        <f t="shared" si="244"/>
        <v>71</v>
      </c>
      <c r="F867" s="64">
        <v>71</v>
      </c>
      <c r="G867" s="59"/>
      <c r="H867" s="22">
        <v>71</v>
      </c>
      <c r="I867" s="22">
        <v>71</v>
      </c>
      <c r="J867" s="59"/>
      <c r="K867" s="63" t="s">
        <v>1974</v>
      </c>
      <c r="L867" s="61"/>
      <c r="M867" s="59"/>
      <c r="N867" s="56">
        <v>1</v>
      </c>
      <c r="O867" s="60"/>
      <c r="P867" s="60"/>
      <c r="Q867" s="60"/>
      <c r="R867" s="60"/>
      <c r="S867" s="60"/>
      <c r="T867" s="60"/>
      <c r="U867" s="60"/>
      <c r="V867" s="60"/>
      <c r="W867" s="60"/>
      <c r="X867" s="60"/>
      <c r="Y867" s="60"/>
      <c r="Z867" s="60"/>
      <c r="AA867" s="60"/>
      <c r="AB867" s="60"/>
      <c r="AC867" s="60"/>
      <c r="AD867" s="60"/>
    </row>
    <row r="868" spans="1:30" ht="12">
      <c r="A868" s="56" t="s">
        <v>1976</v>
      </c>
      <c r="B868" s="65"/>
      <c r="C868" s="56" t="s">
        <v>1977</v>
      </c>
      <c r="D868" s="64"/>
      <c r="E868" s="33"/>
      <c r="F868" s="64"/>
      <c r="G868" s="59"/>
      <c r="H868" s="33"/>
      <c r="I868" s="33"/>
      <c r="J868" s="59"/>
      <c r="K868" s="56"/>
      <c r="L868" s="56"/>
      <c r="M868" s="56"/>
      <c r="N868" s="56">
        <v>1</v>
      </c>
      <c r="O868" s="60"/>
      <c r="P868" s="60"/>
      <c r="Q868" s="60"/>
      <c r="R868" s="60"/>
      <c r="S868" s="60"/>
      <c r="T868" s="60"/>
      <c r="U868" s="60"/>
      <c r="V868" s="60"/>
      <c r="W868" s="60"/>
      <c r="X868" s="60"/>
      <c r="Y868" s="60"/>
      <c r="Z868" s="60"/>
      <c r="AA868" s="60"/>
      <c r="AB868" s="60"/>
      <c r="AC868" s="60"/>
      <c r="AD868" s="60"/>
    </row>
    <row r="869" spans="1:30" ht="12">
      <c r="A869" s="56" t="s">
        <v>1979</v>
      </c>
      <c r="B869" s="65"/>
      <c r="C869" s="56" t="s">
        <v>1526</v>
      </c>
      <c r="D869" s="64">
        <v>95</v>
      </c>
      <c r="E869" s="22">
        <f t="shared" ref="E869:E885" si="245">SUM(H869+I869)/2</f>
        <v>102.5</v>
      </c>
      <c r="F869" s="64">
        <v>110</v>
      </c>
      <c r="G869" s="59"/>
      <c r="H869" s="22">
        <v>95</v>
      </c>
      <c r="I869" s="22">
        <v>110</v>
      </c>
      <c r="J869" s="59"/>
      <c r="K869" s="56" t="s">
        <v>1980</v>
      </c>
      <c r="L869" s="56"/>
      <c r="M869" s="56"/>
      <c r="N869" s="56">
        <v>1</v>
      </c>
      <c r="O869" s="60"/>
      <c r="P869" s="60"/>
      <c r="Q869" s="60"/>
      <c r="R869" s="60"/>
      <c r="S869" s="60"/>
      <c r="T869" s="60"/>
      <c r="U869" s="60"/>
      <c r="V869" s="60"/>
      <c r="W869" s="60"/>
      <c r="X869" s="60"/>
      <c r="Y869" s="60"/>
      <c r="Z869" s="60"/>
      <c r="AA869" s="60"/>
      <c r="AB869" s="60"/>
      <c r="AC869" s="60"/>
      <c r="AD869" s="60"/>
    </row>
    <row r="870" spans="1:30" ht="12">
      <c r="A870" s="56" t="s">
        <v>1981</v>
      </c>
      <c r="B870" s="65"/>
      <c r="C870" s="56" t="s">
        <v>1558</v>
      </c>
      <c r="D870" s="64">
        <v>25</v>
      </c>
      <c r="E870" s="22">
        <f t="shared" si="245"/>
        <v>50</v>
      </c>
      <c r="F870" s="64">
        <v>75</v>
      </c>
      <c r="G870" s="59"/>
      <c r="H870" s="22">
        <v>25</v>
      </c>
      <c r="I870" s="22">
        <v>75</v>
      </c>
      <c r="J870" s="59"/>
      <c r="K870" s="56" t="s">
        <v>59</v>
      </c>
      <c r="L870" s="63" t="s">
        <v>1982</v>
      </c>
      <c r="M870" s="56"/>
      <c r="N870" s="56">
        <v>1</v>
      </c>
      <c r="O870" s="60"/>
      <c r="P870" s="60"/>
      <c r="Q870" s="60"/>
      <c r="R870" s="60"/>
      <c r="S870" s="60"/>
      <c r="T870" s="60"/>
      <c r="U870" s="60"/>
      <c r="V870" s="60"/>
      <c r="W870" s="60"/>
      <c r="X870" s="60"/>
      <c r="Y870" s="60"/>
      <c r="Z870" s="60"/>
      <c r="AA870" s="60"/>
      <c r="AB870" s="60"/>
      <c r="AC870" s="60"/>
      <c r="AD870" s="60"/>
    </row>
    <row r="871" spans="1:30" ht="12">
      <c r="A871" s="56" t="s">
        <v>1984</v>
      </c>
      <c r="B871" s="65"/>
      <c r="C871" s="56" t="s">
        <v>1985</v>
      </c>
      <c r="D871" s="64">
        <v>2</v>
      </c>
      <c r="E871" s="22">
        <f t="shared" si="245"/>
        <v>2</v>
      </c>
      <c r="F871" s="64">
        <v>2</v>
      </c>
      <c r="G871" s="59"/>
      <c r="H871" s="22">
        <v>2</v>
      </c>
      <c r="I871" s="22">
        <v>2</v>
      </c>
      <c r="J871" s="59"/>
      <c r="K871" s="56" t="s">
        <v>111</v>
      </c>
      <c r="L871" s="56"/>
      <c r="M871" s="56"/>
      <c r="N871" s="56">
        <v>1</v>
      </c>
      <c r="O871" s="60"/>
      <c r="P871" s="60"/>
      <c r="Q871" s="60"/>
      <c r="R871" s="60"/>
      <c r="S871" s="60"/>
      <c r="T871" s="60"/>
      <c r="U871" s="60"/>
      <c r="V871" s="60"/>
      <c r="W871" s="60"/>
      <c r="X871" s="60"/>
      <c r="Y871" s="60"/>
      <c r="Z871" s="60"/>
      <c r="AA871" s="60"/>
      <c r="AB871" s="60"/>
      <c r="AC871" s="60"/>
      <c r="AD871" s="60"/>
    </row>
    <row r="872" spans="1:30" ht="12">
      <c r="A872" s="56" t="s">
        <v>1987</v>
      </c>
      <c r="B872" s="65"/>
      <c r="C872" s="56" t="s">
        <v>1537</v>
      </c>
      <c r="D872" s="64">
        <v>630</v>
      </c>
      <c r="E872" s="22">
        <f t="shared" si="245"/>
        <v>630</v>
      </c>
      <c r="F872" s="64">
        <v>630</v>
      </c>
      <c r="G872" s="59"/>
      <c r="H872" s="22">
        <f>D872*1.1</f>
        <v>693</v>
      </c>
      <c r="I872" s="22">
        <f>F872*0.9</f>
        <v>567</v>
      </c>
      <c r="J872" s="59"/>
      <c r="K872" s="56" t="s">
        <v>59</v>
      </c>
      <c r="L872" s="56"/>
      <c r="M872" s="56" t="s">
        <v>111</v>
      </c>
      <c r="N872" s="56">
        <v>1</v>
      </c>
      <c r="O872" s="60"/>
      <c r="P872" s="60"/>
      <c r="Q872" s="60"/>
      <c r="R872" s="60"/>
      <c r="S872" s="60"/>
      <c r="T872" s="60"/>
      <c r="U872" s="60"/>
      <c r="V872" s="60"/>
      <c r="W872" s="60"/>
      <c r="X872" s="60"/>
      <c r="Y872" s="60"/>
      <c r="Z872" s="60"/>
      <c r="AA872" s="60"/>
      <c r="AB872" s="60"/>
      <c r="AC872" s="60"/>
      <c r="AD872" s="60"/>
    </row>
    <row r="873" spans="1:30" ht="12">
      <c r="A873" s="56" t="s">
        <v>1989</v>
      </c>
      <c r="B873" s="65"/>
      <c r="C873" s="56" t="s">
        <v>1639</v>
      </c>
      <c r="D873" s="64">
        <v>50</v>
      </c>
      <c r="E873" s="22">
        <f t="shared" si="245"/>
        <v>62.5</v>
      </c>
      <c r="F873" s="64">
        <v>75</v>
      </c>
      <c r="G873" s="59"/>
      <c r="H873" s="22">
        <v>50</v>
      </c>
      <c r="I873" s="22">
        <v>75</v>
      </c>
      <c r="J873" s="59"/>
      <c r="K873" s="56" t="s">
        <v>59</v>
      </c>
      <c r="L873" s="56"/>
      <c r="M873" s="56"/>
      <c r="N873" s="56">
        <v>1</v>
      </c>
      <c r="O873" s="60"/>
      <c r="P873" s="60"/>
      <c r="Q873" s="60"/>
      <c r="R873" s="60"/>
      <c r="S873" s="60"/>
      <c r="T873" s="60"/>
      <c r="U873" s="60"/>
      <c r="V873" s="60"/>
      <c r="W873" s="60"/>
      <c r="X873" s="60"/>
      <c r="Y873" s="60"/>
      <c r="Z873" s="60"/>
      <c r="AA873" s="60"/>
      <c r="AB873" s="60"/>
      <c r="AC873" s="60"/>
      <c r="AD873" s="60"/>
    </row>
    <row r="874" spans="1:30" ht="12">
      <c r="A874" s="56" t="s">
        <v>1990</v>
      </c>
      <c r="B874" s="65"/>
      <c r="C874" s="56" t="s">
        <v>1991</v>
      </c>
      <c r="D874" s="64">
        <v>500</v>
      </c>
      <c r="E874" s="22">
        <f t="shared" si="245"/>
        <v>590</v>
      </c>
      <c r="F874" s="64">
        <v>700</v>
      </c>
      <c r="G874" s="59"/>
      <c r="H874" s="22">
        <f>D874*1.1</f>
        <v>550</v>
      </c>
      <c r="I874" s="22">
        <f>F874*0.9</f>
        <v>630</v>
      </c>
      <c r="J874" s="59"/>
      <c r="K874" s="56" t="s">
        <v>1993</v>
      </c>
      <c r="L874" s="56"/>
      <c r="M874" s="56"/>
      <c r="N874" s="56">
        <v>1</v>
      </c>
      <c r="O874" s="60"/>
      <c r="P874" s="60"/>
      <c r="Q874" s="60"/>
      <c r="R874" s="60"/>
      <c r="S874" s="60"/>
      <c r="T874" s="60"/>
      <c r="U874" s="60"/>
      <c r="V874" s="60"/>
      <c r="W874" s="60"/>
      <c r="X874" s="60"/>
      <c r="Y874" s="60"/>
      <c r="Z874" s="60"/>
      <c r="AA874" s="60"/>
      <c r="AB874" s="60"/>
      <c r="AC874" s="60"/>
      <c r="AD874" s="60"/>
    </row>
    <row r="875" spans="1:30" ht="12">
      <c r="A875" s="56" t="s">
        <v>1994</v>
      </c>
      <c r="B875" s="65"/>
      <c r="C875" s="56" t="s">
        <v>1560</v>
      </c>
      <c r="D875" s="64">
        <v>100</v>
      </c>
      <c r="E875" s="22">
        <f t="shared" si="245"/>
        <v>100</v>
      </c>
      <c r="F875" s="64">
        <v>100</v>
      </c>
      <c r="G875" s="59"/>
      <c r="H875" s="22">
        <v>100</v>
      </c>
      <c r="I875" s="22">
        <v>100</v>
      </c>
      <c r="J875" s="59"/>
      <c r="K875" s="63" t="s">
        <v>1995</v>
      </c>
      <c r="L875" s="61"/>
      <c r="M875" s="61"/>
      <c r="N875" s="56">
        <v>1</v>
      </c>
      <c r="O875" s="60"/>
      <c r="P875" s="60"/>
      <c r="Q875" s="60"/>
      <c r="R875" s="60"/>
      <c r="S875" s="60"/>
      <c r="T875" s="60"/>
      <c r="U875" s="60"/>
      <c r="V875" s="60"/>
      <c r="W875" s="60"/>
      <c r="X875" s="60"/>
      <c r="Y875" s="60"/>
      <c r="Z875" s="60"/>
      <c r="AA875" s="60"/>
      <c r="AB875" s="60"/>
      <c r="AC875" s="60"/>
      <c r="AD875" s="60"/>
    </row>
    <row r="876" spans="1:30" ht="12">
      <c r="A876" s="56" t="s">
        <v>1997</v>
      </c>
      <c r="B876" s="65"/>
      <c r="C876" s="56" t="s">
        <v>1998</v>
      </c>
      <c r="D876" s="64">
        <v>300</v>
      </c>
      <c r="E876" s="22">
        <f t="shared" si="245"/>
        <v>390</v>
      </c>
      <c r="F876" s="64">
        <v>500</v>
      </c>
      <c r="G876" s="59"/>
      <c r="H876" s="22">
        <f t="shared" ref="H876:H877" si="246">D876*1.1</f>
        <v>330</v>
      </c>
      <c r="I876" s="22">
        <f t="shared" ref="I876:I877" si="247">F876*0.9</f>
        <v>450</v>
      </c>
      <c r="J876" s="59"/>
      <c r="K876" s="63" t="s">
        <v>1999</v>
      </c>
      <c r="L876" s="61"/>
      <c r="M876" s="61"/>
      <c r="N876" s="56">
        <v>1</v>
      </c>
      <c r="O876" s="60"/>
      <c r="P876" s="60"/>
      <c r="Q876" s="60"/>
      <c r="R876" s="60"/>
      <c r="S876" s="60"/>
      <c r="T876" s="60"/>
      <c r="U876" s="60"/>
      <c r="V876" s="60"/>
      <c r="W876" s="60"/>
      <c r="X876" s="60"/>
      <c r="Y876" s="60"/>
      <c r="Z876" s="60"/>
      <c r="AA876" s="60"/>
      <c r="AB876" s="60"/>
      <c r="AC876" s="60"/>
      <c r="AD876" s="60"/>
    </row>
    <row r="877" spans="1:30" ht="12">
      <c r="A877" s="56" t="s">
        <v>2001</v>
      </c>
      <c r="B877" s="65"/>
      <c r="C877" s="56" t="s">
        <v>1526</v>
      </c>
      <c r="D877" s="64">
        <v>400</v>
      </c>
      <c r="E877" s="22">
        <f t="shared" si="245"/>
        <v>445</v>
      </c>
      <c r="F877" s="64">
        <v>500</v>
      </c>
      <c r="G877" s="59"/>
      <c r="H877" s="22">
        <f t="shared" si="246"/>
        <v>440.00000000000006</v>
      </c>
      <c r="I877" s="22">
        <f t="shared" si="247"/>
        <v>450</v>
      </c>
      <c r="J877" s="59"/>
      <c r="K877" s="56" t="s">
        <v>2002</v>
      </c>
      <c r="L877" s="61"/>
      <c r="M877" s="61"/>
      <c r="N877" s="56">
        <v>1</v>
      </c>
      <c r="O877" s="60"/>
      <c r="P877" s="60"/>
      <c r="Q877" s="60"/>
      <c r="R877" s="60"/>
      <c r="S877" s="60"/>
      <c r="T877" s="60"/>
      <c r="U877" s="60"/>
      <c r="V877" s="60"/>
      <c r="W877" s="60"/>
      <c r="X877" s="60"/>
      <c r="Y877" s="60"/>
      <c r="Z877" s="60"/>
      <c r="AA877" s="60"/>
      <c r="AB877" s="60"/>
      <c r="AC877" s="60"/>
      <c r="AD877" s="60"/>
    </row>
    <row r="878" spans="1:30" ht="12">
      <c r="A878" s="56" t="s">
        <v>2003</v>
      </c>
      <c r="B878" s="65"/>
      <c r="C878" s="56" t="s">
        <v>1560</v>
      </c>
      <c r="D878" s="64">
        <v>10</v>
      </c>
      <c r="E878" s="34">
        <f t="shared" si="245"/>
        <v>10</v>
      </c>
      <c r="F878" s="64">
        <v>10</v>
      </c>
      <c r="G878" s="59"/>
      <c r="H878" s="34">
        <v>10</v>
      </c>
      <c r="I878" s="34">
        <v>10</v>
      </c>
      <c r="J878" s="56">
        <v>1</v>
      </c>
      <c r="K878" s="56" t="s">
        <v>59</v>
      </c>
      <c r="L878" s="61"/>
      <c r="M878" s="61"/>
      <c r="N878" s="56">
        <v>0</v>
      </c>
      <c r="O878" s="60"/>
      <c r="P878" s="60"/>
      <c r="Q878" s="60"/>
      <c r="R878" s="60"/>
      <c r="S878" s="60"/>
      <c r="T878" s="60"/>
      <c r="U878" s="60"/>
      <c r="V878" s="60"/>
      <c r="W878" s="60"/>
      <c r="X878" s="60"/>
      <c r="Y878" s="60"/>
      <c r="Z878" s="60"/>
      <c r="AA878" s="60"/>
      <c r="AB878" s="60"/>
      <c r="AC878" s="60"/>
      <c r="AD878" s="60"/>
    </row>
    <row r="879" spans="1:30" ht="12">
      <c r="A879" s="56" t="s">
        <v>2004</v>
      </c>
      <c r="B879" s="65"/>
      <c r="C879" s="56" t="s">
        <v>1678</v>
      </c>
      <c r="D879" s="64">
        <v>20</v>
      </c>
      <c r="E879" s="34">
        <f t="shared" si="245"/>
        <v>35</v>
      </c>
      <c r="F879" s="64">
        <v>50</v>
      </c>
      <c r="G879" s="59"/>
      <c r="H879" s="34">
        <v>20</v>
      </c>
      <c r="I879" s="34">
        <v>50</v>
      </c>
      <c r="J879" s="56"/>
      <c r="K879" s="56" t="s">
        <v>59</v>
      </c>
      <c r="L879" s="61"/>
      <c r="M879" s="61"/>
      <c r="N879" s="56">
        <v>1</v>
      </c>
      <c r="O879" s="60"/>
      <c r="P879" s="60"/>
      <c r="Q879" s="60"/>
      <c r="R879" s="60"/>
      <c r="S879" s="60"/>
      <c r="T879" s="60"/>
      <c r="U879" s="60"/>
      <c r="V879" s="60"/>
      <c r="W879" s="60"/>
      <c r="X879" s="60"/>
      <c r="Y879" s="60"/>
      <c r="Z879" s="60"/>
      <c r="AA879" s="60"/>
      <c r="AB879" s="60"/>
      <c r="AC879" s="60"/>
      <c r="AD879" s="60"/>
    </row>
    <row r="880" spans="1:30" ht="12">
      <c r="A880" s="56" t="s">
        <v>2006</v>
      </c>
      <c r="B880" s="65"/>
      <c r="C880" s="56" t="s">
        <v>2007</v>
      </c>
      <c r="D880" s="64">
        <v>23</v>
      </c>
      <c r="E880" s="22">
        <f t="shared" si="245"/>
        <v>25.5</v>
      </c>
      <c r="F880" s="64">
        <v>28</v>
      </c>
      <c r="G880" s="59"/>
      <c r="H880" s="22">
        <v>23</v>
      </c>
      <c r="I880" s="22">
        <v>28</v>
      </c>
      <c r="J880" s="59"/>
      <c r="K880" s="56" t="s">
        <v>2008</v>
      </c>
      <c r="L880" s="59"/>
      <c r="M880" s="59"/>
      <c r="N880" s="56">
        <v>1</v>
      </c>
      <c r="O880" s="60"/>
      <c r="P880" s="60"/>
      <c r="Q880" s="60"/>
      <c r="R880" s="60"/>
      <c r="S880" s="60"/>
      <c r="T880" s="60"/>
      <c r="U880" s="60"/>
      <c r="V880" s="60"/>
      <c r="W880" s="60"/>
      <c r="X880" s="60"/>
      <c r="Y880" s="60"/>
      <c r="Z880" s="60"/>
      <c r="AA880" s="60"/>
      <c r="AB880" s="60"/>
      <c r="AC880" s="60"/>
      <c r="AD880" s="60"/>
    </row>
    <row r="881" spans="1:30" ht="12">
      <c r="A881" s="56" t="s">
        <v>2009</v>
      </c>
      <c r="B881" s="65"/>
      <c r="C881" s="56" t="s">
        <v>1560</v>
      </c>
      <c r="D881" s="64">
        <v>70</v>
      </c>
      <c r="E881" s="22">
        <f t="shared" si="245"/>
        <v>70</v>
      </c>
      <c r="F881" s="64">
        <v>70</v>
      </c>
      <c r="G881" s="59"/>
      <c r="H881" s="22">
        <v>70</v>
      </c>
      <c r="I881" s="22">
        <v>70</v>
      </c>
      <c r="J881" s="59"/>
      <c r="K881" s="63" t="s">
        <v>2011</v>
      </c>
      <c r="L881" s="59"/>
      <c r="M881" s="59"/>
      <c r="N881" s="56">
        <v>1</v>
      </c>
      <c r="O881" s="60"/>
      <c r="P881" s="60"/>
      <c r="Q881" s="60"/>
      <c r="R881" s="60"/>
      <c r="S881" s="60"/>
      <c r="T881" s="60"/>
      <c r="U881" s="60"/>
      <c r="V881" s="60"/>
      <c r="W881" s="60"/>
      <c r="X881" s="60"/>
      <c r="Y881" s="60"/>
      <c r="Z881" s="60"/>
      <c r="AA881" s="60"/>
      <c r="AB881" s="60"/>
      <c r="AC881" s="60"/>
      <c r="AD881" s="60"/>
    </row>
    <row r="882" spans="1:30" ht="12">
      <c r="A882" s="56" t="s">
        <v>2012</v>
      </c>
      <c r="B882" s="65"/>
      <c r="C882" s="56" t="s">
        <v>2013</v>
      </c>
      <c r="D882" s="56">
        <v>200</v>
      </c>
      <c r="E882" s="22">
        <f t="shared" si="245"/>
        <v>280</v>
      </c>
      <c r="F882" s="56">
        <v>400</v>
      </c>
      <c r="G882" s="59"/>
      <c r="H882" s="22">
        <v>200</v>
      </c>
      <c r="I882" s="22">
        <f>F882*0.9</f>
        <v>360</v>
      </c>
      <c r="J882" s="59"/>
      <c r="K882" s="63" t="s">
        <v>2015</v>
      </c>
      <c r="L882" s="56" t="s">
        <v>59</v>
      </c>
      <c r="M882" s="59"/>
      <c r="N882" s="56">
        <v>1</v>
      </c>
      <c r="O882" s="60"/>
      <c r="P882" s="60"/>
      <c r="Q882" s="60"/>
      <c r="R882" s="60"/>
      <c r="S882" s="60"/>
      <c r="T882" s="60"/>
      <c r="U882" s="60"/>
      <c r="V882" s="60"/>
      <c r="W882" s="60"/>
      <c r="X882" s="60"/>
      <c r="Y882" s="60"/>
      <c r="Z882" s="60"/>
      <c r="AA882" s="60"/>
      <c r="AB882" s="60"/>
      <c r="AC882" s="60"/>
      <c r="AD882" s="60"/>
    </row>
    <row r="883" spans="1:30" ht="12">
      <c r="A883" s="56" t="s">
        <v>2016</v>
      </c>
      <c r="B883" s="65"/>
      <c r="C883" s="56" t="s">
        <v>2017</v>
      </c>
      <c r="D883" s="64">
        <v>200</v>
      </c>
      <c r="E883" s="22">
        <f t="shared" si="245"/>
        <v>200</v>
      </c>
      <c r="F883" s="64">
        <v>200</v>
      </c>
      <c r="G883" s="59"/>
      <c r="H883" s="22">
        <v>200</v>
      </c>
      <c r="I883" s="22">
        <v>200</v>
      </c>
      <c r="J883" s="59"/>
      <c r="K883" s="63" t="s">
        <v>2019</v>
      </c>
      <c r="L883" s="59"/>
      <c r="M883" s="59"/>
      <c r="N883" s="56">
        <v>1</v>
      </c>
      <c r="O883" s="60"/>
      <c r="P883" s="60"/>
      <c r="Q883" s="60"/>
      <c r="R883" s="60"/>
      <c r="S883" s="60"/>
      <c r="T883" s="60"/>
      <c r="U883" s="60"/>
      <c r="V883" s="60"/>
      <c r="W883" s="60"/>
      <c r="X883" s="60"/>
      <c r="Y883" s="60"/>
      <c r="Z883" s="60"/>
      <c r="AA883" s="60"/>
      <c r="AB883" s="60"/>
      <c r="AC883" s="60"/>
      <c r="AD883" s="60"/>
    </row>
    <row r="884" spans="1:30" ht="12">
      <c r="A884" s="56" t="s">
        <v>2020</v>
      </c>
      <c r="B884" s="65"/>
      <c r="C884" s="56" t="s">
        <v>1615</v>
      </c>
      <c r="D884" s="64">
        <v>40</v>
      </c>
      <c r="E884" s="22">
        <f t="shared" si="245"/>
        <v>40</v>
      </c>
      <c r="F884" s="64">
        <v>40</v>
      </c>
      <c r="G884" s="59"/>
      <c r="H884" s="22">
        <v>40</v>
      </c>
      <c r="I884" s="22">
        <v>40</v>
      </c>
      <c r="J884" s="59"/>
      <c r="K884" s="56" t="s">
        <v>59</v>
      </c>
      <c r="L884" s="59"/>
      <c r="M884" s="59"/>
      <c r="N884" s="56">
        <v>1</v>
      </c>
      <c r="O884" s="60"/>
      <c r="P884" s="60"/>
      <c r="Q884" s="60"/>
      <c r="R884" s="60"/>
      <c r="S884" s="60"/>
      <c r="T884" s="60"/>
      <c r="U884" s="60"/>
      <c r="V884" s="60"/>
      <c r="W884" s="60"/>
      <c r="X884" s="60"/>
      <c r="Y884" s="60"/>
      <c r="Z884" s="60"/>
      <c r="AA884" s="60"/>
      <c r="AB884" s="60"/>
      <c r="AC884" s="60"/>
      <c r="AD884" s="60"/>
    </row>
    <row r="885" spans="1:30" ht="12">
      <c r="A885" s="56" t="s">
        <v>2022</v>
      </c>
      <c r="B885" s="65"/>
      <c r="C885" s="56" t="s">
        <v>2023</v>
      </c>
      <c r="D885" s="64">
        <v>20</v>
      </c>
      <c r="E885" s="22">
        <f t="shared" si="245"/>
        <v>20</v>
      </c>
      <c r="F885" s="64">
        <v>20</v>
      </c>
      <c r="G885" s="59"/>
      <c r="H885" s="22">
        <v>20</v>
      </c>
      <c r="I885" s="22">
        <v>20</v>
      </c>
      <c r="J885" s="59"/>
      <c r="K885" s="56" t="s">
        <v>521</v>
      </c>
      <c r="L885" s="59"/>
      <c r="M885" s="59"/>
      <c r="N885" s="56">
        <v>1</v>
      </c>
      <c r="O885" s="60"/>
      <c r="P885" s="60"/>
      <c r="Q885" s="60"/>
      <c r="R885" s="60"/>
      <c r="S885" s="60"/>
      <c r="T885" s="60"/>
      <c r="U885" s="60"/>
      <c r="V885" s="60"/>
      <c r="W885" s="60"/>
      <c r="X885" s="60"/>
      <c r="Y885" s="60"/>
      <c r="Z885" s="60"/>
      <c r="AA885" s="60"/>
      <c r="AB885" s="60"/>
      <c r="AC885" s="60"/>
      <c r="AD885" s="60"/>
    </row>
    <row r="886" spans="1:30" ht="12">
      <c r="A886" s="56" t="s">
        <v>2025</v>
      </c>
      <c r="B886" s="65"/>
      <c r="C886" s="56" t="s">
        <v>1522</v>
      </c>
      <c r="D886" s="64"/>
      <c r="E886" s="33"/>
      <c r="F886" s="64"/>
      <c r="G886" s="59"/>
      <c r="H886" s="33"/>
      <c r="I886" s="33"/>
      <c r="J886" s="59"/>
      <c r="K886" s="56"/>
      <c r="L886" s="61"/>
      <c r="M886" s="59"/>
      <c r="N886" s="56">
        <v>1</v>
      </c>
      <c r="O886" s="60"/>
      <c r="P886" s="60"/>
      <c r="Q886" s="60"/>
      <c r="R886" s="60"/>
      <c r="S886" s="60"/>
      <c r="T886" s="60"/>
      <c r="U886" s="60"/>
      <c r="V886" s="60"/>
      <c r="W886" s="60"/>
      <c r="X886" s="60"/>
      <c r="Y886" s="60"/>
      <c r="Z886" s="60"/>
      <c r="AA886" s="60"/>
      <c r="AB886" s="60"/>
      <c r="AC886" s="60"/>
      <c r="AD886" s="60"/>
    </row>
    <row r="887" spans="1:30" ht="12">
      <c r="A887" s="56" t="s">
        <v>2026</v>
      </c>
      <c r="B887" s="65"/>
      <c r="C887" s="56" t="s">
        <v>1560</v>
      </c>
      <c r="D887" s="64">
        <v>50</v>
      </c>
      <c r="E887" s="22">
        <f>SUM(H887+I887)/2</f>
        <v>50</v>
      </c>
      <c r="F887" s="64">
        <v>50</v>
      </c>
      <c r="G887" s="59"/>
      <c r="H887" s="22">
        <v>50</v>
      </c>
      <c r="I887" s="22">
        <v>50</v>
      </c>
      <c r="J887" s="59"/>
      <c r="K887" s="63" t="s">
        <v>2028</v>
      </c>
      <c r="L887" s="61"/>
      <c r="M887" s="59"/>
      <c r="N887" s="56">
        <v>1</v>
      </c>
      <c r="O887" s="60"/>
      <c r="P887" s="60"/>
      <c r="Q887" s="60"/>
      <c r="R887" s="60"/>
      <c r="S887" s="60"/>
      <c r="T887" s="60"/>
      <c r="U887" s="60"/>
      <c r="V887" s="60"/>
      <c r="W887" s="60"/>
      <c r="X887" s="60"/>
      <c r="Y887" s="60"/>
      <c r="Z887" s="60"/>
      <c r="AA887" s="60"/>
      <c r="AB887" s="60"/>
      <c r="AC887" s="60"/>
      <c r="AD887" s="60"/>
    </row>
    <row r="888" spans="1:30" ht="12">
      <c r="A888" s="56" t="s">
        <v>2029</v>
      </c>
      <c r="B888" s="65"/>
      <c r="C888" s="56" t="s">
        <v>1532</v>
      </c>
      <c r="D888" s="64"/>
      <c r="E888" s="33"/>
      <c r="F888" s="64"/>
      <c r="G888" s="59"/>
      <c r="H888" s="33"/>
      <c r="I888" s="33"/>
      <c r="J888" s="59"/>
      <c r="K888" s="63" t="s">
        <v>2030</v>
      </c>
      <c r="L888" s="61"/>
      <c r="M888" s="59"/>
      <c r="N888" s="56">
        <v>1</v>
      </c>
      <c r="O888" s="60"/>
      <c r="P888" s="60"/>
      <c r="Q888" s="60"/>
      <c r="R888" s="60"/>
      <c r="S888" s="60"/>
      <c r="T888" s="60"/>
      <c r="U888" s="60"/>
      <c r="V888" s="60"/>
      <c r="W888" s="60"/>
      <c r="X888" s="60"/>
      <c r="Y888" s="60"/>
      <c r="Z888" s="60"/>
      <c r="AA888" s="60"/>
      <c r="AB888" s="60"/>
      <c r="AC888" s="60"/>
      <c r="AD888" s="60"/>
    </row>
    <row r="889" spans="1:30" ht="12">
      <c r="A889" s="56" t="s">
        <v>2032</v>
      </c>
      <c r="B889" s="65"/>
      <c r="C889" s="56" t="s">
        <v>1718</v>
      </c>
      <c r="D889" s="64">
        <v>300</v>
      </c>
      <c r="E889" s="22">
        <f>SUM(H889+I889)/2</f>
        <v>300</v>
      </c>
      <c r="F889" s="64">
        <v>300</v>
      </c>
      <c r="G889" s="59"/>
      <c r="H889" s="22">
        <v>300</v>
      </c>
      <c r="I889" s="22">
        <v>300</v>
      </c>
      <c r="J889" s="59"/>
      <c r="K889" s="56" t="s">
        <v>59</v>
      </c>
      <c r="L889" s="61"/>
      <c r="M889" s="59"/>
      <c r="N889" s="56">
        <v>1</v>
      </c>
      <c r="O889" s="60"/>
      <c r="P889" s="60"/>
      <c r="Q889" s="60"/>
      <c r="R889" s="60"/>
      <c r="S889" s="60"/>
      <c r="T889" s="60"/>
      <c r="U889" s="60"/>
      <c r="V889" s="60"/>
      <c r="W889" s="60"/>
      <c r="X889" s="60"/>
      <c r="Y889" s="60"/>
      <c r="Z889" s="60"/>
      <c r="AA889" s="60"/>
      <c r="AB889" s="60"/>
      <c r="AC889" s="60"/>
      <c r="AD889" s="60"/>
    </row>
    <row r="890" spans="1:30" ht="12">
      <c r="A890" s="56" t="s">
        <v>2034</v>
      </c>
      <c r="B890" s="66"/>
      <c r="C890" s="56" t="s">
        <v>1686</v>
      </c>
      <c r="D890" s="64"/>
      <c r="E890" s="33"/>
      <c r="F890" s="64"/>
      <c r="G890" s="59"/>
      <c r="H890" s="33"/>
      <c r="I890" s="33"/>
      <c r="J890" s="59"/>
      <c r="K890" s="56"/>
      <c r="L890" s="59"/>
      <c r="M890" s="59"/>
      <c r="N890" s="56">
        <v>1</v>
      </c>
      <c r="O890" s="60"/>
      <c r="P890" s="60"/>
      <c r="Q890" s="60"/>
      <c r="R890" s="60"/>
      <c r="S890" s="60"/>
      <c r="T890" s="60"/>
      <c r="U890" s="60"/>
      <c r="V890" s="60"/>
      <c r="W890" s="60"/>
      <c r="X890" s="60"/>
      <c r="Y890" s="60"/>
      <c r="Z890" s="60"/>
      <c r="AA890" s="60"/>
      <c r="AB890" s="60"/>
      <c r="AC890" s="60"/>
      <c r="AD890" s="60"/>
    </row>
    <row r="891" spans="1:30" ht="12">
      <c r="A891" s="56" t="s">
        <v>2035</v>
      </c>
      <c r="B891" s="66"/>
      <c r="C891" s="56" t="s">
        <v>1560</v>
      </c>
      <c r="D891" s="64">
        <v>30</v>
      </c>
      <c r="E891" s="22">
        <f t="shared" ref="E891:E928" si="248">SUM(H891+I891)/2</f>
        <v>30</v>
      </c>
      <c r="F891" s="64">
        <v>30</v>
      </c>
      <c r="G891" s="59"/>
      <c r="H891" s="22">
        <v>30</v>
      </c>
      <c r="I891" s="22">
        <v>30</v>
      </c>
      <c r="J891" s="59"/>
      <c r="K891" s="63" t="s">
        <v>2037</v>
      </c>
      <c r="L891" s="59"/>
      <c r="M891" s="59"/>
      <c r="N891" s="56">
        <v>1</v>
      </c>
      <c r="O891" s="60"/>
      <c r="P891" s="60"/>
      <c r="Q891" s="60"/>
      <c r="R891" s="60"/>
      <c r="S891" s="60"/>
      <c r="T891" s="60"/>
      <c r="U891" s="60"/>
      <c r="V891" s="60"/>
      <c r="W891" s="60"/>
      <c r="X891" s="60"/>
      <c r="Y891" s="60"/>
      <c r="Z891" s="60"/>
      <c r="AA891" s="60"/>
      <c r="AB891" s="60"/>
      <c r="AC891" s="60"/>
      <c r="AD891" s="60"/>
    </row>
    <row r="892" spans="1:30" ht="12">
      <c r="A892" s="56" t="s">
        <v>2038</v>
      </c>
      <c r="B892" s="66"/>
      <c r="C892" s="56" t="s">
        <v>1560</v>
      </c>
      <c r="D892" s="64">
        <v>500</v>
      </c>
      <c r="E892" s="22">
        <f t="shared" si="248"/>
        <v>545</v>
      </c>
      <c r="F892" s="64">
        <v>600</v>
      </c>
      <c r="G892" s="59"/>
      <c r="H892" s="22">
        <f>D892*1.1</f>
        <v>550</v>
      </c>
      <c r="I892" s="22">
        <f>F892*0.9</f>
        <v>540</v>
      </c>
      <c r="J892" s="59"/>
      <c r="K892" s="63" t="s">
        <v>2040</v>
      </c>
      <c r="L892" s="59"/>
      <c r="M892" s="59"/>
      <c r="N892" s="56">
        <v>1</v>
      </c>
      <c r="O892" s="60"/>
      <c r="P892" s="60"/>
      <c r="Q892" s="60"/>
      <c r="R892" s="60"/>
      <c r="S892" s="60"/>
      <c r="T892" s="60"/>
      <c r="U892" s="60"/>
      <c r="V892" s="60"/>
      <c r="W892" s="60"/>
      <c r="X892" s="60"/>
      <c r="Y892" s="60"/>
      <c r="Z892" s="60"/>
      <c r="AA892" s="60"/>
      <c r="AB892" s="60"/>
      <c r="AC892" s="60"/>
      <c r="AD892" s="60"/>
    </row>
    <row r="893" spans="1:30" ht="12">
      <c r="A893" s="56" t="s">
        <v>2041</v>
      </c>
      <c r="B893" s="65"/>
      <c r="C893" s="56" t="s">
        <v>1639</v>
      </c>
      <c r="D893" s="56">
        <v>200</v>
      </c>
      <c r="E893" s="22">
        <f t="shared" si="248"/>
        <v>200</v>
      </c>
      <c r="F893" s="56">
        <v>200</v>
      </c>
      <c r="G893" s="59"/>
      <c r="H893" s="22">
        <v>200</v>
      </c>
      <c r="I893" s="22">
        <v>200</v>
      </c>
      <c r="J893" s="59"/>
      <c r="K893" s="63" t="s">
        <v>2043</v>
      </c>
      <c r="L893" s="59"/>
      <c r="M893" s="59"/>
      <c r="N893" s="56">
        <v>1</v>
      </c>
      <c r="O893" s="60"/>
      <c r="P893" s="60"/>
      <c r="Q893" s="60"/>
      <c r="R893" s="60"/>
      <c r="S893" s="60"/>
      <c r="T893" s="60"/>
      <c r="U893" s="60"/>
      <c r="V893" s="60"/>
      <c r="W893" s="60"/>
      <c r="X893" s="60"/>
      <c r="Y893" s="60"/>
      <c r="Z893" s="60"/>
      <c r="AA893" s="60"/>
      <c r="AB893" s="60"/>
      <c r="AC893" s="60"/>
      <c r="AD893" s="60"/>
    </row>
    <row r="894" spans="1:30" ht="12">
      <c r="A894" s="56" t="s">
        <v>2044</v>
      </c>
      <c r="B894" s="66"/>
      <c r="C894" s="56" t="s">
        <v>1526</v>
      </c>
      <c r="D894" s="62">
        <v>2000</v>
      </c>
      <c r="E894" s="22">
        <f t="shared" si="248"/>
        <v>2000</v>
      </c>
      <c r="F894" s="62">
        <v>2000</v>
      </c>
      <c r="G894" s="59"/>
      <c r="H894" s="22">
        <f t="shared" ref="H894:H895" si="249">D894*1.1</f>
        <v>2200</v>
      </c>
      <c r="I894" s="22">
        <f t="shared" ref="I894:I895" si="250">F894*0.9</f>
        <v>1800</v>
      </c>
      <c r="J894" s="59"/>
      <c r="K894" s="56" t="s">
        <v>59</v>
      </c>
      <c r="L894" s="59"/>
      <c r="M894" s="59"/>
      <c r="N894" s="56">
        <v>1</v>
      </c>
      <c r="O894" s="60"/>
      <c r="P894" s="60"/>
      <c r="Q894" s="60"/>
      <c r="R894" s="60"/>
      <c r="S894" s="60"/>
      <c r="T894" s="60"/>
      <c r="U894" s="60"/>
      <c r="V894" s="60"/>
      <c r="W894" s="60"/>
      <c r="X894" s="60"/>
      <c r="Y894" s="60"/>
      <c r="Z894" s="60"/>
      <c r="AA894" s="60"/>
      <c r="AB894" s="60"/>
      <c r="AC894" s="60"/>
      <c r="AD894" s="60"/>
    </row>
    <row r="895" spans="1:30" ht="12">
      <c r="A895" s="56" t="s">
        <v>2046</v>
      </c>
      <c r="B895" s="65"/>
      <c r="C895" s="56" t="s">
        <v>1526</v>
      </c>
      <c r="D895" s="58">
        <v>1000</v>
      </c>
      <c r="E895" s="22">
        <f t="shared" si="248"/>
        <v>1225</v>
      </c>
      <c r="F895" s="58">
        <v>1500</v>
      </c>
      <c r="G895" s="59"/>
      <c r="H895" s="22">
        <f t="shared" si="249"/>
        <v>1100</v>
      </c>
      <c r="I895" s="22">
        <f t="shared" si="250"/>
        <v>1350</v>
      </c>
      <c r="J895" s="59"/>
      <c r="K895" s="63" t="s">
        <v>2047</v>
      </c>
      <c r="L895" s="56" t="s">
        <v>1814</v>
      </c>
      <c r="M895" s="59"/>
      <c r="N895" s="56">
        <v>1</v>
      </c>
      <c r="O895" s="60"/>
      <c r="P895" s="60"/>
      <c r="Q895" s="60"/>
      <c r="R895" s="60"/>
      <c r="S895" s="60"/>
      <c r="T895" s="60"/>
      <c r="U895" s="60"/>
      <c r="V895" s="60"/>
      <c r="W895" s="60"/>
      <c r="X895" s="60"/>
      <c r="Y895" s="60"/>
      <c r="Z895" s="60"/>
      <c r="AA895" s="60"/>
      <c r="AB895" s="60"/>
      <c r="AC895" s="60"/>
      <c r="AD895" s="60"/>
    </row>
    <row r="896" spans="1:30" ht="12">
      <c r="A896" s="56" t="s">
        <v>2049</v>
      </c>
      <c r="B896" s="65"/>
      <c r="C896" s="56" t="s">
        <v>1560</v>
      </c>
      <c r="D896" s="64">
        <v>15</v>
      </c>
      <c r="E896" s="22">
        <f t="shared" si="248"/>
        <v>15</v>
      </c>
      <c r="F896" s="64">
        <v>15</v>
      </c>
      <c r="G896" s="59"/>
      <c r="H896" s="22">
        <v>15</v>
      </c>
      <c r="I896" s="22">
        <v>15</v>
      </c>
      <c r="J896" s="59"/>
      <c r="K896" s="63" t="s">
        <v>2050</v>
      </c>
      <c r="L896" s="59"/>
      <c r="M896" s="59"/>
      <c r="N896" s="56">
        <v>1</v>
      </c>
      <c r="O896" s="60"/>
      <c r="P896" s="60"/>
      <c r="Q896" s="60"/>
      <c r="R896" s="60"/>
      <c r="S896" s="60"/>
      <c r="T896" s="60"/>
      <c r="U896" s="60"/>
      <c r="V896" s="60"/>
      <c r="W896" s="60"/>
      <c r="X896" s="60"/>
      <c r="Y896" s="60"/>
      <c r="Z896" s="60"/>
      <c r="AA896" s="60"/>
      <c r="AB896" s="60"/>
      <c r="AC896" s="60"/>
      <c r="AD896" s="60"/>
    </row>
    <row r="897" spans="1:30" ht="12">
      <c r="A897" s="56" t="s">
        <v>2053</v>
      </c>
      <c r="B897" s="65"/>
      <c r="C897" s="56" t="s">
        <v>1985</v>
      </c>
      <c r="D897" s="64">
        <v>50</v>
      </c>
      <c r="E897" s="22">
        <f t="shared" si="248"/>
        <v>55</v>
      </c>
      <c r="F897" s="64">
        <v>60</v>
      </c>
      <c r="G897" s="59"/>
      <c r="H897" s="22">
        <v>50</v>
      </c>
      <c r="I897" s="22">
        <v>60</v>
      </c>
      <c r="J897" s="59"/>
      <c r="K897" s="63" t="s">
        <v>2054</v>
      </c>
      <c r="L897" s="59"/>
      <c r="M897" s="59"/>
      <c r="N897" s="56">
        <v>1</v>
      </c>
      <c r="O897" s="60"/>
      <c r="P897" s="60"/>
      <c r="Q897" s="60"/>
      <c r="R897" s="60"/>
      <c r="S897" s="60"/>
      <c r="T897" s="60"/>
      <c r="U897" s="60"/>
      <c r="V897" s="60"/>
      <c r="W897" s="60"/>
      <c r="X897" s="60"/>
      <c r="Y897" s="60"/>
      <c r="Z897" s="60"/>
      <c r="AA897" s="60"/>
      <c r="AB897" s="60"/>
      <c r="AC897" s="60"/>
      <c r="AD897" s="60"/>
    </row>
    <row r="898" spans="1:30" ht="12">
      <c r="A898" s="56" t="s">
        <v>2056</v>
      </c>
      <c r="B898" s="65"/>
      <c r="C898" s="56" t="s">
        <v>1560</v>
      </c>
      <c r="D898" s="64">
        <v>800</v>
      </c>
      <c r="E898" s="22">
        <f t="shared" si="248"/>
        <v>890</v>
      </c>
      <c r="F898" s="62">
        <v>1000</v>
      </c>
      <c r="G898" s="59"/>
      <c r="H898" s="22">
        <f t="shared" ref="H898:H899" si="251">D898*1.1</f>
        <v>880.00000000000011</v>
      </c>
      <c r="I898" s="22">
        <f t="shared" ref="I898:I899" si="252">F898*0.9</f>
        <v>900</v>
      </c>
      <c r="J898" s="59"/>
      <c r="K898" s="63" t="s">
        <v>2058</v>
      </c>
      <c r="L898" s="63" t="s">
        <v>2059</v>
      </c>
      <c r="M898" s="56"/>
      <c r="N898" s="56">
        <v>1</v>
      </c>
      <c r="O898" s="60"/>
      <c r="P898" s="60"/>
      <c r="Q898" s="60"/>
      <c r="R898" s="60"/>
      <c r="S898" s="60"/>
      <c r="T898" s="60"/>
      <c r="U898" s="60"/>
      <c r="V898" s="60"/>
      <c r="W898" s="60"/>
      <c r="X898" s="60"/>
      <c r="Y898" s="60"/>
      <c r="Z898" s="60"/>
      <c r="AA898" s="60"/>
      <c r="AB898" s="60"/>
      <c r="AC898" s="60"/>
      <c r="AD898" s="60"/>
    </row>
    <row r="899" spans="1:30" ht="12">
      <c r="A899" s="56" t="s">
        <v>2060</v>
      </c>
      <c r="B899" s="66"/>
      <c r="C899" s="56" t="s">
        <v>2061</v>
      </c>
      <c r="D899" s="62">
        <v>1000</v>
      </c>
      <c r="E899" s="22">
        <f t="shared" si="248"/>
        <v>1450</v>
      </c>
      <c r="F899" s="62">
        <v>2000</v>
      </c>
      <c r="G899" s="59"/>
      <c r="H899" s="22">
        <f t="shared" si="251"/>
        <v>1100</v>
      </c>
      <c r="I899" s="22">
        <f t="shared" si="252"/>
        <v>1800</v>
      </c>
      <c r="J899" s="59"/>
      <c r="K899" s="56" t="s">
        <v>59</v>
      </c>
      <c r="L899" s="63" t="s">
        <v>2062</v>
      </c>
      <c r="M899" s="59"/>
      <c r="N899" s="56">
        <v>1</v>
      </c>
      <c r="O899" s="60"/>
      <c r="P899" s="60"/>
      <c r="Q899" s="60"/>
      <c r="R899" s="60"/>
      <c r="S899" s="60"/>
      <c r="T899" s="60"/>
      <c r="U899" s="60"/>
      <c r="V899" s="60"/>
      <c r="W899" s="60"/>
      <c r="X899" s="60"/>
      <c r="Y899" s="60"/>
      <c r="Z899" s="60"/>
      <c r="AA899" s="60"/>
      <c r="AB899" s="60"/>
      <c r="AC899" s="60"/>
      <c r="AD899" s="60"/>
    </row>
    <row r="900" spans="1:30" ht="12">
      <c r="A900" s="56" t="s">
        <v>2063</v>
      </c>
      <c r="B900" s="66"/>
      <c r="C900" s="56" t="s">
        <v>2013</v>
      </c>
      <c r="D900" s="62">
        <v>5</v>
      </c>
      <c r="E900" s="22">
        <f t="shared" si="248"/>
        <v>5</v>
      </c>
      <c r="F900" s="64">
        <v>5</v>
      </c>
      <c r="G900" s="59"/>
      <c r="H900" s="22">
        <v>5</v>
      </c>
      <c r="I900" s="22">
        <v>5</v>
      </c>
      <c r="J900" s="59"/>
      <c r="K900" s="56" t="s">
        <v>2064</v>
      </c>
      <c r="L900" s="56"/>
      <c r="M900" s="59"/>
      <c r="N900" s="56">
        <v>1</v>
      </c>
      <c r="O900" s="60"/>
      <c r="P900" s="60"/>
      <c r="Q900" s="60"/>
      <c r="R900" s="60"/>
      <c r="S900" s="60"/>
      <c r="T900" s="60"/>
      <c r="U900" s="60"/>
      <c r="V900" s="60"/>
      <c r="W900" s="60"/>
      <c r="X900" s="60"/>
      <c r="Y900" s="60"/>
      <c r="Z900" s="60"/>
      <c r="AA900" s="60"/>
      <c r="AB900" s="60"/>
      <c r="AC900" s="60"/>
      <c r="AD900" s="60"/>
    </row>
    <row r="901" spans="1:30" ht="12">
      <c r="A901" s="56" t="s">
        <v>2065</v>
      </c>
      <c r="B901" s="66"/>
      <c r="C901" s="56" t="s">
        <v>1566</v>
      </c>
      <c r="D901" s="62">
        <v>1400</v>
      </c>
      <c r="E901" s="22">
        <f t="shared" si="248"/>
        <v>1445</v>
      </c>
      <c r="F901" s="62">
        <v>1500</v>
      </c>
      <c r="G901" s="59"/>
      <c r="H901" s="22">
        <f>D901*1.1</f>
        <v>1540.0000000000002</v>
      </c>
      <c r="I901" s="22">
        <f>F901*0.9</f>
        <v>1350</v>
      </c>
      <c r="J901" s="59"/>
      <c r="K901" s="63" t="s">
        <v>2066</v>
      </c>
      <c r="L901" s="63" t="s">
        <v>2067</v>
      </c>
      <c r="M901" s="59"/>
      <c r="N901" s="56">
        <v>1</v>
      </c>
      <c r="O901" s="60"/>
      <c r="P901" s="60"/>
      <c r="Q901" s="60"/>
      <c r="R901" s="60"/>
      <c r="S901" s="60"/>
      <c r="T901" s="60"/>
      <c r="U901" s="60"/>
      <c r="V901" s="60"/>
      <c r="W901" s="60"/>
      <c r="X901" s="60"/>
      <c r="Y901" s="60"/>
      <c r="Z901" s="60"/>
      <c r="AA901" s="60"/>
      <c r="AB901" s="60"/>
      <c r="AC901" s="60"/>
      <c r="AD901" s="60"/>
    </row>
    <row r="902" spans="1:30" ht="12">
      <c r="A902" s="56" t="s">
        <v>2068</v>
      </c>
      <c r="B902" s="66"/>
      <c r="C902" s="56" t="s">
        <v>2068</v>
      </c>
      <c r="D902" s="64">
        <v>50</v>
      </c>
      <c r="E902" s="22">
        <f t="shared" si="248"/>
        <v>50</v>
      </c>
      <c r="F902" s="64">
        <v>50</v>
      </c>
      <c r="G902" s="59"/>
      <c r="H902" s="22">
        <v>50</v>
      </c>
      <c r="I902" s="22">
        <v>50</v>
      </c>
      <c r="J902" s="59"/>
      <c r="K902" s="56" t="s">
        <v>2064</v>
      </c>
      <c r="L902" s="59"/>
      <c r="M902" s="59"/>
      <c r="N902" s="56">
        <v>1</v>
      </c>
      <c r="O902" s="60"/>
      <c r="P902" s="60"/>
      <c r="Q902" s="60"/>
      <c r="R902" s="60"/>
      <c r="S902" s="60"/>
      <c r="T902" s="60"/>
      <c r="U902" s="60"/>
      <c r="V902" s="60"/>
      <c r="W902" s="60"/>
      <c r="X902" s="60"/>
      <c r="Y902" s="60"/>
      <c r="Z902" s="60"/>
      <c r="AA902" s="60"/>
      <c r="AB902" s="60"/>
      <c r="AC902" s="60"/>
      <c r="AD902" s="60"/>
    </row>
    <row r="903" spans="1:30" ht="12">
      <c r="A903" s="56" t="s">
        <v>2069</v>
      </c>
      <c r="B903" s="66"/>
      <c r="C903" s="56" t="s">
        <v>1653</v>
      </c>
      <c r="D903" s="64">
        <v>15</v>
      </c>
      <c r="E903" s="22">
        <f t="shared" si="248"/>
        <v>17.5</v>
      </c>
      <c r="F903" s="64">
        <v>20</v>
      </c>
      <c r="G903" s="59"/>
      <c r="H903" s="22">
        <v>15</v>
      </c>
      <c r="I903" s="22">
        <v>20</v>
      </c>
      <c r="J903" s="59"/>
      <c r="K903" s="56" t="s">
        <v>140</v>
      </c>
      <c r="L903" s="59"/>
      <c r="M903" s="59"/>
      <c r="N903" s="56">
        <v>1</v>
      </c>
      <c r="O903" s="60"/>
      <c r="P903" s="60"/>
      <c r="Q903" s="60"/>
      <c r="R903" s="60"/>
      <c r="S903" s="60"/>
      <c r="T903" s="60"/>
      <c r="U903" s="60"/>
      <c r="V903" s="60"/>
      <c r="W903" s="60"/>
      <c r="X903" s="60"/>
      <c r="Y903" s="60"/>
      <c r="Z903" s="60"/>
      <c r="AA903" s="60"/>
      <c r="AB903" s="60"/>
      <c r="AC903" s="60"/>
      <c r="AD903" s="60"/>
    </row>
    <row r="904" spans="1:30" ht="12">
      <c r="A904" s="56" t="s">
        <v>2070</v>
      </c>
      <c r="B904" s="66"/>
      <c r="C904" s="56" t="s">
        <v>2071</v>
      </c>
      <c r="D904" s="64">
        <v>110</v>
      </c>
      <c r="E904" s="22">
        <f t="shared" si="248"/>
        <v>110</v>
      </c>
      <c r="F904" s="64">
        <v>110</v>
      </c>
      <c r="G904" s="59"/>
      <c r="H904" s="22">
        <v>110</v>
      </c>
      <c r="I904" s="22">
        <v>110</v>
      </c>
      <c r="J904" s="59"/>
      <c r="K904" s="56" t="s">
        <v>59</v>
      </c>
      <c r="L904" s="59"/>
      <c r="M904" s="59"/>
      <c r="N904" s="56">
        <v>1</v>
      </c>
      <c r="O904" s="60"/>
      <c r="P904" s="60"/>
      <c r="Q904" s="60"/>
      <c r="R904" s="60"/>
      <c r="S904" s="60"/>
      <c r="T904" s="60"/>
      <c r="U904" s="60"/>
      <c r="V904" s="60"/>
      <c r="W904" s="60"/>
      <c r="X904" s="60"/>
      <c r="Y904" s="60"/>
      <c r="Z904" s="60"/>
      <c r="AA904" s="60"/>
      <c r="AB904" s="60"/>
      <c r="AC904" s="60"/>
      <c r="AD904" s="60"/>
    </row>
    <row r="905" spans="1:30" ht="12">
      <c r="A905" s="56" t="s">
        <v>2072</v>
      </c>
      <c r="B905" s="66"/>
      <c r="C905" s="56" t="s">
        <v>1560</v>
      </c>
      <c r="D905" s="64">
        <v>25</v>
      </c>
      <c r="E905" s="22">
        <f t="shared" si="248"/>
        <v>30</v>
      </c>
      <c r="F905" s="64">
        <v>35</v>
      </c>
      <c r="G905" s="59"/>
      <c r="H905" s="22">
        <v>25</v>
      </c>
      <c r="I905" s="22">
        <v>35</v>
      </c>
      <c r="J905" s="59"/>
      <c r="K905" s="56" t="s">
        <v>1807</v>
      </c>
      <c r="L905" s="59"/>
      <c r="M905" s="59"/>
      <c r="N905" s="56">
        <v>1</v>
      </c>
      <c r="O905" s="60"/>
      <c r="P905" s="60"/>
      <c r="Q905" s="60"/>
      <c r="R905" s="60"/>
      <c r="S905" s="60"/>
      <c r="T905" s="60"/>
      <c r="U905" s="60"/>
      <c r="V905" s="60"/>
      <c r="W905" s="60"/>
      <c r="X905" s="60"/>
      <c r="Y905" s="60"/>
      <c r="Z905" s="60"/>
      <c r="AA905" s="60"/>
      <c r="AB905" s="60"/>
      <c r="AC905" s="60"/>
      <c r="AD905" s="60"/>
    </row>
    <row r="906" spans="1:30" ht="12">
      <c r="A906" s="56" t="s">
        <v>2073</v>
      </c>
      <c r="B906" s="66"/>
      <c r="C906" s="56" t="s">
        <v>2061</v>
      </c>
      <c r="D906" s="64">
        <v>25</v>
      </c>
      <c r="E906" s="22">
        <f t="shared" si="248"/>
        <v>25</v>
      </c>
      <c r="F906" s="64">
        <v>25</v>
      </c>
      <c r="G906" s="59"/>
      <c r="H906" s="22">
        <v>25</v>
      </c>
      <c r="I906" s="22">
        <v>25</v>
      </c>
      <c r="J906" s="59"/>
      <c r="K906" s="63" t="s">
        <v>2074</v>
      </c>
      <c r="L906" s="59"/>
      <c r="M906" s="59"/>
      <c r="N906" s="56">
        <v>1</v>
      </c>
      <c r="O906" s="60"/>
      <c r="P906" s="60"/>
      <c r="Q906" s="60"/>
      <c r="R906" s="60"/>
      <c r="S906" s="60"/>
      <c r="T906" s="60"/>
      <c r="U906" s="60"/>
      <c r="V906" s="60"/>
      <c r="W906" s="60"/>
      <c r="X906" s="60"/>
      <c r="Y906" s="60"/>
      <c r="Z906" s="60"/>
      <c r="AA906" s="60"/>
      <c r="AB906" s="60"/>
      <c r="AC906" s="60"/>
      <c r="AD906" s="60"/>
    </row>
    <row r="907" spans="1:30" ht="12">
      <c r="A907" s="56" t="s">
        <v>2075</v>
      </c>
      <c r="B907" s="66"/>
      <c r="C907" s="56" t="s">
        <v>1573</v>
      </c>
      <c r="D907" s="64">
        <v>100</v>
      </c>
      <c r="E907" s="22">
        <f t="shared" si="248"/>
        <v>175</v>
      </c>
      <c r="F907" s="64">
        <v>250</v>
      </c>
      <c r="G907" s="59"/>
      <c r="H907" s="22">
        <v>100</v>
      </c>
      <c r="I907" s="22">
        <v>250</v>
      </c>
      <c r="J907" s="59"/>
      <c r="K907" s="63" t="s">
        <v>2076</v>
      </c>
      <c r="L907" s="2" t="s">
        <v>2077</v>
      </c>
      <c r="M907" s="2"/>
      <c r="N907" s="56">
        <v>1</v>
      </c>
      <c r="P907" s="60"/>
      <c r="Q907" s="60"/>
      <c r="R907" s="60"/>
      <c r="S907" s="60"/>
      <c r="T907" s="60"/>
      <c r="U907" s="60"/>
      <c r="V907" s="60"/>
      <c r="W907" s="60"/>
      <c r="X907" s="60"/>
      <c r="Y907" s="60"/>
      <c r="Z907" s="60"/>
      <c r="AA907" s="60"/>
      <c r="AB907" s="60"/>
      <c r="AC907" s="60"/>
      <c r="AD907" s="60"/>
    </row>
    <row r="908" spans="1:30" ht="12">
      <c r="A908" s="56" t="s">
        <v>2078</v>
      </c>
      <c r="B908" s="66"/>
      <c r="C908" s="56" t="s">
        <v>1560</v>
      </c>
      <c r="D908" s="64">
        <v>8</v>
      </c>
      <c r="E908" s="22">
        <f t="shared" si="248"/>
        <v>8</v>
      </c>
      <c r="F908" s="64">
        <v>8</v>
      </c>
      <c r="G908" s="59"/>
      <c r="H908" s="22">
        <v>8</v>
      </c>
      <c r="I908" s="22">
        <v>8</v>
      </c>
      <c r="J908" s="59"/>
      <c r="K908" s="2" t="s">
        <v>2079</v>
      </c>
      <c r="L908" s="2"/>
      <c r="M908" s="61"/>
      <c r="N908" s="56">
        <v>1</v>
      </c>
      <c r="O908" s="60"/>
      <c r="P908" s="60"/>
      <c r="Q908" s="60"/>
      <c r="R908" s="60"/>
      <c r="S908" s="60"/>
      <c r="T908" s="60"/>
      <c r="U908" s="60"/>
      <c r="V908" s="60"/>
      <c r="W908" s="60"/>
      <c r="X908" s="60"/>
      <c r="Y908" s="60"/>
      <c r="Z908" s="60"/>
      <c r="AA908" s="60"/>
      <c r="AB908" s="60"/>
      <c r="AC908" s="60"/>
      <c r="AD908" s="60"/>
    </row>
    <row r="909" spans="1:30" ht="12">
      <c r="A909" s="56" t="s">
        <v>2080</v>
      </c>
      <c r="B909" s="66"/>
      <c r="C909" s="56" t="s">
        <v>1573</v>
      </c>
      <c r="D909" s="64">
        <v>100</v>
      </c>
      <c r="E909" s="22">
        <f t="shared" si="248"/>
        <v>100</v>
      </c>
      <c r="F909" s="64">
        <v>100</v>
      </c>
      <c r="G909" s="59"/>
      <c r="H909" s="22">
        <v>100</v>
      </c>
      <c r="I909" s="22">
        <v>100</v>
      </c>
      <c r="J909" s="59"/>
      <c r="K909" s="63" t="s">
        <v>2081</v>
      </c>
      <c r="L909" s="61"/>
      <c r="M909" s="61"/>
      <c r="N909" s="56">
        <v>1</v>
      </c>
      <c r="O909" s="60"/>
      <c r="P909" s="60"/>
      <c r="Q909" s="60"/>
      <c r="R909" s="60"/>
      <c r="S909" s="60"/>
      <c r="T909" s="60"/>
      <c r="U909" s="60"/>
      <c r="V909" s="60"/>
      <c r="W909" s="60"/>
      <c r="X909" s="60"/>
      <c r="Y909" s="60"/>
      <c r="Z909" s="60"/>
      <c r="AA909" s="60"/>
      <c r="AB909" s="60"/>
      <c r="AC909" s="60"/>
      <c r="AD909" s="60"/>
    </row>
    <row r="910" spans="1:30" ht="12">
      <c r="A910" s="56" t="s">
        <v>2082</v>
      </c>
      <c r="B910" s="66"/>
      <c r="C910" s="56" t="s">
        <v>1560</v>
      </c>
      <c r="D910" s="64">
        <v>200</v>
      </c>
      <c r="E910" s="22">
        <f t="shared" si="248"/>
        <v>200</v>
      </c>
      <c r="F910" s="64">
        <v>200</v>
      </c>
      <c r="G910" s="59"/>
      <c r="H910" s="22">
        <v>200</v>
      </c>
      <c r="I910" s="22">
        <v>200</v>
      </c>
      <c r="J910" s="59"/>
      <c r="K910" s="2" t="s">
        <v>2083</v>
      </c>
      <c r="L910" s="56"/>
      <c r="M910" s="56"/>
      <c r="N910" s="56">
        <v>1</v>
      </c>
      <c r="O910" s="60"/>
      <c r="P910" s="60"/>
      <c r="Q910" s="60"/>
      <c r="R910" s="60"/>
      <c r="S910" s="60"/>
      <c r="T910" s="60"/>
      <c r="U910" s="60"/>
      <c r="V910" s="60"/>
      <c r="W910" s="60"/>
      <c r="X910" s="60"/>
      <c r="Y910" s="60"/>
      <c r="Z910" s="60"/>
      <c r="AA910" s="60"/>
      <c r="AB910" s="60"/>
      <c r="AC910" s="60"/>
      <c r="AD910" s="60"/>
    </row>
    <row r="911" spans="1:30" ht="12">
      <c r="A911" s="56" t="s">
        <v>2084</v>
      </c>
      <c r="B911" s="66"/>
      <c r="C911" s="56" t="s">
        <v>1560</v>
      </c>
      <c r="D911" s="64">
        <v>165</v>
      </c>
      <c r="E911" s="22">
        <f t="shared" si="248"/>
        <v>165</v>
      </c>
      <c r="F911" s="64">
        <v>165</v>
      </c>
      <c r="G911" s="59"/>
      <c r="H911" s="22">
        <v>165</v>
      </c>
      <c r="I911" s="22">
        <v>165</v>
      </c>
      <c r="J911" s="59"/>
      <c r="K911" s="2" t="s">
        <v>59</v>
      </c>
      <c r="L911" s="56"/>
      <c r="M911" s="56"/>
      <c r="N911" s="56">
        <v>1</v>
      </c>
      <c r="O911" s="60"/>
      <c r="P911" s="60"/>
      <c r="Q911" s="60"/>
      <c r="R911" s="60"/>
      <c r="S911" s="60"/>
      <c r="T911" s="60"/>
      <c r="U911" s="60"/>
      <c r="V911" s="60"/>
      <c r="W911" s="60"/>
      <c r="X911" s="60"/>
      <c r="Y911" s="60"/>
      <c r="Z911" s="60"/>
      <c r="AA911" s="60"/>
      <c r="AB911" s="60"/>
      <c r="AC911" s="60"/>
      <c r="AD911" s="60"/>
    </row>
    <row r="912" spans="1:30" ht="12">
      <c r="A912" s="56" t="s">
        <v>2085</v>
      </c>
      <c r="B912" s="66"/>
      <c r="C912" s="56" t="s">
        <v>1560</v>
      </c>
      <c r="D912" s="64">
        <v>575</v>
      </c>
      <c r="E912" s="22">
        <f t="shared" si="248"/>
        <v>575</v>
      </c>
      <c r="F912" s="64">
        <v>575</v>
      </c>
      <c r="G912" s="59"/>
      <c r="H912" s="22">
        <f>D912*1.1</f>
        <v>632.5</v>
      </c>
      <c r="I912" s="22">
        <f>F912*0.9</f>
        <v>517.5</v>
      </c>
      <c r="J912" s="59"/>
      <c r="K912" s="2" t="s">
        <v>2087</v>
      </c>
      <c r="L912" s="56"/>
      <c r="M912" s="56"/>
      <c r="N912" s="56">
        <v>1</v>
      </c>
      <c r="O912" s="60"/>
      <c r="P912" s="60"/>
      <c r="Q912" s="60"/>
      <c r="R912" s="60"/>
      <c r="S912" s="60"/>
      <c r="T912" s="60"/>
      <c r="U912" s="60"/>
      <c r="V912" s="60"/>
      <c r="W912" s="60"/>
      <c r="X912" s="60"/>
      <c r="Y912" s="60"/>
      <c r="Z912" s="60"/>
      <c r="AA912" s="60"/>
      <c r="AB912" s="60"/>
      <c r="AC912" s="60"/>
      <c r="AD912" s="60"/>
    </row>
    <row r="913" spans="1:30" ht="12">
      <c r="A913" s="56" t="s">
        <v>2088</v>
      </c>
      <c r="B913" s="66"/>
      <c r="C913" s="56" t="s">
        <v>1590</v>
      </c>
      <c r="D913" s="64">
        <v>8</v>
      </c>
      <c r="E913" s="22">
        <f t="shared" si="248"/>
        <v>14</v>
      </c>
      <c r="F913" s="64">
        <v>20</v>
      </c>
      <c r="G913" s="59"/>
      <c r="H913" s="22">
        <v>8</v>
      </c>
      <c r="I913" s="22">
        <v>20</v>
      </c>
      <c r="J913" s="59"/>
      <c r="K913" s="56" t="s">
        <v>59</v>
      </c>
      <c r="L913" s="88" t="s">
        <v>485</v>
      </c>
      <c r="M913" s="88"/>
      <c r="N913" s="56">
        <v>1</v>
      </c>
      <c r="O913" s="60"/>
      <c r="P913" s="60"/>
      <c r="Q913" s="60"/>
      <c r="R913" s="60"/>
      <c r="S913" s="60"/>
      <c r="T913" s="60"/>
      <c r="U913" s="60"/>
      <c r="V913" s="60"/>
      <c r="W913" s="60"/>
      <c r="X913" s="60"/>
      <c r="Y913" s="60"/>
      <c r="Z913" s="60"/>
      <c r="AA913" s="60"/>
      <c r="AB913" s="60"/>
      <c r="AC913" s="60"/>
      <c r="AD913" s="60"/>
    </row>
    <row r="914" spans="1:30" ht="12">
      <c r="A914" s="56" t="s">
        <v>2089</v>
      </c>
      <c r="B914" s="66"/>
      <c r="C914" s="56" t="s">
        <v>1545</v>
      </c>
      <c r="D914" s="62">
        <v>1000</v>
      </c>
      <c r="E914" s="22">
        <f t="shared" si="248"/>
        <v>2350</v>
      </c>
      <c r="F914" s="62">
        <v>4000</v>
      </c>
      <c r="G914" s="59"/>
      <c r="H914" s="22">
        <f t="shared" ref="H914:H915" si="253">D914*1.1</f>
        <v>1100</v>
      </c>
      <c r="I914" s="22">
        <f t="shared" ref="I914:I915" si="254">F914*0.9</f>
        <v>3600</v>
      </c>
      <c r="J914" s="59"/>
      <c r="K914" s="56" t="s">
        <v>2090</v>
      </c>
      <c r="L914" s="63" t="s">
        <v>2091</v>
      </c>
      <c r="M914" s="59"/>
      <c r="N914" s="56">
        <v>1</v>
      </c>
      <c r="O914" s="60"/>
      <c r="P914" s="60"/>
      <c r="Q914" s="60"/>
      <c r="R914" s="60"/>
      <c r="S914" s="60"/>
      <c r="T914" s="60"/>
      <c r="U914" s="60"/>
      <c r="V914" s="60"/>
      <c r="W914" s="60"/>
      <c r="X914" s="60"/>
      <c r="Y914" s="60"/>
      <c r="Z914" s="60"/>
      <c r="AA914" s="60"/>
      <c r="AB914" s="60"/>
      <c r="AC914" s="60"/>
      <c r="AD914" s="60"/>
    </row>
    <row r="915" spans="1:30" ht="12">
      <c r="A915" s="56" t="s">
        <v>2092</v>
      </c>
      <c r="B915" s="66"/>
      <c r="C915" s="56" t="s">
        <v>1558</v>
      </c>
      <c r="D915" s="64">
        <v>400</v>
      </c>
      <c r="E915" s="22">
        <f t="shared" si="248"/>
        <v>481</v>
      </c>
      <c r="F915" s="64">
        <v>580</v>
      </c>
      <c r="G915" s="59"/>
      <c r="H915" s="22">
        <f t="shared" si="253"/>
        <v>440.00000000000006</v>
      </c>
      <c r="I915" s="22">
        <f t="shared" si="254"/>
        <v>522</v>
      </c>
      <c r="J915" s="59"/>
      <c r="K915" s="63" t="s">
        <v>2093</v>
      </c>
      <c r="L915" s="63" t="s">
        <v>2094</v>
      </c>
      <c r="M915" s="59"/>
      <c r="N915" s="56">
        <v>1</v>
      </c>
      <c r="O915" s="60"/>
      <c r="P915" s="60"/>
      <c r="Q915" s="60"/>
      <c r="R915" s="60"/>
      <c r="S915" s="60"/>
      <c r="T915" s="60"/>
      <c r="U915" s="60"/>
      <c r="V915" s="60"/>
      <c r="W915" s="60"/>
      <c r="X915" s="60"/>
      <c r="Y915" s="60"/>
      <c r="Z915" s="60"/>
      <c r="AA915" s="60"/>
      <c r="AB915" s="60"/>
      <c r="AC915" s="60"/>
      <c r="AD915" s="60"/>
    </row>
    <row r="916" spans="1:30" ht="12">
      <c r="A916" s="56" t="s">
        <v>2095</v>
      </c>
      <c r="B916" s="66"/>
      <c r="C916" s="56" t="s">
        <v>1560</v>
      </c>
      <c r="D916" s="64">
        <v>100</v>
      </c>
      <c r="E916" s="22">
        <f t="shared" si="248"/>
        <v>100</v>
      </c>
      <c r="F916" s="64">
        <v>100</v>
      </c>
      <c r="G916" s="59"/>
      <c r="H916" s="22">
        <v>100</v>
      </c>
      <c r="I916" s="22">
        <v>100</v>
      </c>
      <c r="J916" s="59"/>
      <c r="K916" s="56" t="s">
        <v>59</v>
      </c>
      <c r="L916" s="59"/>
      <c r="M916" s="59"/>
      <c r="N916" s="56">
        <v>1</v>
      </c>
      <c r="O916" s="60"/>
      <c r="P916" s="60"/>
      <c r="Q916" s="60"/>
      <c r="R916" s="60"/>
      <c r="S916" s="60"/>
      <c r="T916" s="60"/>
      <c r="U916" s="60"/>
      <c r="V916" s="60"/>
      <c r="W916" s="60"/>
      <c r="X916" s="60"/>
      <c r="Y916" s="60"/>
      <c r="Z916" s="60"/>
      <c r="AA916" s="60"/>
      <c r="AB916" s="60"/>
      <c r="AC916" s="60"/>
      <c r="AD916" s="60"/>
    </row>
    <row r="917" spans="1:30" ht="12">
      <c r="A917" s="56" t="s">
        <v>2096</v>
      </c>
      <c r="B917" s="66"/>
      <c r="C917" s="56" t="s">
        <v>1560</v>
      </c>
      <c r="D917" s="62">
        <v>80</v>
      </c>
      <c r="E917" s="22">
        <f t="shared" si="248"/>
        <v>90</v>
      </c>
      <c r="F917" s="62">
        <v>100</v>
      </c>
      <c r="G917" s="59"/>
      <c r="H917" s="22">
        <v>80</v>
      </c>
      <c r="I917" s="22">
        <v>100</v>
      </c>
      <c r="J917" s="59"/>
      <c r="K917" s="19" t="str">
        <f>HYPERLINK("http://www.journalleguide.com/communaute/2017/1/21/une-centaine-de-participants-a-la-marche-des-femmes-a-sutton-.html","http://www.journalleguide.com/communaute/2017/1/21/une-centaine-de-participants-a-la-marche-des-femmes-a-sutton-.html")</f>
        <v>http://www.journalleguide.com/communaute/2017/1/21/une-centaine-de-participants-a-la-marche-des-femmes-a-sutton-.html</v>
      </c>
      <c r="L917" s="56"/>
      <c r="M917" s="56"/>
      <c r="N917" s="56">
        <v>1</v>
      </c>
      <c r="O917" s="60"/>
      <c r="P917" s="60"/>
      <c r="Q917" s="60"/>
      <c r="R917" s="60"/>
      <c r="S917" s="60"/>
      <c r="T917" s="60"/>
      <c r="U917" s="60"/>
      <c r="V917" s="60"/>
      <c r="W917" s="60"/>
      <c r="X917" s="60"/>
      <c r="Y917" s="60"/>
      <c r="Z917" s="60"/>
      <c r="AA917" s="60"/>
      <c r="AB917" s="60"/>
      <c r="AC917" s="60"/>
      <c r="AD917" s="60"/>
    </row>
    <row r="918" spans="1:30" ht="12">
      <c r="A918" s="56" t="s">
        <v>2097</v>
      </c>
      <c r="B918" s="66"/>
      <c r="C918" s="56" t="s">
        <v>2098</v>
      </c>
      <c r="D918" s="62">
        <v>8</v>
      </c>
      <c r="E918" s="22">
        <f t="shared" si="248"/>
        <v>8</v>
      </c>
      <c r="F918" s="62">
        <v>8</v>
      </c>
      <c r="G918" s="59"/>
      <c r="H918" s="22">
        <v>8</v>
      </c>
      <c r="I918" s="22">
        <v>8</v>
      </c>
      <c r="J918" s="59"/>
      <c r="K918" s="56" t="s">
        <v>2099</v>
      </c>
      <c r="L918" s="56"/>
      <c r="M918" s="56"/>
      <c r="N918" s="56">
        <v>1</v>
      </c>
      <c r="O918" s="60"/>
      <c r="P918" s="60"/>
      <c r="Q918" s="60"/>
      <c r="R918" s="60"/>
      <c r="S918" s="60"/>
      <c r="T918" s="60"/>
      <c r="U918" s="60"/>
      <c r="V918" s="60"/>
      <c r="W918" s="60"/>
      <c r="X918" s="60"/>
      <c r="Y918" s="60"/>
      <c r="Z918" s="60"/>
      <c r="AA918" s="60"/>
      <c r="AB918" s="60"/>
      <c r="AC918" s="60"/>
      <c r="AD918" s="60"/>
    </row>
    <row r="919" spans="1:30" ht="12">
      <c r="A919" s="56" t="s">
        <v>2100</v>
      </c>
      <c r="B919" s="66"/>
      <c r="C919" s="56" t="s">
        <v>1622</v>
      </c>
      <c r="D919" s="62">
        <v>5000</v>
      </c>
      <c r="E919" s="22">
        <f t="shared" si="248"/>
        <v>7250</v>
      </c>
      <c r="F919" s="62">
        <v>10000</v>
      </c>
      <c r="G919" s="59"/>
      <c r="H919" s="22">
        <f>D919*1.1</f>
        <v>5500</v>
      </c>
      <c r="I919" s="22">
        <f>F919*0.9</f>
        <v>9000</v>
      </c>
      <c r="J919" s="59"/>
      <c r="K919" s="63" t="s">
        <v>2101</v>
      </c>
      <c r="L919" s="63" t="s">
        <v>1645</v>
      </c>
      <c r="M919" s="56"/>
      <c r="N919" s="56">
        <v>1</v>
      </c>
      <c r="O919" s="60"/>
      <c r="P919" s="60"/>
      <c r="Q919" s="60"/>
      <c r="R919" s="60"/>
      <c r="S919" s="60"/>
      <c r="T919" s="60"/>
      <c r="U919" s="60"/>
      <c r="V919" s="60"/>
      <c r="W919" s="60"/>
      <c r="X919" s="60"/>
      <c r="Y919" s="60"/>
      <c r="Z919" s="60"/>
      <c r="AA919" s="60"/>
      <c r="AB919" s="60"/>
      <c r="AC919" s="60"/>
      <c r="AD919" s="60"/>
    </row>
    <row r="920" spans="1:30" ht="12">
      <c r="A920" s="56" t="s">
        <v>2102</v>
      </c>
      <c r="B920" s="66"/>
      <c r="C920" s="56" t="s">
        <v>2103</v>
      </c>
      <c r="D920" s="64">
        <v>100</v>
      </c>
      <c r="E920" s="22">
        <f t="shared" si="248"/>
        <v>100</v>
      </c>
      <c r="F920" s="64">
        <v>100</v>
      </c>
      <c r="G920" s="59"/>
      <c r="H920" s="22">
        <v>100</v>
      </c>
      <c r="I920" s="22">
        <v>100</v>
      </c>
      <c r="J920" s="59"/>
      <c r="K920" s="63" t="s">
        <v>2105</v>
      </c>
      <c r="L920" s="29" t="s">
        <v>2106</v>
      </c>
      <c r="M920" s="59"/>
      <c r="N920" s="56">
        <v>1</v>
      </c>
      <c r="O920" s="60"/>
      <c r="P920" s="60"/>
      <c r="Q920" s="60"/>
      <c r="R920" s="60"/>
      <c r="S920" s="60"/>
      <c r="T920" s="60"/>
      <c r="U920" s="60"/>
      <c r="V920" s="60"/>
      <c r="W920" s="60"/>
      <c r="X920" s="60"/>
      <c r="Y920" s="60"/>
      <c r="Z920" s="60"/>
      <c r="AA920" s="60"/>
      <c r="AB920" s="60"/>
      <c r="AC920" s="60"/>
      <c r="AD920" s="60"/>
    </row>
    <row r="921" spans="1:30" ht="12">
      <c r="A921" s="56" t="s">
        <v>2107</v>
      </c>
      <c r="B921" s="66"/>
      <c r="C921" s="56" t="s">
        <v>1917</v>
      </c>
      <c r="D921" s="64">
        <v>300</v>
      </c>
      <c r="E921" s="22">
        <f t="shared" si="248"/>
        <v>300</v>
      </c>
      <c r="F921" s="64">
        <v>300</v>
      </c>
      <c r="G921" s="59"/>
      <c r="H921" s="22">
        <v>300</v>
      </c>
      <c r="I921" s="22">
        <v>300</v>
      </c>
      <c r="J921" s="59"/>
      <c r="K921" s="63" t="s">
        <v>2108</v>
      </c>
      <c r="L921" s="59"/>
      <c r="M921" s="59"/>
      <c r="N921" s="56">
        <v>1</v>
      </c>
      <c r="O921" s="60"/>
      <c r="P921" s="60"/>
      <c r="Q921" s="60"/>
      <c r="R921" s="60"/>
      <c r="S921" s="60"/>
      <c r="T921" s="60"/>
      <c r="U921" s="60"/>
      <c r="V921" s="60"/>
      <c r="W921" s="60"/>
      <c r="X921" s="60"/>
      <c r="Y921" s="60"/>
      <c r="Z921" s="60"/>
      <c r="AA921" s="60"/>
      <c r="AB921" s="60"/>
      <c r="AC921" s="60"/>
      <c r="AD921" s="60"/>
    </row>
    <row r="922" spans="1:30" ht="12">
      <c r="A922" s="56" t="s">
        <v>2109</v>
      </c>
      <c r="B922" s="66"/>
      <c r="C922" s="56" t="s">
        <v>2110</v>
      </c>
      <c r="D922" s="64">
        <v>300</v>
      </c>
      <c r="E922" s="22">
        <f t="shared" si="248"/>
        <v>390</v>
      </c>
      <c r="F922" s="64">
        <v>500</v>
      </c>
      <c r="G922" s="59"/>
      <c r="H922" s="22">
        <f>D922*1.1</f>
        <v>330</v>
      </c>
      <c r="I922" s="22">
        <f>F922*0.9</f>
        <v>450</v>
      </c>
      <c r="J922" s="59"/>
      <c r="K922" s="56" t="s">
        <v>2111</v>
      </c>
      <c r="L922" s="63" t="s">
        <v>2112</v>
      </c>
      <c r="M922" s="56"/>
      <c r="N922" s="56">
        <v>1</v>
      </c>
      <c r="O922" s="60"/>
      <c r="P922" s="60"/>
      <c r="Q922" s="60"/>
      <c r="R922" s="60"/>
      <c r="S922" s="60"/>
      <c r="T922" s="60"/>
      <c r="U922" s="60"/>
      <c r="V922" s="60"/>
      <c r="W922" s="60"/>
      <c r="X922" s="60"/>
      <c r="Y922" s="60"/>
      <c r="Z922" s="60"/>
      <c r="AA922" s="60"/>
      <c r="AB922" s="60"/>
      <c r="AC922" s="60"/>
      <c r="AD922" s="60"/>
    </row>
    <row r="923" spans="1:30" ht="12">
      <c r="A923" s="56" t="s">
        <v>2113</v>
      </c>
      <c r="B923" s="66"/>
      <c r="C923" s="56" t="s">
        <v>1551</v>
      </c>
      <c r="D923" s="64">
        <v>36</v>
      </c>
      <c r="E923" s="22">
        <f t="shared" si="248"/>
        <v>36</v>
      </c>
      <c r="F923" s="64">
        <v>36</v>
      </c>
      <c r="G923" s="59"/>
      <c r="H923" s="22">
        <v>36</v>
      </c>
      <c r="I923" s="22">
        <v>36</v>
      </c>
      <c r="J923" s="59"/>
      <c r="K923" s="2" t="s">
        <v>1552</v>
      </c>
      <c r="L923" s="56"/>
      <c r="M923" s="56"/>
      <c r="N923" s="56">
        <v>1</v>
      </c>
      <c r="O923" s="60"/>
      <c r="P923" s="60"/>
      <c r="Q923" s="60"/>
      <c r="R923" s="60"/>
      <c r="S923" s="60"/>
      <c r="T923" s="60"/>
      <c r="U923" s="60"/>
      <c r="V923" s="60"/>
      <c r="W923" s="60"/>
      <c r="X923" s="60"/>
      <c r="Y923" s="60"/>
      <c r="Z923" s="60"/>
      <c r="AA923" s="60"/>
      <c r="AB923" s="60"/>
      <c r="AC923" s="60"/>
      <c r="AD923" s="60"/>
    </row>
    <row r="924" spans="1:30" ht="12">
      <c r="A924" s="56" t="s">
        <v>2114</v>
      </c>
      <c r="B924" s="66"/>
      <c r="C924" s="56" t="s">
        <v>1526</v>
      </c>
      <c r="D924" s="64">
        <v>200</v>
      </c>
      <c r="E924" s="22">
        <f t="shared" si="248"/>
        <v>250</v>
      </c>
      <c r="F924" s="64">
        <v>300</v>
      </c>
      <c r="G924" s="59"/>
      <c r="H924" s="22">
        <v>200</v>
      </c>
      <c r="I924" s="22">
        <v>300</v>
      </c>
      <c r="J924" s="59"/>
      <c r="K924" s="56" t="s">
        <v>1144</v>
      </c>
      <c r="L924" s="56"/>
      <c r="M924" s="56"/>
      <c r="N924" s="56">
        <v>1</v>
      </c>
      <c r="O924" s="60"/>
      <c r="P924" s="60"/>
      <c r="Q924" s="60"/>
      <c r="R924" s="60"/>
      <c r="S924" s="60"/>
      <c r="T924" s="60"/>
      <c r="U924" s="60"/>
      <c r="V924" s="60"/>
      <c r="W924" s="60"/>
      <c r="X924" s="60"/>
      <c r="Y924" s="60"/>
      <c r="Z924" s="60"/>
      <c r="AA924" s="60"/>
      <c r="AB924" s="60"/>
      <c r="AC924" s="60"/>
      <c r="AD924" s="60"/>
    </row>
    <row r="925" spans="1:30" ht="12">
      <c r="A925" s="56" t="s">
        <v>2116</v>
      </c>
      <c r="B925" s="66"/>
      <c r="C925" s="56" t="s">
        <v>1950</v>
      </c>
      <c r="D925" s="64">
        <v>648</v>
      </c>
      <c r="E925" s="22">
        <f t="shared" si="248"/>
        <v>648</v>
      </c>
      <c r="F925" s="64">
        <v>648</v>
      </c>
      <c r="G925" s="59"/>
      <c r="H925" s="22">
        <f t="shared" ref="H925:H926" si="255">D925*1.1</f>
        <v>712.80000000000007</v>
      </c>
      <c r="I925" s="22">
        <f t="shared" ref="I925:I926" si="256">F925*0.9</f>
        <v>583.20000000000005</v>
      </c>
      <c r="J925" s="59"/>
      <c r="K925" s="63" t="s">
        <v>2117</v>
      </c>
      <c r="L925" s="63" t="s">
        <v>2118</v>
      </c>
      <c r="M925" s="56"/>
      <c r="N925" s="56">
        <v>1</v>
      </c>
      <c r="O925" s="60"/>
      <c r="P925" s="60"/>
      <c r="Q925" s="60"/>
      <c r="R925" s="60"/>
      <c r="S925" s="60"/>
      <c r="T925" s="60"/>
      <c r="U925" s="60"/>
      <c r="V925" s="60"/>
      <c r="W925" s="60"/>
      <c r="X925" s="60"/>
      <c r="Y925" s="60"/>
      <c r="Z925" s="60"/>
      <c r="AA925" s="60"/>
      <c r="AB925" s="60"/>
      <c r="AC925" s="60"/>
      <c r="AD925" s="60"/>
    </row>
    <row r="926" spans="1:30" ht="12">
      <c r="A926" s="56" t="s">
        <v>2119</v>
      </c>
      <c r="B926" s="66"/>
      <c r="C926" s="56" t="s">
        <v>1560</v>
      </c>
      <c r="D926" s="62">
        <v>50000</v>
      </c>
      <c r="E926" s="22">
        <f t="shared" si="248"/>
        <v>54500</v>
      </c>
      <c r="F926" s="62">
        <v>60000</v>
      </c>
      <c r="G926" s="59"/>
      <c r="H926" s="22">
        <f t="shared" si="255"/>
        <v>55000.000000000007</v>
      </c>
      <c r="I926" s="22">
        <f t="shared" si="256"/>
        <v>54000</v>
      </c>
      <c r="K926" s="2" t="s">
        <v>2120</v>
      </c>
      <c r="L926" s="2" t="s">
        <v>2121</v>
      </c>
      <c r="M926" s="59"/>
      <c r="N926" s="56">
        <v>1</v>
      </c>
      <c r="O926" s="60"/>
      <c r="P926" s="60"/>
      <c r="Q926" s="60"/>
      <c r="R926" s="60"/>
      <c r="S926" s="60"/>
      <c r="T926" s="60"/>
      <c r="U926" s="60"/>
      <c r="V926" s="60"/>
      <c r="W926" s="60"/>
      <c r="X926" s="60"/>
      <c r="Y926" s="60"/>
      <c r="Z926" s="60"/>
      <c r="AA926" s="60"/>
      <c r="AB926" s="60"/>
      <c r="AC926" s="60"/>
      <c r="AD926" s="60"/>
    </row>
    <row r="927" spans="1:30" ht="12">
      <c r="A927" s="56" t="s">
        <v>2122</v>
      </c>
      <c r="B927" s="66"/>
      <c r="C927" s="56" t="s">
        <v>1558</v>
      </c>
      <c r="D927" s="64">
        <v>200</v>
      </c>
      <c r="E927" s="22">
        <f t="shared" si="248"/>
        <v>250</v>
      </c>
      <c r="F927" s="64">
        <v>300</v>
      </c>
      <c r="G927" s="59"/>
      <c r="H927" s="22">
        <v>200</v>
      </c>
      <c r="I927" s="22">
        <v>300</v>
      </c>
      <c r="J927" s="59"/>
      <c r="K927" s="56" t="s">
        <v>2123</v>
      </c>
      <c r="L927" s="56" t="s">
        <v>1144</v>
      </c>
      <c r="M927" s="56"/>
      <c r="N927" s="56">
        <v>1</v>
      </c>
      <c r="O927" s="60"/>
      <c r="P927" s="60"/>
      <c r="Q927" s="60"/>
      <c r="R927" s="60"/>
      <c r="S927" s="60"/>
      <c r="T927" s="60"/>
      <c r="U927" s="60"/>
      <c r="V927" s="60"/>
      <c r="W927" s="60"/>
      <c r="X927" s="60"/>
      <c r="Y927" s="60"/>
      <c r="Z927" s="60"/>
      <c r="AA927" s="60"/>
      <c r="AB927" s="60"/>
      <c r="AC927" s="60"/>
      <c r="AD927" s="60"/>
    </row>
    <row r="928" spans="1:30" ht="12">
      <c r="A928" s="56" t="s">
        <v>2124</v>
      </c>
      <c r="B928" s="66"/>
      <c r="C928" s="56" t="s">
        <v>1590</v>
      </c>
      <c r="D928" s="64">
        <v>260</v>
      </c>
      <c r="E928" s="22">
        <f t="shared" si="248"/>
        <v>270</v>
      </c>
      <c r="F928" s="64">
        <v>280</v>
      </c>
      <c r="G928" s="59"/>
      <c r="H928" s="22">
        <v>260</v>
      </c>
      <c r="I928" s="22">
        <v>280</v>
      </c>
      <c r="J928" s="59"/>
      <c r="K928" s="63" t="s">
        <v>2125</v>
      </c>
      <c r="L928" s="63" t="s">
        <v>2125</v>
      </c>
      <c r="M928" s="56"/>
      <c r="N928" s="56">
        <v>1</v>
      </c>
      <c r="O928" s="60"/>
      <c r="P928" s="60"/>
      <c r="Q928" s="60"/>
      <c r="R928" s="60"/>
      <c r="S928" s="60"/>
      <c r="T928" s="60"/>
      <c r="U928" s="60"/>
      <c r="V928" s="60"/>
      <c r="W928" s="60"/>
      <c r="X928" s="60"/>
      <c r="Y928" s="60"/>
      <c r="Z928" s="60"/>
      <c r="AA928" s="60"/>
      <c r="AB928" s="60"/>
      <c r="AC928" s="60"/>
      <c r="AD928" s="60"/>
    </row>
    <row r="929" spans="1:30" ht="12">
      <c r="A929" s="56" t="s">
        <v>2126</v>
      </c>
      <c r="B929" s="66"/>
      <c r="C929" s="56" t="s">
        <v>1919</v>
      </c>
      <c r="D929" s="62"/>
      <c r="E929" s="33"/>
      <c r="F929" s="62"/>
      <c r="G929" s="59"/>
      <c r="H929" s="33"/>
      <c r="I929" s="33"/>
      <c r="J929" s="59"/>
      <c r="K929" s="56"/>
      <c r="L929" s="56"/>
      <c r="M929" s="59"/>
      <c r="N929" s="56">
        <v>1</v>
      </c>
      <c r="O929" s="60"/>
      <c r="P929" s="60"/>
      <c r="Q929" s="60"/>
      <c r="R929" s="60"/>
      <c r="S929" s="60"/>
      <c r="T929" s="60"/>
      <c r="U929" s="60"/>
      <c r="V929" s="60"/>
      <c r="W929" s="60"/>
      <c r="X929" s="60"/>
      <c r="Y929" s="60"/>
      <c r="Z929" s="60"/>
      <c r="AA929" s="60"/>
      <c r="AB929" s="60"/>
      <c r="AC929" s="60"/>
      <c r="AD929" s="60"/>
    </row>
    <row r="930" spans="1:30" ht="12">
      <c r="A930" s="56" t="s">
        <v>2127</v>
      </c>
      <c r="B930" s="66"/>
      <c r="C930" s="56" t="s">
        <v>1526</v>
      </c>
      <c r="D930" s="62"/>
      <c r="E930" s="33"/>
      <c r="F930" s="62"/>
      <c r="G930" s="59"/>
      <c r="H930" s="33"/>
      <c r="I930" s="33"/>
      <c r="J930" s="59"/>
      <c r="K930" s="56"/>
      <c r="L930" s="56"/>
      <c r="M930" s="59"/>
      <c r="N930" s="56">
        <v>1</v>
      </c>
      <c r="O930" s="60"/>
      <c r="P930" s="60"/>
      <c r="Q930" s="60"/>
      <c r="R930" s="60"/>
      <c r="S930" s="60"/>
      <c r="T930" s="60"/>
      <c r="U930" s="60"/>
      <c r="V930" s="60"/>
      <c r="W930" s="60"/>
      <c r="X930" s="60"/>
      <c r="Y930" s="60"/>
      <c r="Z930" s="60"/>
      <c r="AA930" s="60"/>
      <c r="AB930" s="60"/>
      <c r="AC930" s="60"/>
      <c r="AD930" s="60"/>
    </row>
    <row r="931" spans="1:30" ht="12">
      <c r="A931" s="56" t="s">
        <v>2128</v>
      </c>
      <c r="B931" s="66"/>
      <c r="C931" s="56" t="s">
        <v>2129</v>
      </c>
      <c r="D931" s="62">
        <v>95</v>
      </c>
      <c r="E931" s="22">
        <f t="shared" ref="E931:E947" si="257">SUM(H931+I931)/2</f>
        <v>97.5</v>
      </c>
      <c r="F931" s="62">
        <v>100</v>
      </c>
      <c r="G931" s="59"/>
      <c r="H931" s="22">
        <v>95</v>
      </c>
      <c r="I931" s="22">
        <v>100</v>
      </c>
      <c r="J931" s="59"/>
      <c r="K931" s="56" t="s">
        <v>59</v>
      </c>
      <c r="L931" s="56"/>
      <c r="M931" s="59"/>
      <c r="N931" s="56">
        <v>1</v>
      </c>
      <c r="O931" s="60"/>
      <c r="P931" s="60"/>
      <c r="Q931" s="60"/>
      <c r="R931" s="60"/>
      <c r="S931" s="60"/>
      <c r="T931" s="60"/>
      <c r="U931" s="60"/>
      <c r="V931" s="60"/>
      <c r="W931" s="60"/>
      <c r="X931" s="60"/>
      <c r="Y931" s="60"/>
      <c r="Z931" s="60"/>
      <c r="AA931" s="60"/>
      <c r="AB931" s="60"/>
      <c r="AC931" s="60"/>
      <c r="AD931" s="60"/>
    </row>
    <row r="932" spans="1:30" ht="12">
      <c r="A932" s="56" t="s">
        <v>2130</v>
      </c>
      <c r="B932" s="66"/>
      <c r="C932" s="56" t="s">
        <v>1639</v>
      </c>
      <c r="D932" s="62">
        <v>18</v>
      </c>
      <c r="E932" s="22">
        <f t="shared" si="257"/>
        <v>19</v>
      </c>
      <c r="F932" s="62">
        <v>20</v>
      </c>
      <c r="G932" s="59"/>
      <c r="H932" s="22">
        <v>18</v>
      </c>
      <c r="I932" s="22">
        <v>20</v>
      </c>
      <c r="J932" s="59"/>
      <c r="K932" s="56" t="s">
        <v>2131</v>
      </c>
      <c r="L932" s="56"/>
      <c r="M932" s="59"/>
      <c r="N932" s="56">
        <v>1</v>
      </c>
      <c r="O932" s="60"/>
      <c r="P932" s="60"/>
      <c r="Q932" s="60"/>
      <c r="R932" s="60"/>
      <c r="S932" s="60"/>
      <c r="T932" s="60"/>
      <c r="U932" s="60"/>
      <c r="V932" s="60"/>
      <c r="W932" s="60"/>
      <c r="X932" s="60"/>
      <c r="Y932" s="60"/>
      <c r="Z932" s="60"/>
      <c r="AA932" s="60"/>
      <c r="AB932" s="60"/>
      <c r="AC932" s="60"/>
      <c r="AD932" s="60"/>
    </row>
    <row r="933" spans="1:30" ht="12">
      <c r="A933" s="56" t="s">
        <v>2132</v>
      </c>
      <c r="B933" s="66"/>
      <c r="C933" s="56" t="s">
        <v>1560</v>
      </c>
      <c r="D933" s="62">
        <v>10000</v>
      </c>
      <c r="E933" s="22">
        <f t="shared" si="257"/>
        <v>12250</v>
      </c>
      <c r="F933" s="62">
        <v>15000</v>
      </c>
      <c r="G933" s="59"/>
      <c r="H933" s="22">
        <f>D933*1.1</f>
        <v>11000</v>
      </c>
      <c r="I933" s="22">
        <f>F933*0.9</f>
        <v>13500</v>
      </c>
      <c r="J933" s="59"/>
      <c r="K933" s="63" t="s">
        <v>2133</v>
      </c>
      <c r="L933" s="56" t="s">
        <v>59</v>
      </c>
      <c r="M933" s="59"/>
      <c r="N933" s="56">
        <v>1</v>
      </c>
      <c r="O933" s="60"/>
      <c r="P933" s="60"/>
      <c r="Q933" s="60"/>
      <c r="R933" s="60"/>
      <c r="S933" s="60"/>
      <c r="T933" s="60"/>
      <c r="U933" s="60"/>
      <c r="V933" s="60"/>
      <c r="W933" s="60"/>
      <c r="X933" s="60"/>
      <c r="Y933" s="60"/>
      <c r="Z933" s="60"/>
      <c r="AA933" s="60"/>
      <c r="AB933" s="60"/>
      <c r="AC933" s="60"/>
      <c r="AD933" s="60"/>
    </row>
    <row r="934" spans="1:30" ht="12">
      <c r="A934" s="56" t="s">
        <v>2134</v>
      </c>
      <c r="B934" s="66"/>
      <c r="C934" s="56" t="s">
        <v>1718</v>
      </c>
      <c r="D934" s="62">
        <v>25</v>
      </c>
      <c r="E934" s="22">
        <f t="shared" si="257"/>
        <v>25</v>
      </c>
      <c r="F934" s="64">
        <v>25</v>
      </c>
      <c r="G934" s="59"/>
      <c r="H934" s="22">
        <v>25</v>
      </c>
      <c r="I934" s="22">
        <v>25</v>
      </c>
      <c r="J934" s="59"/>
      <c r="K934" s="56" t="s">
        <v>2099</v>
      </c>
      <c r="L934" s="32"/>
      <c r="M934" s="56"/>
      <c r="N934" s="56">
        <v>1</v>
      </c>
      <c r="O934" s="60"/>
      <c r="P934" s="60"/>
      <c r="Q934" s="60"/>
      <c r="R934" s="60"/>
      <c r="S934" s="60"/>
      <c r="T934" s="60"/>
      <c r="U934" s="60"/>
      <c r="V934" s="60"/>
      <c r="W934" s="60"/>
      <c r="X934" s="60"/>
      <c r="Y934" s="60"/>
      <c r="Z934" s="60"/>
      <c r="AA934" s="60"/>
      <c r="AB934" s="60"/>
      <c r="AC934" s="60"/>
      <c r="AD934" s="60"/>
    </row>
    <row r="935" spans="1:30" ht="12">
      <c r="A935" s="56" t="s">
        <v>2135</v>
      </c>
      <c r="B935" s="66"/>
      <c r="C935" s="56" t="s">
        <v>1560</v>
      </c>
      <c r="D935" s="62">
        <v>2000</v>
      </c>
      <c r="E935" s="22">
        <f t="shared" si="257"/>
        <v>4700</v>
      </c>
      <c r="F935" s="62">
        <v>8000</v>
      </c>
      <c r="G935" s="59"/>
      <c r="H935" s="22">
        <f t="shared" ref="H935:H936" si="258">D935*1.1</f>
        <v>2200</v>
      </c>
      <c r="I935" s="22">
        <f t="shared" ref="I935:I936" si="259">F935*0.9</f>
        <v>7200</v>
      </c>
      <c r="J935" s="59"/>
      <c r="K935" s="63" t="s">
        <v>2136</v>
      </c>
      <c r="L935" s="29" t="s">
        <v>2137</v>
      </c>
      <c r="M935" s="63" t="s">
        <v>2138</v>
      </c>
      <c r="N935" s="56">
        <v>1</v>
      </c>
      <c r="O935" s="60"/>
      <c r="P935" s="60"/>
      <c r="Q935" s="60"/>
      <c r="R935" s="60"/>
      <c r="S935" s="60"/>
      <c r="T935" s="60"/>
      <c r="U935" s="60"/>
      <c r="V935" s="60"/>
      <c r="W935" s="60"/>
      <c r="X935" s="60"/>
      <c r="Y935" s="60"/>
      <c r="Z935" s="60"/>
      <c r="AA935" s="60"/>
      <c r="AB935" s="60"/>
      <c r="AC935" s="60"/>
      <c r="AD935" s="60"/>
    </row>
    <row r="936" spans="1:30" ht="12">
      <c r="A936" s="56" t="s">
        <v>2139</v>
      </c>
      <c r="B936" s="66"/>
      <c r="C936" s="56" t="s">
        <v>2140</v>
      </c>
      <c r="D936" s="62">
        <v>1300</v>
      </c>
      <c r="E936" s="22">
        <f t="shared" si="257"/>
        <v>1615</v>
      </c>
      <c r="F936" s="62">
        <v>2000</v>
      </c>
      <c r="G936" s="59"/>
      <c r="H936" s="22">
        <f t="shared" si="258"/>
        <v>1430.0000000000002</v>
      </c>
      <c r="I936" s="22">
        <f t="shared" si="259"/>
        <v>1800</v>
      </c>
      <c r="J936" s="59"/>
      <c r="K936" s="56" t="s">
        <v>59</v>
      </c>
      <c r="L936" s="63" t="s">
        <v>1645</v>
      </c>
      <c r="M936" s="56"/>
      <c r="N936" s="56">
        <v>1</v>
      </c>
      <c r="O936" s="60"/>
      <c r="P936" s="60"/>
      <c r="Q936" s="60"/>
      <c r="R936" s="60"/>
      <c r="S936" s="60"/>
      <c r="T936" s="60"/>
      <c r="U936" s="60"/>
      <c r="V936" s="60"/>
      <c r="W936" s="60"/>
      <c r="X936" s="60"/>
      <c r="Y936" s="60"/>
      <c r="Z936" s="60"/>
      <c r="AA936" s="60"/>
      <c r="AB936" s="60"/>
      <c r="AC936" s="60"/>
      <c r="AD936" s="60"/>
    </row>
    <row r="937" spans="1:30" ht="12">
      <c r="A937" s="56" t="s">
        <v>2141</v>
      </c>
      <c r="B937" s="66"/>
      <c r="C937" s="56" t="s">
        <v>2142</v>
      </c>
      <c r="D937" s="64">
        <v>9</v>
      </c>
      <c r="E937" s="22">
        <f t="shared" si="257"/>
        <v>9</v>
      </c>
      <c r="F937" s="64">
        <v>9</v>
      </c>
      <c r="G937" s="59"/>
      <c r="H937" s="22">
        <v>9</v>
      </c>
      <c r="I937" s="22">
        <v>9</v>
      </c>
      <c r="J937" s="59"/>
      <c r="K937" s="32" t="s">
        <v>2099</v>
      </c>
      <c r="L937" s="77"/>
      <c r="M937" s="59"/>
      <c r="N937" s="56">
        <v>1</v>
      </c>
      <c r="O937" s="60"/>
      <c r="P937" s="60"/>
      <c r="Q937" s="60"/>
      <c r="R937" s="60"/>
      <c r="S937" s="60"/>
      <c r="T937" s="60"/>
      <c r="U937" s="60"/>
      <c r="V937" s="60"/>
      <c r="W937" s="60"/>
      <c r="X937" s="60"/>
      <c r="Y937" s="60"/>
      <c r="Z937" s="60"/>
      <c r="AA937" s="60"/>
      <c r="AB937" s="60"/>
      <c r="AC937" s="60"/>
      <c r="AD937" s="60"/>
    </row>
    <row r="938" spans="1:30" ht="12">
      <c r="A938" s="56" t="s">
        <v>2143</v>
      </c>
      <c r="B938" s="66"/>
      <c r="C938" s="56" t="s">
        <v>2144</v>
      </c>
      <c r="D938" s="64">
        <v>150</v>
      </c>
      <c r="E938" s="22">
        <f t="shared" si="257"/>
        <v>175</v>
      </c>
      <c r="F938" s="64">
        <v>200</v>
      </c>
      <c r="G938" s="59"/>
      <c r="H938" s="22">
        <v>150</v>
      </c>
      <c r="I938" s="22">
        <v>200</v>
      </c>
      <c r="J938" s="59"/>
      <c r="K938" s="32" t="s">
        <v>2145</v>
      </c>
      <c r="L938" s="77"/>
      <c r="M938" s="59"/>
      <c r="N938" s="56">
        <v>1</v>
      </c>
      <c r="O938" s="60"/>
      <c r="P938" s="60"/>
      <c r="Q938" s="60"/>
      <c r="R938" s="60"/>
      <c r="S938" s="60"/>
      <c r="T938" s="60"/>
      <c r="U938" s="60"/>
      <c r="V938" s="60"/>
      <c r="W938" s="60"/>
      <c r="X938" s="60"/>
      <c r="Y938" s="60"/>
      <c r="Z938" s="60"/>
      <c r="AA938" s="60"/>
      <c r="AB938" s="60"/>
      <c r="AC938" s="60"/>
      <c r="AD938" s="60"/>
    </row>
    <row r="939" spans="1:30" ht="12">
      <c r="A939" s="56" t="s">
        <v>2146</v>
      </c>
      <c r="B939" s="66"/>
      <c r="C939" s="56" t="s">
        <v>1733</v>
      </c>
      <c r="D939" s="64">
        <v>200</v>
      </c>
      <c r="E939" s="22">
        <f t="shared" si="257"/>
        <v>200</v>
      </c>
      <c r="F939" s="64">
        <v>200</v>
      </c>
      <c r="G939" s="59"/>
      <c r="H939" s="22">
        <f t="shared" ref="H939:H940" si="260">D939*1.1</f>
        <v>220.00000000000003</v>
      </c>
      <c r="I939" s="22">
        <f t="shared" ref="I939:I940" si="261">F939*0.9</f>
        <v>180</v>
      </c>
      <c r="J939" s="59"/>
      <c r="K939" s="29" t="s">
        <v>2147</v>
      </c>
      <c r="L939" s="77"/>
      <c r="M939" s="59"/>
      <c r="N939" s="56">
        <v>1</v>
      </c>
      <c r="O939" s="60"/>
      <c r="P939" s="60"/>
      <c r="Q939" s="60"/>
      <c r="R939" s="60"/>
      <c r="S939" s="60"/>
      <c r="T939" s="60"/>
      <c r="U939" s="60"/>
      <c r="V939" s="60"/>
      <c r="W939" s="60"/>
      <c r="X939" s="60"/>
      <c r="Y939" s="60"/>
      <c r="Z939" s="60"/>
      <c r="AA939" s="60"/>
      <c r="AB939" s="60"/>
      <c r="AC939" s="60"/>
      <c r="AD939" s="60"/>
    </row>
    <row r="940" spans="1:30" ht="12">
      <c r="A940" s="56" t="s">
        <v>2148</v>
      </c>
      <c r="B940" s="66"/>
      <c r="C940" s="56" t="s">
        <v>1554</v>
      </c>
      <c r="D940" s="64">
        <v>700</v>
      </c>
      <c r="E940" s="22">
        <f t="shared" si="257"/>
        <v>835</v>
      </c>
      <c r="F940" s="62">
        <v>1000</v>
      </c>
      <c r="G940" s="59"/>
      <c r="H940" s="22">
        <f t="shared" si="260"/>
        <v>770.00000000000011</v>
      </c>
      <c r="I940" s="22">
        <f t="shared" si="261"/>
        <v>900</v>
      </c>
      <c r="J940" s="59"/>
      <c r="K940" s="29" t="s">
        <v>2149</v>
      </c>
      <c r="L940" s="52" t="s">
        <v>1698</v>
      </c>
      <c r="M940" s="2" t="s">
        <v>2150</v>
      </c>
      <c r="N940" s="56">
        <v>1</v>
      </c>
      <c r="O940" s="60"/>
      <c r="P940" s="60"/>
      <c r="Q940" s="60"/>
      <c r="R940" s="60"/>
      <c r="S940" s="60"/>
      <c r="T940" s="60"/>
      <c r="U940" s="60"/>
      <c r="V940" s="60"/>
      <c r="W940" s="60"/>
      <c r="X940" s="60"/>
      <c r="Y940" s="60"/>
      <c r="Z940" s="60"/>
      <c r="AA940" s="60"/>
      <c r="AB940" s="60"/>
      <c r="AC940" s="60"/>
      <c r="AD940" s="60"/>
    </row>
    <row r="941" spans="1:30" ht="12">
      <c r="A941" s="56" t="s">
        <v>2151</v>
      </c>
      <c r="B941" s="66"/>
      <c r="C941" s="56" t="s">
        <v>1560</v>
      </c>
      <c r="D941" s="64">
        <v>200</v>
      </c>
      <c r="E941" s="22">
        <f t="shared" si="257"/>
        <v>200</v>
      </c>
      <c r="F941" s="64">
        <v>200</v>
      </c>
      <c r="G941" s="59"/>
      <c r="H941" s="22">
        <v>200</v>
      </c>
      <c r="I941" s="22">
        <v>200</v>
      </c>
      <c r="J941" s="59"/>
      <c r="K941" s="63" t="s">
        <v>2152</v>
      </c>
      <c r="L941" s="61"/>
      <c r="M941" s="56" t="s">
        <v>59</v>
      </c>
      <c r="N941" s="56">
        <v>1</v>
      </c>
      <c r="O941" s="60"/>
      <c r="P941" s="60"/>
      <c r="Q941" s="60"/>
      <c r="R941" s="60"/>
      <c r="S941" s="60"/>
      <c r="T941" s="60"/>
      <c r="U941" s="60"/>
      <c r="V941" s="60"/>
      <c r="W941" s="60"/>
      <c r="X941" s="60"/>
      <c r="Y941" s="60"/>
      <c r="Z941" s="60"/>
      <c r="AA941" s="60"/>
      <c r="AB941" s="60"/>
      <c r="AC941" s="60"/>
      <c r="AD941" s="60"/>
    </row>
    <row r="942" spans="1:30" ht="12">
      <c r="A942" s="56" t="s">
        <v>2153</v>
      </c>
      <c r="B942" s="66"/>
      <c r="C942" s="56" t="s">
        <v>1560</v>
      </c>
      <c r="D942" s="64">
        <v>200</v>
      </c>
      <c r="E942" s="22">
        <f t="shared" si="257"/>
        <v>250</v>
      </c>
      <c r="F942" s="64">
        <v>300</v>
      </c>
      <c r="G942" s="59"/>
      <c r="H942" s="22">
        <v>200</v>
      </c>
      <c r="I942" s="22">
        <v>300</v>
      </c>
      <c r="J942" s="59"/>
      <c r="K942" s="2" t="s">
        <v>2152</v>
      </c>
      <c r="L942" s="63" t="s">
        <v>2154</v>
      </c>
      <c r="M942" s="56"/>
      <c r="N942" s="56">
        <v>1</v>
      </c>
      <c r="O942" s="60"/>
      <c r="P942" s="60"/>
      <c r="Q942" s="60"/>
      <c r="R942" s="60"/>
      <c r="S942" s="60"/>
      <c r="T942" s="60"/>
      <c r="U942" s="60"/>
      <c r="V942" s="60"/>
      <c r="W942" s="60"/>
      <c r="X942" s="60"/>
      <c r="Y942" s="60"/>
      <c r="Z942" s="60"/>
      <c r="AA942" s="60"/>
      <c r="AB942" s="60"/>
      <c r="AC942" s="60"/>
      <c r="AD942" s="60"/>
    </row>
    <row r="943" spans="1:30" ht="12">
      <c r="A943" s="56" t="s">
        <v>2155</v>
      </c>
      <c r="B943" s="66"/>
      <c r="C943" s="56" t="s">
        <v>1560</v>
      </c>
      <c r="D943" s="62">
        <v>1000</v>
      </c>
      <c r="E943" s="22">
        <f t="shared" si="257"/>
        <v>1900</v>
      </c>
      <c r="F943" s="62">
        <v>3000</v>
      </c>
      <c r="G943" s="59"/>
      <c r="H943" s="22">
        <f>D943*1.1</f>
        <v>1100</v>
      </c>
      <c r="I943" s="22">
        <f>F943*0.9</f>
        <v>2700</v>
      </c>
      <c r="J943" s="59"/>
      <c r="K943" s="63" t="s">
        <v>2156</v>
      </c>
      <c r="L943" s="63" t="s">
        <v>2157</v>
      </c>
      <c r="M943" s="56"/>
      <c r="N943" s="56">
        <v>1</v>
      </c>
      <c r="O943" s="60"/>
      <c r="P943" s="60"/>
      <c r="Q943" s="60"/>
      <c r="R943" s="60"/>
      <c r="S943" s="60"/>
      <c r="T943" s="60"/>
      <c r="U943" s="60"/>
      <c r="V943" s="60"/>
      <c r="W943" s="60"/>
      <c r="X943" s="60"/>
      <c r="Y943" s="60"/>
      <c r="Z943" s="60"/>
      <c r="AA943" s="60"/>
      <c r="AB943" s="60"/>
      <c r="AC943" s="60"/>
      <c r="AD943" s="60"/>
    </row>
    <row r="944" spans="1:30" ht="12">
      <c r="A944" s="56" t="s">
        <v>2158</v>
      </c>
      <c r="B944" s="66"/>
      <c r="C944" s="56" t="s">
        <v>1560</v>
      </c>
      <c r="D944" s="64">
        <v>300</v>
      </c>
      <c r="E944" s="22">
        <f t="shared" si="257"/>
        <v>300</v>
      </c>
      <c r="F944" s="64">
        <v>300</v>
      </c>
      <c r="G944" s="59"/>
      <c r="H944" s="22">
        <v>300</v>
      </c>
      <c r="I944" s="22">
        <v>300</v>
      </c>
      <c r="J944" s="59"/>
      <c r="K944" s="56" t="s">
        <v>59</v>
      </c>
      <c r="L944" s="59"/>
      <c r="M944" s="59"/>
      <c r="N944" s="56">
        <v>1</v>
      </c>
      <c r="O944" s="60"/>
      <c r="P944" s="60"/>
      <c r="Q944" s="60"/>
      <c r="R944" s="60"/>
      <c r="S944" s="60"/>
      <c r="T944" s="60"/>
      <c r="U944" s="60"/>
      <c r="V944" s="60"/>
      <c r="W944" s="60"/>
      <c r="X944" s="60"/>
      <c r="Y944" s="60"/>
      <c r="Z944" s="60"/>
      <c r="AA944" s="60"/>
      <c r="AB944" s="60"/>
      <c r="AC944" s="60"/>
      <c r="AD944" s="60"/>
    </row>
    <row r="945" spans="1:30" ht="12">
      <c r="A945" s="56" t="s">
        <v>2159</v>
      </c>
      <c r="B945" s="66"/>
      <c r="C945" s="56" t="s">
        <v>1526</v>
      </c>
      <c r="D945" s="64">
        <v>18</v>
      </c>
      <c r="E945" s="22">
        <f t="shared" si="257"/>
        <v>21.5</v>
      </c>
      <c r="F945" s="64">
        <v>25</v>
      </c>
      <c r="G945" s="59"/>
      <c r="H945" s="22">
        <v>18</v>
      </c>
      <c r="I945" s="22">
        <v>25</v>
      </c>
      <c r="J945" s="59"/>
      <c r="K945" s="78" t="s">
        <v>2160</v>
      </c>
      <c r="L945" s="56"/>
      <c r="M945" s="56"/>
      <c r="N945" s="56">
        <v>1</v>
      </c>
      <c r="O945" s="60"/>
      <c r="P945" s="60"/>
      <c r="Q945" s="60"/>
      <c r="R945" s="60"/>
      <c r="S945" s="60"/>
      <c r="T945" s="60"/>
      <c r="U945" s="60"/>
      <c r="V945" s="60"/>
      <c r="W945" s="60"/>
      <c r="X945" s="60"/>
      <c r="Y945" s="60"/>
      <c r="Z945" s="60"/>
      <c r="AA945" s="60"/>
      <c r="AB945" s="60"/>
      <c r="AC945" s="60"/>
      <c r="AD945" s="60"/>
    </row>
    <row r="946" spans="1:30" ht="12">
      <c r="A946" s="56" t="s">
        <v>2161</v>
      </c>
      <c r="B946" s="66"/>
      <c r="C946" s="56" t="s">
        <v>2162</v>
      </c>
      <c r="D946" s="64">
        <v>75</v>
      </c>
      <c r="E946" s="22">
        <f t="shared" si="257"/>
        <v>80</v>
      </c>
      <c r="F946" s="64">
        <v>85</v>
      </c>
      <c r="G946" s="59"/>
      <c r="H946" s="22">
        <v>75</v>
      </c>
      <c r="I946" s="22">
        <v>85</v>
      </c>
      <c r="J946" s="59"/>
      <c r="K946" s="78" t="s">
        <v>2163</v>
      </c>
      <c r="L946" s="56"/>
      <c r="M946" s="56"/>
      <c r="N946" s="56">
        <v>1</v>
      </c>
      <c r="O946" s="60"/>
      <c r="P946" s="60"/>
      <c r="Q946" s="60"/>
      <c r="R946" s="60"/>
      <c r="S946" s="60"/>
      <c r="T946" s="60"/>
      <c r="U946" s="60"/>
      <c r="V946" s="60"/>
      <c r="W946" s="60"/>
      <c r="X946" s="60"/>
      <c r="Y946" s="60"/>
      <c r="Z946" s="60"/>
      <c r="AA946" s="60"/>
      <c r="AB946" s="60"/>
      <c r="AC946" s="60"/>
      <c r="AD946" s="60"/>
    </row>
    <row r="947" spans="1:30" ht="12">
      <c r="A947" s="56" t="s">
        <v>2164</v>
      </c>
      <c r="B947" s="66"/>
      <c r="C947" s="56" t="s">
        <v>1560</v>
      </c>
      <c r="D947" s="64">
        <v>100</v>
      </c>
      <c r="E947" s="22">
        <f t="shared" si="257"/>
        <v>115</v>
      </c>
      <c r="F947" s="64">
        <v>130</v>
      </c>
      <c r="G947" s="59"/>
      <c r="H947" s="22">
        <v>100</v>
      </c>
      <c r="I947" s="22">
        <v>130</v>
      </c>
      <c r="J947" s="59"/>
      <c r="K947" s="63" t="s">
        <v>2152</v>
      </c>
      <c r="L947" s="56"/>
      <c r="M947" s="56"/>
      <c r="N947" s="56">
        <v>1</v>
      </c>
      <c r="O947" s="60"/>
      <c r="P947" s="60"/>
      <c r="Q947" s="60"/>
      <c r="R947" s="60"/>
      <c r="S947" s="60"/>
      <c r="T947" s="60"/>
      <c r="U947" s="60"/>
      <c r="V947" s="60"/>
      <c r="W947" s="60"/>
      <c r="X947" s="60"/>
      <c r="Y947" s="60"/>
      <c r="Z947" s="60"/>
      <c r="AA947" s="60"/>
      <c r="AB947" s="60"/>
      <c r="AC947" s="60"/>
      <c r="AD947" s="60"/>
    </row>
    <row r="948" spans="1:30" ht="12">
      <c r="A948" s="56" t="s">
        <v>2165</v>
      </c>
      <c r="B948" s="66"/>
      <c r="C948" s="56" t="s">
        <v>2061</v>
      </c>
      <c r="D948" s="64"/>
      <c r="E948" s="33"/>
      <c r="F948" s="64"/>
      <c r="G948" s="59"/>
      <c r="H948" s="33"/>
      <c r="I948" s="33"/>
      <c r="J948" s="59"/>
      <c r="K948" s="2"/>
      <c r="L948" s="56"/>
      <c r="M948" s="56"/>
      <c r="N948" s="56">
        <v>1</v>
      </c>
      <c r="O948" s="60"/>
      <c r="P948" s="60"/>
      <c r="Q948" s="60"/>
      <c r="R948" s="60"/>
      <c r="S948" s="60"/>
      <c r="T948" s="60"/>
      <c r="U948" s="60"/>
      <c r="V948" s="60"/>
      <c r="W948" s="60"/>
      <c r="X948" s="60"/>
      <c r="Y948" s="60"/>
      <c r="Z948" s="60"/>
      <c r="AA948" s="60"/>
      <c r="AB948" s="60"/>
      <c r="AC948" s="60"/>
      <c r="AD948" s="60"/>
    </row>
    <row r="949" spans="1:30" ht="12">
      <c r="A949" s="56" t="s">
        <v>2166</v>
      </c>
      <c r="B949" s="66"/>
      <c r="C949" s="56" t="s">
        <v>1573</v>
      </c>
      <c r="D949" s="64">
        <v>230</v>
      </c>
      <c r="E949" s="22">
        <f>SUM(H949+I949)/2</f>
        <v>265</v>
      </c>
      <c r="F949" s="64">
        <v>300</v>
      </c>
      <c r="G949" s="59"/>
      <c r="H949" s="22">
        <v>230</v>
      </c>
      <c r="I949" s="22">
        <v>300</v>
      </c>
      <c r="J949" s="59"/>
      <c r="K949" s="2" t="s">
        <v>2167</v>
      </c>
      <c r="L949" s="56" t="s">
        <v>2168</v>
      </c>
      <c r="M949" s="63" t="s">
        <v>2169</v>
      </c>
      <c r="N949" s="56">
        <v>1</v>
      </c>
      <c r="O949" s="60"/>
      <c r="P949" s="60"/>
      <c r="Q949" s="60"/>
      <c r="R949" s="60"/>
      <c r="S949" s="60"/>
      <c r="T949" s="60"/>
      <c r="U949" s="60"/>
      <c r="V949" s="60"/>
      <c r="W949" s="60"/>
      <c r="X949" s="60"/>
      <c r="Y949" s="60"/>
      <c r="Z949" s="60"/>
      <c r="AA949" s="60"/>
      <c r="AB949" s="60"/>
      <c r="AC949" s="60"/>
      <c r="AD949" s="60"/>
    </row>
    <row r="950" spans="1:30" ht="12">
      <c r="A950" s="79" t="s">
        <v>2171</v>
      </c>
      <c r="B950" s="60"/>
      <c r="C950" s="79" t="s">
        <v>2172</v>
      </c>
      <c r="D950" s="79">
        <v>1</v>
      </c>
      <c r="E950" s="22">
        <f>SUM(D950+F950)/2</f>
        <v>1</v>
      </c>
      <c r="F950" s="79">
        <v>1</v>
      </c>
      <c r="G950" s="60"/>
      <c r="H950" s="33"/>
      <c r="I950" s="33"/>
      <c r="J950" s="60"/>
      <c r="K950" s="79" t="s">
        <v>2064</v>
      </c>
      <c r="L950" s="60"/>
      <c r="M950" s="60"/>
      <c r="N950" s="79">
        <v>1</v>
      </c>
      <c r="O950" s="60"/>
      <c r="P950" s="60"/>
      <c r="Q950" s="60"/>
      <c r="R950" s="60"/>
      <c r="S950" s="60"/>
      <c r="T950" s="60"/>
      <c r="U950" s="60"/>
      <c r="V950" s="60"/>
      <c r="W950" s="60"/>
      <c r="X950" s="60"/>
      <c r="Y950" s="60"/>
      <c r="Z950" s="60"/>
      <c r="AA950" s="60"/>
      <c r="AB950" s="60"/>
      <c r="AC950" s="60"/>
      <c r="AD950" s="60"/>
    </row>
    <row r="951" spans="1:30" ht="12">
      <c r="A951" s="79" t="s">
        <v>2174</v>
      </c>
      <c r="B951" s="60"/>
      <c r="C951" s="79" t="s">
        <v>1526</v>
      </c>
      <c r="D951" s="79">
        <v>25</v>
      </c>
      <c r="E951" s="22">
        <f>SUM(H951+I951)/2</f>
        <v>25.450000000000003</v>
      </c>
      <c r="F951" s="79">
        <v>26</v>
      </c>
      <c r="G951" s="60"/>
      <c r="H951" s="22">
        <f>D951*1.1</f>
        <v>27.500000000000004</v>
      </c>
      <c r="I951" s="22">
        <f>F951*0.9</f>
        <v>23.400000000000002</v>
      </c>
      <c r="J951" s="60"/>
      <c r="K951" s="79" t="s">
        <v>59</v>
      </c>
      <c r="L951" s="60"/>
      <c r="M951" s="60"/>
      <c r="N951" s="79">
        <v>1</v>
      </c>
      <c r="O951" s="60"/>
      <c r="P951" s="60"/>
      <c r="Q951" s="60"/>
      <c r="R951" s="60"/>
      <c r="S951" s="60"/>
      <c r="T951" s="60"/>
      <c r="U951" s="60"/>
      <c r="V951" s="60"/>
      <c r="W951" s="60"/>
      <c r="X951" s="60"/>
      <c r="Y951" s="60"/>
      <c r="Z951" s="60"/>
      <c r="AA951" s="60"/>
      <c r="AB951" s="60"/>
      <c r="AC951" s="60"/>
      <c r="AD951" s="60"/>
    </row>
    <row r="952" spans="1:30" ht="12">
      <c r="A952" s="79" t="s">
        <v>2176</v>
      </c>
      <c r="B952" s="60"/>
      <c r="C952" s="79" t="s">
        <v>1526</v>
      </c>
      <c r="D952" s="79">
        <v>40</v>
      </c>
      <c r="E952" s="22">
        <f>SUM(D952+F952)/2</f>
        <v>45</v>
      </c>
      <c r="F952" s="79">
        <v>50</v>
      </c>
      <c r="G952" s="60"/>
      <c r="H952" s="33"/>
      <c r="I952" s="33"/>
      <c r="J952" s="60"/>
      <c r="K952" s="79" t="s">
        <v>2177</v>
      </c>
      <c r="L952" s="60"/>
      <c r="M952" s="60"/>
      <c r="N952" s="79">
        <v>1</v>
      </c>
      <c r="O952" s="60"/>
      <c r="P952" s="60"/>
      <c r="Q952" s="60"/>
      <c r="R952" s="60"/>
      <c r="S952" s="60"/>
      <c r="T952" s="60"/>
      <c r="U952" s="60"/>
      <c r="V952" s="60"/>
      <c r="W952" s="60"/>
      <c r="X952" s="60"/>
      <c r="Y952" s="60"/>
      <c r="Z952" s="60"/>
      <c r="AA952" s="60"/>
      <c r="AB952" s="60"/>
      <c r="AC952" s="60"/>
      <c r="AD952" s="60"/>
    </row>
    <row r="953" spans="1:30" ht="12">
      <c r="A953" s="60"/>
      <c r="B953" s="60"/>
      <c r="C953" s="60"/>
      <c r="D953" s="60"/>
      <c r="E953" s="3"/>
      <c r="F953" s="60"/>
      <c r="G953" s="60"/>
      <c r="H953" s="3"/>
      <c r="I953" s="33"/>
      <c r="J953" s="60"/>
      <c r="K953" s="60"/>
      <c r="L953" s="60"/>
      <c r="M953" s="60"/>
      <c r="N953" s="60">
        <f>SUM(N688:N952)</f>
        <v>261</v>
      </c>
      <c r="O953" s="60"/>
      <c r="P953" s="60"/>
      <c r="Q953" s="60"/>
      <c r="R953" s="60"/>
      <c r="S953" s="60"/>
      <c r="T953" s="60"/>
      <c r="U953" s="60"/>
      <c r="V953" s="60"/>
      <c r="W953" s="60"/>
      <c r="X953" s="60"/>
      <c r="Y953" s="60"/>
      <c r="Z953" s="60"/>
      <c r="AA953" s="60"/>
      <c r="AB953" s="60"/>
      <c r="AC953" s="60"/>
      <c r="AD953" s="60"/>
    </row>
    <row r="954" spans="1:30" ht="12">
      <c r="A954" s="60"/>
      <c r="B954" s="60"/>
      <c r="C954" s="60"/>
      <c r="D954" s="60"/>
      <c r="E954" s="3"/>
      <c r="F954" s="60"/>
      <c r="G954" s="60"/>
      <c r="H954" s="3"/>
      <c r="I954" s="33"/>
      <c r="J954" s="60"/>
      <c r="K954" s="60"/>
      <c r="L954" s="60"/>
      <c r="M954" s="60"/>
      <c r="N954" s="60"/>
      <c r="O954" s="60"/>
      <c r="P954" s="60"/>
      <c r="Q954" s="60"/>
      <c r="R954" s="60"/>
      <c r="S954" s="60"/>
      <c r="T954" s="60"/>
      <c r="U954" s="60"/>
      <c r="V954" s="60"/>
      <c r="W954" s="60"/>
      <c r="X954" s="60"/>
      <c r="Y954" s="60"/>
      <c r="Z954" s="60"/>
      <c r="AA954" s="60"/>
      <c r="AB954" s="60"/>
      <c r="AC954" s="60"/>
      <c r="AD954" s="60"/>
    </row>
    <row r="955" spans="1:30" ht="12">
      <c r="A955" s="60"/>
      <c r="B955" s="60"/>
      <c r="C955" s="60"/>
      <c r="D955" s="60"/>
      <c r="E955" s="3"/>
      <c r="F955" s="60"/>
      <c r="G955" s="60"/>
      <c r="H955" s="3"/>
      <c r="I955" s="33"/>
      <c r="J955" s="60"/>
      <c r="K955" s="60"/>
      <c r="L955" s="60"/>
      <c r="M955" s="60"/>
      <c r="N955" s="60"/>
      <c r="O955" s="60"/>
      <c r="P955" s="60"/>
      <c r="Q955" s="60"/>
      <c r="R955" s="60"/>
      <c r="S955" s="60"/>
      <c r="T955" s="60"/>
      <c r="U955" s="60"/>
      <c r="V955" s="60"/>
      <c r="W955" s="60"/>
      <c r="X955" s="60"/>
      <c r="Y955" s="60"/>
      <c r="Z955" s="60"/>
      <c r="AA955" s="60"/>
      <c r="AB955" s="60"/>
      <c r="AC955" s="60"/>
      <c r="AD955" s="60"/>
    </row>
    <row r="956" spans="1:30" ht="12">
      <c r="A956" s="60"/>
      <c r="B956" s="60"/>
      <c r="C956" s="60"/>
      <c r="D956" s="60"/>
      <c r="E956" s="3"/>
      <c r="F956" s="60"/>
      <c r="G956" s="60"/>
      <c r="H956" s="3"/>
      <c r="I956" s="33"/>
      <c r="J956" s="60"/>
      <c r="K956" s="60"/>
      <c r="L956" s="60"/>
      <c r="M956" s="60"/>
      <c r="N956" s="60"/>
      <c r="O956" s="60"/>
      <c r="P956" s="60"/>
      <c r="Q956" s="60"/>
      <c r="R956" s="60"/>
      <c r="S956" s="60"/>
      <c r="T956" s="60"/>
      <c r="U956" s="60"/>
      <c r="V956" s="60"/>
      <c r="W956" s="60"/>
      <c r="X956" s="60"/>
      <c r="Y956" s="60"/>
      <c r="Z956" s="60"/>
      <c r="AA956" s="60"/>
      <c r="AB956" s="60"/>
      <c r="AC956" s="60"/>
      <c r="AD956" s="60"/>
    </row>
    <row r="957" spans="1:30" ht="12">
      <c r="A957" s="60"/>
      <c r="B957" s="60"/>
      <c r="C957" s="60"/>
      <c r="D957" s="60"/>
      <c r="E957" s="3"/>
      <c r="F957" s="60"/>
      <c r="G957" s="60"/>
      <c r="H957" s="3"/>
      <c r="I957" s="33"/>
      <c r="J957" s="60"/>
      <c r="K957" s="60"/>
      <c r="L957" s="60"/>
      <c r="M957" s="60"/>
      <c r="N957" s="60"/>
      <c r="O957" s="60"/>
      <c r="P957" s="60"/>
      <c r="Q957" s="60"/>
      <c r="R957" s="60"/>
      <c r="S957" s="60"/>
      <c r="T957" s="60"/>
      <c r="U957" s="60"/>
      <c r="V957" s="60"/>
      <c r="W957" s="60"/>
      <c r="X957" s="60"/>
      <c r="Y957" s="60"/>
      <c r="Z957" s="60"/>
      <c r="AA957" s="60"/>
      <c r="AB957" s="60"/>
      <c r="AC957" s="60"/>
      <c r="AD957" s="60"/>
    </row>
    <row r="958" spans="1:30" ht="12">
      <c r="A958" s="60"/>
      <c r="B958" s="60"/>
      <c r="C958" s="60"/>
      <c r="D958" s="60"/>
      <c r="E958" s="3"/>
      <c r="F958" s="60"/>
      <c r="G958" s="60"/>
      <c r="H958" s="3"/>
      <c r="I958" s="3"/>
      <c r="J958" s="60"/>
      <c r="K958" s="60"/>
      <c r="L958" s="60"/>
      <c r="M958" s="60"/>
      <c r="N958" s="60"/>
      <c r="O958" s="60"/>
      <c r="P958" s="60"/>
      <c r="Q958" s="60"/>
      <c r="R958" s="60"/>
      <c r="S958" s="60"/>
      <c r="T958" s="60"/>
      <c r="U958" s="60"/>
      <c r="V958" s="60"/>
      <c r="W958" s="60"/>
      <c r="X958" s="60"/>
      <c r="Y958" s="60"/>
      <c r="Z958" s="60"/>
      <c r="AA958" s="60"/>
      <c r="AB958" s="60"/>
      <c r="AC958" s="60"/>
      <c r="AD958" s="60"/>
    </row>
    <row r="959" spans="1:30" ht="12">
      <c r="A959" s="60"/>
      <c r="B959" s="60"/>
      <c r="C959" s="60"/>
      <c r="D959" s="60"/>
      <c r="E959" s="3"/>
      <c r="F959" s="60"/>
      <c r="G959" s="60"/>
      <c r="H959" s="3"/>
      <c r="I959" s="3"/>
      <c r="J959" s="60"/>
      <c r="K959" s="60"/>
      <c r="L959" s="60"/>
      <c r="M959" s="60"/>
      <c r="N959" s="60"/>
      <c r="O959" s="60"/>
      <c r="P959" s="60"/>
      <c r="Q959" s="60"/>
      <c r="R959" s="60"/>
      <c r="S959" s="60"/>
      <c r="T959" s="60"/>
      <c r="U959" s="60"/>
      <c r="V959" s="60"/>
      <c r="W959" s="60"/>
      <c r="X959" s="60"/>
      <c r="Y959" s="60"/>
      <c r="Z959" s="60"/>
      <c r="AA959" s="60"/>
      <c r="AB959" s="60"/>
      <c r="AC959" s="60"/>
      <c r="AD959" s="60"/>
    </row>
    <row r="960" spans="1:30" ht="12">
      <c r="A960" s="60"/>
      <c r="B960" s="60"/>
      <c r="C960" s="60"/>
      <c r="D960" s="60"/>
      <c r="E960" s="3"/>
      <c r="F960" s="60"/>
      <c r="G960" s="60"/>
      <c r="H960" s="3"/>
      <c r="I960" s="3"/>
      <c r="J960" s="60"/>
      <c r="K960" s="60"/>
      <c r="L960" s="60"/>
      <c r="M960" s="60"/>
      <c r="N960" s="60"/>
      <c r="O960" s="60"/>
      <c r="P960" s="60"/>
      <c r="Q960" s="60"/>
      <c r="R960" s="60"/>
      <c r="S960" s="60"/>
      <c r="T960" s="60"/>
      <c r="U960" s="60"/>
      <c r="V960" s="60"/>
      <c r="W960" s="60"/>
      <c r="X960" s="60"/>
      <c r="Y960" s="60"/>
      <c r="Z960" s="60"/>
      <c r="AA960" s="60"/>
      <c r="AB960" s="60"/>
      <c r="AC960" s="60"/>
      <c r="AD960" s="60"/>
    </row>
    <row r="961" spans="1:30" ht="12">
      <c r="A961" s="60"/>
      <c r="B961" s="60"/>
      <c r="C961" s="60"/>
      <c r="D961" s="60"/>
      <c r="E961" s="3"/>
      <c r="F961" s="60"/>
      <c r="G961" s="60"/>
      <c r="H961" s="3"/>
      <c r="I961" s="3"/>
      <c r="J961" s="60"/>
      <c r="K961" s="60"/>
      <c r="L961" s="60"/>
      <c r="M961" s="60"/>
      <c r="N961" s="60"/>
      <c r="O961" s="60"/>
      <c r="P961" s="60"/>
      <c r="Q961" s="60"/>
      <c r="R961" s="60"/>
      <c r="S961" s="60"/>
      <c r="T961" s="60"/>
      <c r="U961" s="60"/>
      <c r="V961" s="60"/>
      <c r="W961" s="60"/>
      <c r="X961" s="60"/>
      <c r="Y961" s="60"/>
      <c r="Z961" s="60"/>
      <c r="AA961" s="60"/>
      <c r="AB961" s="60"/>
      <c r="AC961" s="60"/>
      <c r="AD961" s="60"/>
    </row>
    <row r="962" spans="1:30" ht="12">
      <c r="A962" s="60"/>
      <c r="B962" s="60"/>
      <c r="C962" s="60"/>
      <c r="D962" s="60"/>
      <c r="E962" s="3"/>
      <c r="F962" s="60"/>
      <c r="G962" s="60"/>
      <c r="H962" s="3"/>
      <c r="I962" s="3"/>
      <c r="J962" s="60"/>
      <c r="K962" s="60"/>
      <c r="L962" s="60"/>
      <c r="M962" s="60"/>
      <c r="N962" s="60"/>
      <c r="O962" s="60"/>
      <c r="P962" s="60"/>
      <c r="Q962" s="60"/>
      <c r="R962" s="60"/>
      <c r="S962" s="60"/>
      <c r="T962" s="60"/>
      <c r="U962" s="60"/>
      <c r="V962" s="60"/>
      <c r="W962" s="60"/>
      <c r="X962" s="60"/>
      <c r="Y962" s="60"/>
      <c r="Z962" s="60"/>
      <c r="AA962" s="60"/>
      <c r="AB962" s="60"/>
      <c r="AC962" s="60"/>
      <c r="AD962" s="60"/>
    </row>
    <row r="963" spans="1:30" ht="12">
      <c r="A963" s="60"/>
      <c r="B963" s="60"/>
      <c r="C963" s="60"/>
      <c r="D963" s="60"/>
      <c r="E963" s="3"/>
      <c r="F963" s="60"/>
      <c r="G963" s="60"/>
      <c r="H963" s="3"/>
      <c r="I963" s="3"/>
      <c r="J963" s="60"/>
      <c r="K963" s="60"/>
      <c r="L963" s="60"/>
      <c r="M963" s="60"/>
      <c r="N963" s="60"/>
      <c r="O963" s="60"/>
      <c r="P963" s="60"/>
      <c r="Q963" s="60"/>
      <c r="R963" s="60"/>
      <c r="S963" s="60"/>
      <c r="T963" s="60"/>
      <c r="U963" s="60"/>
      <c r="V963" s="60"/>
      <c r="W963" s="60"/>
      <c r="X963" s="60"/>
      <c r="Y963" s="60"/>
      <c r="Z963" s="60"/>
      <c r="AA963" s="60"/>
      <c r="AB963" s="60"/>
      <c r="AC963" s="60"/>
      <c r="AD963" s="60"/>
    </row>
    <row r="964" spans="1:30" ht="12">
      <c r="A964" s="60"/>
      <c r="B964" s="60"/>
      <c r="C964" s="60"/>
      <c r="D964" s="60"/>
      <c r="E964" s="3"/>
      <c r="F964" s="60"/>
      <c r="G964" s="60"/>
      <c r="H964" s="3"/>
      <c r="I964" s="3"/>
      <c r="J964" s="60"/>
      <c r="K964" s="60"/>
      <c r="L964" s="60"/>
      <c r="M964" s="60"/>
      <c r="N964" s="60"/>
      <c r="O964" s="60"/>
      <c r="P964" s="60"/>
      <c r="Q964" s="60"/>
      <c r="R964" s="60"/>
      <c r="S964" s="60"/>
      <c r="T964" s="60"/>
      <c r="U964" s="60"/>
      <c r="V964" s="60"/>
      <c r="W964" s="60"/>
      <c r="X964" s="60"/>
      <c r="Y964" s="60"/>
      <c r="Z964" s="60"/>
      <c r="AA964" s="60"/>
      <c r="AB964" s="60"/>
      <c r="AC964" s="60"/>
      <c r="AD964" s="60"/>
    </row>
    <row r="965" spans="1:30" ht="12">
      <c r="A965" s="60"/>
      <c r="B965" s="60"/>
      <c r="C965" s="60"/>
      <c r="D965" s="60"/>
      <c r="E965" s="3"/>
      <c r="F965" s="60"/>
      <c r="G965" s="60"/>
      <c r="H965" s="3"/>
      <c r="I965" s="3"/>
      <c r="J965" s="60"/>
      <c r="K965" s="60"/>
      <c r="L965" s="60"/>
      <c r="M965" s="60"/>
      <c r="N965" s="60"/>
      <c r="O965" s="60"/>
      <c r="P965" s="60"/>
      <c r="Q965" s="60"/>
      <c r="R965" s="60"/>
      <c r="S965" s="60"/>
      <c r="T965" s="60"/>
      <c r="U965" s="60"/>
      <c r="V965" s="60"/>
      <c r="W965" s="60"/>
      <c r="X965" s="60"/>
      <c r="Y965" s="60"/>
      <c r="Z965" s="60"/>
      <c r="AA965" s="60"/>
      <c r="AB965" s="60"/>
      <c r="AC965" s="60"/>
      <c r="AD965" s="60"/>
    </row>
    <row r="966" spans="1:30" ht="12">
      <c r="A966" s="60"/>
      <c r="B966" s="60"/>
      <c r="C966" s="60"/>
      <c r="D966" s="60"/>
      <c r="E966" s="3"/>
      <c r="F966" s="60"/>
      <c r="G966" s="60"/>
      <c r="H966" s="3"/>
      <c r="I966" s="3"/>
      <c r="J966" s="60"/>
      <c r="K966" s="60"/>
      <c r="L966" s="60"/>
      <c r="M966" s="60"/>
      <c r="N966" s="60"/>
      <c r="O966" s="60"/>
      <c r="P966" s="60"/>
      <c r="Q966" s="60"/>
      <c r="R966" s="60"/>
      <c r="S966" s="60"/>
      <c r="T966" s="60"/>
      <c r="U966" s="60"/>
      <c r="V966" s="60"/>
      <c r="W966" s="60"/>
      <c r="X966" s="60"/>
      <c r="Y966" s="60"/>
      <c r="Z966" s="60"/>
      <c r="AA966" s="60"/>
      <c r="AB966" s="60"/>
      <c r="AC966" s="60"/>
      <c r="AD966" s="60"/>
    </row>
    <row r="967" spans="1:30" ht="12">
      <c r="A967" s="60"/>
      <c r="B967" s="60"/>
      <c r="C967" s="60"/>
      <c r="D967" s="60"/>
      <c r="E967" s="3"/>
      <c r="F967" s="60"/>
      <c r="G967" s="60"/>
      <c r="H967" s="3"/>
      <c r="I967" s="3"/>
      <c r="J967" s="60"/>
      <c r="K967" s="60"/>
      <c r="L967" s="60"/>
      <c r="M967" s="60"/>
      <c r="N967" s="60"/>
      <c r="O967" s="60"/>
      <c r="P967" s="60"/>
      <c r="Q967" s="60"/>
      <c r="R967" s="60"/>
      <c r="S967" s="60"/>
      <c r="T967" s="60"/>
      <c r="U967" s="60"/>
      <c r="V967" s="60"/>
      <c r="W967" s="60"/>
      <c r="X967" s="60"/>
      <c r="Y967" s="60"/>
      <c r="Z967" s="60"/>
      <c r="AA967" s="60"/>
      <c r="AB967" s="60"/>
      <c r="AC967" s="60"/>
      <c r="AD967" s="60"/>
    </row>
    <row r="968" spans="1:30" ht="12">
      <c r="E968" s="3"/>
      <c r="H968" s="3"/>
      <c r="I968" s="3"/>
    </row>
    <row r="969" spans="1:30" ht="12">
      <c r="E969" s="3"/>
      <c r="H969" s="3"/>
      <c r="I969" s="3"/>
    </row>
    <row r="970" spans="1:30" ht="12">
      <c r="E970" s="3"/>
      <c r="H970" s="3"/>
      <c r="I970" s="3"/>
    </row>
    <row r="971" spans="1:30" ht="12">
      <c r="E971" s="3"/>
      <c r="H971" s="3"/>
      <c r="I971" s="3"/>
    </row>
    <row r="972" spans="1:30" ht="12">
      <c r="E972" s="3"/>
      <c r="H972" s="3"/>
      <c r="I972" s="3"/>
    </row>
    <row r="973" spans="1:30" ht="12">
      <c r="E973" s="3"/>
      <c r="H973" s="3"/>
      <c r="I973" s="3"/>
    </row>
    <row r="974" spans="1:30" ht="12">
      <c r="E974" s="3"/>
      <c r="H974" s="3"/>
      <c r="I974" s="3"/>
    </row>
    <row r="975" spans="1:30" ht="12">
      <c r="E975" s="3"/>
      <c r="H975" s="3"/>
      <c r="I975" s="3"/>
    </row>
    <row r="976" spans="1:30" ht="12">
      <c r="E976" s="3"/>
      <c r="H976" s="3"/>
      <c r="I976" s="3"/>
    </row>
    <row r="977" spans="5:9" ht="12">
      <c r="E977" s="3"/>
      <c r="H977" s="3"/>
      <c r="I977" s="3"/>
    </row>
    <row r="978" spans="5:9" ht="12">
      <c r="E978" s="3"/>
      <c r="H978" s="3"/>
      <c r="I978" s="3"/>
    </row>
    <row r="979" spans="5:9" ht="12">
      <c r="E979" s="3"/>
      <c r="H979" s="3"/>
      <c r="I979" s="3"/>
    </row>
    <row r="980" spans="5:9" ht="12">
      <c r="E980" s="3"/>
      <c r="H980" s="3"/>
      <c r="I980" s="3"/>
    </row>
    <row r="981" spans="5:9" ht="12">
      <c r="E981" s="3"/>
      <c r="H981" s="3"/>
      <c r="I981" s="3"/>
    </row>
    <row r="982" spans="5:9" ht="12">
      <c r="E982" s="3"/>
      <c r="H982" s="3"/>
      <c r="I982" s="3"/>
    </row>
    <row r="983" spans="5:9" ht="12">
      <c r="E983" s="3"/>
      <c r="H983" s="3"/>
      <c r="I983" s="3"/>
    </row>
    <row r="984" spans="5:9" ht="12">
      <c r="E984" s="3"/>
      <c r="H984" s="3"/>
      <c r="I984" s="3"/>
    </row>
    <row r="985" spans="5:9" ht="12">
      <c r="E985" s="3"/>
      <c r="H985" s="3"/>
      <c r="I985" s="3"/>
    </row>
    <row r="986" spans="5:9" ht="12">
      <c r="E986" s="3"/>
      <c r="H986" s="3"/>
      <c r="I986" s="3"/>
    </row>
    <row r="987" spans="5:9" ht="12">
      <c r="E987" s="3"/>
      <c r="H987" s="3"/>
      <c r="I987" s="3"/>
    </row>
    <row r="988" spans="5:9" ht="12">
      <c r="E988" s="3"/>
      <c r="H988" s="3"/>
      <c r="I988" s="3"/>
    </row>
    <row r="989" spans="5:9" ht="12">
      <c r="E989" s="3"/>
      <c r="H989" s="3"/>
      <c r="I989" s="3"/>
    </row>
    <row r="990" spans="5:9" ht="12">
      <c r="E990" s="3"/>
      <c r="H990" s="3"/>
      <c r="I990" s="3"/>
    </row>
    <row r="991" spans="5:9" ht="12">
      <c r="E991" s="3"/>
      <c r="H991" s="3"/>
      <c r="I991" s="3"/>
    </row>
    <row r="992" spans="5:9" ht="12">
      <c r="E992" s="3"/>
      <c r="H992" s="3"/>
      <c r="I992" s="3"/>
    </row>
    <row r="993" spans="5:9" ht="12">
      <c r="E993" s="3"/>
      <c r="H993" s="3"/>
      <c r="I993" s="3"/>
    </row>
    <row r="994" spans="5:9" ht="12">
      <c r="E994" s="3"/>
      <c r="H994" s="3"/>
      <c r="I994" s="3"/>
    </row>
    <row r="995" spans="5:9" ht="12">
      <c r="E995" s="3"/>
      <c r="H995" s="3"/>
      <c r="I995" s="3"/>
    </row>
    <row r="996" spans="5:9" ht="12">
      <c r="E996" s="3"/>
      <c r="H996" s="3"/>
      <c r="I996" s="3"/>
    </row>
    <row r="997" spans="5:9" ht="12">
      <c r="E997" s="3"/>
      <c r="H997" s="3"/>
      <c r="I997" s="3"/>
    </row>
    <row r="998" spans="5:9" ht="12">
      <c r="E998" s="3"/>
      <c r="H998" s="3"/>
      <c r="I998" s="3"/>
    </row>
    <row r="999" spans="5:9" ht="12">
      <c r="E999" s="3"/>
      <c r="H999" s="3"/>
      <c r="I999" s="3"/>
    </row>
    <row r="1000" spans="5:9" ht="12">
      <c r="E1000" s="3"/>
      <c r="H1000" s="3"/>
      <c r="I1000" s="3"/>
    </row>
    <row r="1001" spans="5:9" ht="12">
      <c r="E1001" s="3"/>
      <c r="H1001" s="3"/>
      <c r="I1001" s="3"/>
    </row>
    <row r="1002" spans="5:9" ht="12">
      <c r="E1002" s="3"/>
      <c r="H1002" s="3"/>
      <c r="I1002" s="3"/>
    </row>
    <row r="1003" spans="5:9" ht="12">
      <c r="E1003" s="3"/>
      <c r="H1003" s="3"/>
      <c r="I1003" s="3"/>
    </row>
    <row r="1004" spans="5:9" ht="12">
      <c r="E1004" s="3"/>
      <c r="H1004" s="3"/>
      <c r="I1004" s="3"/>
    </row>
    <row r="1005" spans="5:9" ht="12">
      <c r="E1005" s="3"/>
      <c r="H1005" s="3"/>
      <c r="I1005" s="3"/>
    </row>
    <row r="1006" spans="5:9" ht="12">
      <c r="E1006" s="3"/>
      <c r="H1006" s="3"/>
      <c r="I1006" s="3"/>
    </row>
    <row r="1007" spans="5:9" ht="12">
      <c r="E1007" s="3"/>
      <c r="H1007" s="3"/>
      <c r="I1007" s="3"/>
    </row>
    <row r="1008" spans="5:9" ht="12">
      <c r="E1008" s="3"/>
      <c r="H1008" s="3"/>
      <c r="I1008" s="3"/>
    </row>
    <row r="1009" spans="5:9" ht="12">
      <c r="E1009" s="3"/>
      <c r="H1009" s="3"/>
      <c r="I1009" s="3"/>
    </row>
    <row r="1010" spans="5:9" ht="12">
      <c r="E1010" s="3"/>
      <c r="H1010" s="3"/>
      <c r="I1010" s="3"/>
    </row>
    <row r="1011" spans="5:9" ht="12">
      <c r="E1011" s="3"/>
      <c r="H1011" s="3"/>
      <c r="I1011" s="3"/>
    </row>
    <row r="1012" spans="5:9" ht="12">
      <c r="E1012" s="3"/>
      <c r="H1012" s="3"/>
      <c r="I1012" s="3"/>
    </row>
    <row r="1013" spans="5:9" ht="12">
      <c r="E1013" s="3"/>
      <c r="H1013" s="3"/>
      <c r="I1013" s="3"/>
    </row>
    <row r="1014" spans="5:9" ht="12">
      <c r="E1014" s="3"/>
      <c r="H1014" s="3"/>
      <c r="I1014" s="3"/>
    </row>
    <row r="1015" spans="5:9" ht="12">
      <c r="E1015" s="3"/>
      <c r="H1015" s="3"/>
      <c r="I1015" s="3"/>
    </row>
    <row r="1016" spans="5:9" ht="12">
      <c r="E1016" s="3"/>
      <c r="H1016" s="3"/>
      <c r="I1016" s="3"/>
    </row>
    <row r="1017" spans="5:9" ht="12">
      <c r="E1017" s="3"/>
      <c r="H1017" s="3"/>
      <c r="I1017" s="3"/>
    </row>
    <row r="1018" spans="5:9" ht="12">
      <c r="E1018" s="3"/>
      <c r="H1018" s="3"/>
      <c r="I1018" s="3"/>
    </row>
    <row r="1019" spans="5:9" ht="12">
      <c r="E1019" s="3"/>
      <c r="H1019" s="3"/>
      <c r="I1019" s="3"/>
    </row>
    <row r="1020" spans="5:9" ht="12">
      <c r="E1020" s="3"/>
      <c r="H1020" s="3"/>
      <c r="I1020" s="3"/>
    </row>
    <row r="1021" spans="5:9" ht="12">
      <c r="E1021" s="3"/>
      <c r="H1021" s="3"/>
      <c r="I1021" s="3"/>
    </row>
    <row r="1022" spans="5:9" ht="12">
      <c r="E1022" s="3"/>
      <c r="H1022" s="3"/>
      <c r="I1022" s="3"/>
    </row>
    <row r="1023" spans="5:9" ht="12">
      <c r="E1023" s="3"/>
      <c r="H1023" s="3"/>
      <c r="I1023" s="3"/>
    </row>
    <row r="1024" spans="5:9" ht="12">
      <c r="E1024" s="3"/>
      <c r="H1024" s="3"/>
      <c r="I1024" s="3"/>
    </row>
    <row r="1025" spans="5:9" ht="12">
      <c r="E1025" s="3"/>
      <c r="H1025" s="3"/>
      <c r="I1025" s="3"/>
    </row>
    <row r="1026" spans="5:9" ht="12">
      <c r="E1026" s="3"/>
      <c r="H1026" s="3"/>
      <c r="I1026" s="3"/>
    </row>
    <row r="1027" spans="5:9" ht="12">
      <c r="E1027" s="3"/>
      <c r="H1027" s="3"/>
      <c r="I1027" s="3"/>
    </row>
    <row r="1028" spans="5:9" ht="12">
      <c r="E1028" s="3"/>
      <c r="H1028" s="3"/>
      <c r="I1028" s="3"/>
    </row>
    <row r="1029" spans="5:9" ht="12">
      <c r="E1029" s="3"/>
      <c r="H1029" s="3"/>
      <c r="I1029" s="3"/>
    </row>
    <row r="1030" spans="5:9" ht="12">
      <c r="E1030" s="3"/>
      <c r="H1030" s="3"/>
      <c r="I1030" s="3"/>
    </row>
    <row r="1031" spans="5:9" ht="12">
      <c r="E1031" s="3"/>
      <c r="H1031" s="3"/>
      <c r="I1031" s="3"/>
    </row>
    <row r="1032" spans="5:9" ht="12">
      <c r="E1032" s="3"/>
      <c r="H1032" s="3"/>
      <c r="I1032" s="3"/>
    </row>
    <row r="1033" spans="5:9" ht="12">
      <c r="E1033" s="3"/>
      <c r="H1033" s="3"/>
      <c r="I1033" s="3"/>
    </row>
    <row r="1034" spans="5:9" ht="12">
      <c r="E1034" s="3"/>
      <c r="H1034" s="3"/>
      <c r="I1034" s="3"/>
    </row>
    <row r="1035" spans="5:9" ht="12">
      <c r="E1035" s="3"/>
      <c r="H1035" s="3"/>
      <c r="I1035" s="3"/>
    </row>
    <row r="1036" spans="5:9" ht="12">
      <c r="E1036" s="3"/>
      <c r="H1036" s="3"/>
      <c r="I1036" s="3"/>
    </row>
    <row r="1037" spans="5:9" ht="12">
      <c r="E1037" s="3"/>
      <c r="H1037" s="3"/>
      <c r="I1037" s="3"/>
    </row>
    <row r="1038" spans="5:9" ht="12">
      <c r="E1038" s="3"/>
      <c r="H1038" s="3"/>
      <c r="I1038" s="3"/>
    </row>
    <row r="1039" spans="5:9" ht="12">
      <c r="E1039" s="3"/>
      <c r="H1039" s="3"/>
      <c r="I1039" s="3"/>
    </row>
    <row r="1040" spans="5:9" ht="12">
      <c r="E1040" s="3"/>
      <c r="H1040" s="3"/>
      <c r="I1040" s="3"/>
    </row>
    <row r="1041" spans="5:9" ht="12">
      <c r="E1041" s="3"/>
      <c r="H1041" s="3"/>
      <c r="I1041" s="3"/>
    </row>
    <row r="1042" spans="5:9" ht="12">
      <c r="E1042" s="3"/>
      <c r="H1042" s="3"/>
      <c r="I1042" s="3"/>
    </row>
    <row r="1043" spans="5:9" ht="12">
      <c r="E1043" s="3"/>
      <c r="H1043" s="3"/>
      <c r="I1043" s="3"/>
    </row>
    <row r="1044" spans="5:9" ht="12">
      <c r="E1044" s="3"/>
      <c r="H1044" s="3"/>
      <c r="I1044" s="3"/>
    </row>
    <row r="1045" spans="5:9" ht="12">
      <c r="E1045" s="3"/>
      <c r="H1045" s="3"/>
      <c r="I1045" s="3"/>
    </row>
    <row r="1046" spans="5:9" ht="12">
      <c r="E1046" s="3"/>
      <c r="H1046" s="3"/>
      <c r="I1046" s="3"/>
    </row>
    <row r="1047" spans="5:9" ht="12">
      <c r="E1047" s="3"/>
      <c r="H1047" s="3"/>
      <c r="I1047" s="3"/>
    </row>
    <row r="1048" spans="5:9" ht="12">
      <c r="E1048" s="3"/>
      <c r="H1048" s="3"/>
      <c r="I1048" s="3"/>
    </row>
    <row r="1049" spans="5:9" ht="12">
      <c r="E1049" s="3"/>
      <c r="H1049" s="3"/>
      <c r="I1049" s="3"/>
    </row>
    <row r="1050" spans="5:9" ht="12">
      <c r="E1050" s="3"/>
      <c r="H1050" s="3"/>
      <c r="I1050" s="3"/>
    </row>
    <row r="1051" spans="5:9" ht="12">
      <c r="E1051" s="3"/>
      <c r="H1051" s="3"/>
      <c r="I1051" s="3"/>
    </row>
    <row r="1052" spans="5:9" ht="12">
      <c r="E1052" s="3"/>
      <c r="H1052" s="3"/>
      <c r="I1052" s="3"/>
    </row>
    <row r="1053" spans="5:9" ht="12">
      <c r="E1053" s="3"/>
      <c r="H1053" s="3"/>
      <c r="I1053" s="3"/>
    </row>
    <row r="1054" spans="5:9" ht="12">
      <c r="E1054" s="3"/>
      <c r="H1054" s="3"/>
      <c r="I1054" s="3"/>
    </row>
    <row r="1055" spans="5:9" ht="12">
      <c r="E1055" s="3"/>
      <c r="H1055" s="3"/>
      <c r="I1055" s="3"/>
    </row>
    <row r="1056" spans="5:9" ht="12">
      <c r="E1056" s="3"/>
      <c r="H1056" s="3"/>
      <c r="I1056" s="3"/>
    </row>
    <row r="1057" spans="5:9" ht="12">
      <c r="E1057" s="3"/>
      <c r="H1057" s="3"/>
      <c r="I1057" s="3"/>
    </row>
    <row r="1058" spans="5:9" ht="12">
      <c r="E1058" s="3"/>
      <c r="H1058" s="3"/>
      <c r="I1058" s="3"/>
    </row>
    <row r="1059" spans="5:9" ht="12">
      <c r="E1059" s="3"/>
      <c r="H1059" s="3"/>
      <c r="I1059" s="3"/>
    </row>
    <row r="1060" spans="5:9" ht="12">
      <c r="E1060" s="3"/>
      <c r="H1060" s="3"/>
      <c r="I1060" s="3"/>
    </row>
    <row r="1061" spans="5:9" ht="12">
      <c r="E1061" s="3"/>
      <c r="H1061" s="3"/>
      <c r="I1061" s="3"/>
    </row>
    <row r="1062" spans="5:9" ht="12">
      <c r="E1062" s="3"/>
      <c r="H1062" s="3"/>
      <c r="I1062" s="3"/>
    </row>
    <row r="1063" spans="5:9" ht="12">
      <c r="E1063" s="3"/>
      <c r="H1063" s="3"/>
      <c r="I1063" s="3"/>
    </row>
    <row r="1064" spans="5:9" ht="12">
      <c r="E1064" s="3"/>
      <c r="H1064" s="3"/>
      <c r="I1064" s="3"/>
    </row>
    <row r="1065" spans="5:9" ht="12">
      <c r="E1065" s="3"/>
      <c r="H1065" s="3"/>
      <c r="I1065" s="3"/>
    </row>
    <row r="1066" spans="5:9" ht="12">
      <c r="E1066" s="3"/>
      <c r="H1066" s="3"/>
      <c r="I1066" s="3"/>
    </row>
    <row r="1067" spans="5:9" ht="12">
      <c r="E1067" s="3"/>
      <c r="H1067" s="3"/>
      <c r="I1067" s="3"/>
    </row>
    <row r="1068" spans="5:9" ht="12">
      <c r="E1068" s="3"/>
      <c r="H1068" s="3"/>
      <c r="I1068" s="3"/>
    </row>
    <row r="1069" spans="5:9" ht="12">
      <c r="E1069" s="3"/>
      <c r="H1069" s="3"/>
      <c r="I1069" s="3"/>
    </row>
    <row r="1070" spans="5:9" ht="12">
      <c r="E1070" s="3"/>
      <c r="H1070" s="3"/>
      <c r="I1070" s="3"/>
    </row>
    <row r="1071" spans="5:9" ht="12">
      <c r="E1071" s="3"/>
      <c r="H1071" s="3"/>
      <c r="I1071" s="3"/>
    </row>
    <row r="1072" spans="5:9" ht="12">
      <c r="E1072" s="3"/>
      <c r="H1072" s="3"/>
      <c r="I1072" s="3"/>
    </row>
    <row r="1073" spans="5:9" ht="12">
      <c r="E1073" s="3"/>
      <c r="H1073" s="3"/>
      <c r="I1073" s="3"/>
    </row>
    <row r="1074" spans="5:9" ht="12">
      <c r="E1074" s="3"/>
      <c r="H1074" s="3"/>
      <c r="I1074" s="3"/>
    </row>
    <row r="1075" spans="5:9" ht="12">
      <c r="E1075" s="3"/>
      <c r="H1075" s="3"/>
      <c r="I1075" s="3"/>
    </row>
    <row r="1076" spans="5:9" ht="12">
      <c r="E1076" s="3"/>
      <c r="H1076" s="3"/>
      <c r="I1076" s="3"/>
    </row>
    <row r="1077" spans="5:9" ht="12">
      <c r="E1077" s="3"/>
      <c r="H1077" s="3"/>
      <c r="I1077" s="3"/>
    </row>
    <row r="1078" spans="5:9" ht="12">
      <c r="E1078" s="3"/>
      <c r="H1078" s="3"/>
      <c r="I1078" s="3"/>
    </row>
    <row r="1079" spans="5:9" ht="12">
      <c r="E1079" s="3"/>
      <c r="H1079" s="3"/>
      <c r="I1079" s="3"/>
    </row>
    <row r="1080" spans="5:9" ht="12">
      <c r="E1080" s="3"/>
      <c r="H1080" s="3"/>
      <c r="I1080" s="3"/>
    </row>
    <row r="1081" spans="5:9" ht="12">
      <c r="E1081" s="3"/>
      <c r="H1081" s="3"/>
      <c r="I1081" s="3"/>
    </row>
    <row r="1082" spans="5:9" ht="12">
      <c r="E1082" s="3"/>
      <c r="H1082" s="3"/>
      <c r="I1082" s="3"/>
    </row>
    <row r="1083" spans="5:9" ht="12">
      <c r="E1083" s="3"/>
      <c r="H1083" s="3"/>
      <c r="I1083" s="3"/>
    </row>
    <row r="1084" spans="5:9" ht="12">
      <c r="E1084" s="3"/>
      <c r="H1084" s="3"/>
      <c r="I1084" s="3"/>
    </row>
    <row r="1085" spans="5:9" ht="12">
      <c r="E1085" s="3"/>
      <c r="H1085" s="3"/>
      <c r="I1085" s="3"/>
    </row>
    <row r="1086" spans="5:9" ht="12">
      <c r="E1086" s="3"/>
      <c r="H1086" s="3"/>
      <c r="I1086" s="3"/>
    </row>
    <row r="1087" spans="5:9" ht="12">
      <c r="E1087" s="3"/>
      <c r="H1087" s="3"/>
      <c r="I1087" s="3"/>
    </row>
    <row r="1088" spans="5:9" ht="12">
      <c r="E1088" s="3"/>
      <c r="H1088" s="3"/>
      <c r="I1088" s="3"/>
    </row>
    <row r="1089" spans="5:9" ht="12">
      <c r="E1089" s="3"/>
      <c r="H1089" s="3"/>
      <c r="I1089" s="3"/>
    </row>
    <row r="1090" spans="5:9" ht="12">
      <c r="E1090" s="3"/>
      <c r="H1090" s="3"/>
      <c r="I1090" s="3"/>
    </row>
    <row r="1091" spans="5:9" ht="12">
      <c r="E1091" s="3"/>
      <c r="H1091" s="3"/>
      <c r="I1091" s="3"/>
    </row>
    <row r="1092" spans="5:9" ht="12">
      <c r="E1092" s="3"/>
      <c r="H1092" s="3"/>
      <c r="I1092" s="3"/>
    </row>
    <row r="1093" spans="5:9" ht="12">
      <c r="E1093" s="3"/>
      <c r="H1093" s="3"/>
      <c r="I1093" s="3"/>
    </row>
    <row r="1094" spans="5:9" ht="12">
      <c r="E1094" s="3"/>
      <c r="H1094" s="3"/>
      <c r="I1094" s="3"/>
    </row>
    <row r="1095" spans="5:9" ht="12">
      <c r="E1095" s="3"/>
      <c r="H1095" s="3"/>
      <c r="I1095" s="3"/>
    </row>
    <row r="1096" spans="5:9" ht="12">
      <c r="E1096" s="3"/>
      <c r="H1096" s="3"/>
      <c r="I1096" s="3"/>
    </row>
    <row r="1097" spans="5:9" ht="12">
      <c r="E1097" s="3"/>
      <c r="H1097" s="3"/>
      <c r="I1097" s="3"/>
    </row>
    <row r="1098" spans="5:9" ht="12">
      <c r="E1098" s="3"/>
      <c r="H1098" s="3"/>
      <c r="I1098" s="3"/>
    </row>
    <row r="1099" spans="5:9" ht="12">
      <c r="E1099" s="3"/>
      <c r="H1099" s="3"/>
      <c r="I1099" s="3"/>
    </row>
    <row r="1100" spans="5:9" ht="12">
      <c r="E1100" s="3"/>
      <c r="H1100" s="3"/>
      <c r="I1100" s="3"/>
    </row>
    <row r="1101" spans="5:9" ht="12">
      <c r="E1101" s="3"/>
      <c r="H1101" s="3"/>
      <c r="I1101" s="3"/>
    </row>
    <row r="1102" spans="5:9" ht="12">
      <c r="E1102" s="3"/>
      <c r="H1102" s="3"/>
      <c r="I1102" s="3"/>
    </row>
    <row r="1103" spans="5:9" ht="12">
      <c r="E1103" s="3"/>
      <c r="H1103" s="3"/>
      <c r="I1103" s="3"/>
    </row>
    <row r="1104" spans="5:9" ht="12">
      <c r="E1104" s="3"/>
      <c r="H1104" s="3"/>
      <c r="I1104" s="3"/>
    </row>
    <row r="1105" spans="5:9" ht="12">
      <c r="E1105" s="3"/>
      <c r="H1105" s="3"/>
      <c r="I1105" s="3"/>
    </row>
    <row r="1106" spans="5:9" ht="12">
      <c r="E1106" s="3"/>
      <c r="H1106" s="3"/>
      <c r="I1106" s="3"/>
    </row>
    <row r="1107" spans="5:9" ht="12">
      <c r="E1107" s="3"/>
      <c r="H1107" s="3"/>
      <c r="I1107" s="3"/>
    </row>
    <row r="1108" spans="5:9" ht="12">
      <c r="E1108" s="3"/>
      <c r="H1108" s="3"/>
      <c r="I1108" s="3"/>
    </row>
    <row r="1109" spans="5:9" ht="12">
      <c r="E1109" s="3"/>
      <c r="H1109" s="3"/>
      <c r="I1109" s="3"/>
    </row>
    <row r="1110" spans="5:9" ht="12">
      <c r="E1110" s="3"/>
      <c r="H1110" s="3"/>
      <c r="I1110" s="3"/>
    </row>
    <row r="1111" spans="5:9" ht="12">
      <c r="E1111" s="3"/>
      <c r="H1111" s="3"/>
      <c r="I1111" s="3"/>
    </row>
    <row r="1112" spans="5:9" ht="12">
      <c r="E1112" s="3"/>
      <c r="H1112" s="3"/>
      <c r="I1112" s="3"/>
    </row>
    <row r="1113" spans="5:9" ht="12">
      <c r="E1113" s="3"/>
      <c r="H1113" s="3"/>
      <c r="I1113" s="3"/>
    </row>
    <row r="1114" spans="5:9" ht="12">
      <c r="E1114" s="3"/>
      <c r="H1114" s="3"/>
      <c r="I1114" s="3"/>
    </row>
    <row r="1115" spans="5:9" ht="12">
      <c r="E1115" s="3"/>
      <c r="H1115" s="3"/>
      <c r="I1115" s="3"/>
    </row>
    <row r="1116" spans="5:9" ht="12">
      <c r="E1116" s="3"/>
      <c r="H1116" s="3"/>
      <c r="I1116" s="3"/>
    </row>
    <row r="1117" spans="5:9" ht="12">
      <c r="E1117" s="3"/>
      <c r="H1117" s="3"/>
      <c r="I1117" s="3"/>
    </row>
    <row r="1118" spans="5:9" ht="12">
      <c r="E1118" s="3"/>
      <c r="H1118" s="3"/>
      <c r="I1118" s="3"/>
    </row>
    <row r="1119" spans="5:9" ht="12">
      <c r="E1119" s="3"/>
      <c r="H1119" s="3"/>
      <c r="I1119" s="3"/>
    </row>
    <row r="1120" spans="5:9" ht="12">
      <c r="E1120" s="3"/>
      <c r="H1120" s="3"/>
      <c r="I1120" s="3"/>
    </row>
    <row r="1121" spans="5:9" ht="12">
      <c r="E1121" s="3"/>
      <c r="H1121" s="3"/>
      <c r="I1121" s="3"/>
    </row>
    <row r="1122" spans="5:9" ht="12">
      <c r="E1122" s="3"/>
      <c r="H1122" s="3"/>
      <c r="I1122" s="3"/>
    </row>
    <row r="1123" spans="5:9" ht="12">
      <c r="E1123" s="3"/>
      <c r="H1123" s="3"/>
      <c r="I1123" s="3"/>
    </row>
    <row r="1124" spans="5:9" ht="12">
      <c r="E1124" s="3"/>
      <c r="H1124" s="3"/>
      <c r="I1124" s="3"/>
    </row>
    <row r="1125" spans="5:9" ht="12">
      <c r="E1125" s="3"/>
      <c r="H1125" s="3"/>
      <c r="I1125" s="3"/>
    </row>
    <row r="1126" spans="5:9" ht="12">
      <c r="E1126" s="3"/>
      <c r="H1126" s="3"/>
      <c r="I1126" s="3"/>
    </row>
    <row r="1127" spans="5:9" ht="12">
      <c r="E1127" s="3"/>
      <c r="H1127" s="3"/>
      <c r="I1127" s="3"/>
    </row>
    <row r="1128" spans="5:9" ht="12">
      <c r="E1128" s="3"/>
      <c r="H1128" s="3"/>
      <c r="I1128" s="3"/>
    </row>
    <row r="1129" spans="5:9" ht="12">
      <c r="E1129" s="3"/>
      <c r="H1129" s="3"/>
      <c r="I1129" s="3"/>
    </row>
    <row r="1130" spans="5:9" ht="12">
      <c r="E1130" s="3"/>
      <c r="H1130" s="3"/>
      <c r="I1130" s="3"/>
    </row>
    <row r="1131" spans="5:9" ht="12">
      <c r="E1131" s="3"/>
      <c r="H1131" s="3"/>
      <c r="I1131" s="3"/>
    </row>
    <row r="1132" spans="5:9" ht="12">
      <c r="E1132" s="3"/>
      <c r="H1132" s="3"/>
      <c r="I1132" s="3"/>
    </row>
    <row r="1133" spans="5:9" ht="12">
      <c r="E1133" s="3"/>
      <c r="H1133" s="3"/>
      <c r="I1133" s="3"/>
    </row>
    <row r="1134" spans="5:9" ht="12">
      <c r="E1134" s="3"/>
      <c r="H1134" s="3"/>
      <c r="I1134" s="3"/>
    </row>
    <row r="1135" spans="5:9" ht="12">
      <c r="E1135" s="3"/>
      <c r="H1135" s="3"/>
      <c r="I1135" s="3"/>
    </row>
    <row r="1136" spans="5:9" ht="12">
      <c r="E1136" s="3"/>
      <c r="H1136" s="3"/>
      <c r="I1136" s="3"/>
    </row>
    <row r="1137" spans="5:9" ht="12">
      <c r="E1137" s="3"/>
      <c r="H1137" s="3"/>
      <c r="I1137" s="3"/>
    </row>
    <row r="1138" spans="5:9" ht="12">
      <c r="E1138" s="3"/>
      <c r="H1138" s="3"/>
      <c r="I1138" s="3"/>
    </row>
    <row r="1139" spans="5:9" ht="12">
      <c r="E1139" s="3"/>
      <c r="H1139" s="3"/>
      <c r="I1139" s="3"/>
    </row>
    <row r="1140" spans="5:9" ht="12">
      <c r="E1140" s="3"/>
      <c r="H1140" s="3"/>
      <c r="I1140" s="3"/>
    </row>
    <row r="1141" spans="5:9" ht="12">
      <c r="E1141" s="3"/>
      <c r="H1141" s="3"/>
      <c r="I1141" s="3"/>
    </row>
    <row r="1142" spans="5:9" ht="12">
      <c r="E1142" s="3"/>
      <c r="H1142" s="3"/>
      <c r="I1142" s="3"/>
    </row>
    <row r="1143" spans="5:9" ht="12">
      <c r="E1143" s="3"/>
      <c r="H1143" s="3"/>
      <c r="I1143" s="3"/>
    </row>
    <row r="1144" spans="5:9" ht="12">
      <c r="E1144" s="3"/>
      <c r="H1144" s="3"/>
      <c r="I1144" s="3"/>
    </row>
    <row r="1145" spans="5:9" ht="12">
      <c r="E1145" s="3"/>
      <c r="H1145" s="3"/>
      <c r="I1145" s="3"/>
    </row>
    <row r="1146" spans="5:9" ht="12">
      <c r="E1146" s="3"/>
      <c r="H1146" s="3"/>
      <c r="I1146" s="3"/>
    </row>
    <row r="1147" spans="5:9" ht="12">
      <c r="E1147" s="3"/>
      <c r="H1147" s="3"/>
      <c r="I1147" s="3"/>
    </row>
    <row r="1148" spans="5:9" ht="12">
      <c r="E1148" s="3"/>
      <c r="H1148" s="3"/>
      <c r="I1148" s="3"/>
    </row>
    <row r="1149" spans="5:9" ht="12">
      <c r="E1149" s="3"/>
      <c r="H1149" s="3"/>
      <c r="I1149" s="3"/>
    </row>
    <row r="1150" spans="5:9" ht="12">
      <c r="E1150" s="3"/>
      <c r="H1150" s="3"/>
      <c r="I1150" s="3"/>
    </row>
    <row r="1151" spans="5:9" ht="12">
      <c r="E1151" s="3"/>
      <c r="H1151" s="3"/>
      <c r="I1151" s="3"/>
    </row>
    <row r="1152" spans="5:9" ht="12">
      <c r="E1152" s="3"/>
      <c r="H1152" s="3"/>
      <c r="I1152" s="3"/>
    </row>
    <row r="1153" spans="5:9" ht="12">
      <c r="E1153" s="3"/>
      <c r="H1153" s="3"/>
      <c r="I1153" s="3"/>
    </row>
    <row r="1154" spans="5:9" ht="12">
      <c r="E1154" s="3"/>
      <c r="H1154" s="3"/>
      <c r="I1154" s="3"/>
    </row>
    <row r="1155" spans="5:9" ht="12">
      <c r="E1155" s="3"/>
      <c r="H1155" s="3"/>
      <c r="I1155" s="3"/>
    </row>
    <row r="1156" spans="5:9" ht="12">
      <c r="E1156" s="3"/>
      <c r="H1156" s="3"/>
      <c r="I1156" s="3"/>
    </row>
    <row r="1157" spans="5:9" ht="12">
      <c r="E1157" s="3"/>
      <c r="H1157" s="3"/>
      <c r="I1157" s="3"/>
    </row>
    <row r="1158" spans="5:9" ht="12">
      <c r="E1158" s="3"/>
      <c r="H1158" s="3"/>
      <c r="I1158" s="3"/>
    </row>
    <row r="1159" spans="5:9" ht="12">
      <c r="E1159" s="3"/>
      <c r="H1159" s="3"/>
      <c r="I1159" s="3"/>
    </row>
    <row r="1160" spans="5:9" ht="12">
      <c r="E1160" s="3"/>
      <c r="H1160" s="3"/>
      <c r="I1160" s="3"/>
    </row>
    <row r="1161" spans="5:9" ht="12">
      <c r="E1161" s="3"/>
      <c r="H1161" s="3"/>
      <c r="I1161" s="3"/>
    </row>
    <row r="1162" spans="5:9" ht="12">
      <c r="E1162" s="3"/>
      <c r="H1162" s="3"/>
      <c r="I1162" s="3"/>
    </row>
    <row r="1163" spans="5:9" ht="12">
      <c r="E1163" s="3"/>
      <c r="H1163" s="3"/>
      <c r="I1163" s="3"/>
    </row>
    <row r="1164" spans="5:9" ht="12">
      <c r="E1164" s="3"/>
      <c r="H1164" s="3"/>
      <c r="I1164" s="3"/>
    </row>
    <row r="1165" spans="5:9" ht="12">
      <c r="E1165" s="3"/>
      <c r="H1165" s="3"/>
      <c r="I1165" s="3"/>
    </row>
    <row r="1166" spans="5:9" ht="12">
      <c r="E1166" s="3"/>
      <c r="H1166" s="3"/>
      <c r="I1166" s="3"/>
    </row>
    <row r="1167" spans="5:9" ht="12">
      <c r="E1167" s="3"/>
      <c r="H1167" s="3"/>
      <c r="I1167" s="3"/>
    </row>
    <row r="1168" spans="5:9" ht="12">
      <c r="E1168" s="3"/>
      <c r="H1168" s="3"/>
      <c r="I1168" s="3"/>
    </row>
    <row r="1169" spans="5:9" ht="12">
      <c r="E1169" s="3"/>
      <c r="H1169" s="3"/>
      <c r="I1169" s="3"/>
    </row>
    <row r="1170" spans="5:9" ht="12">
      <c r="E1170" s="3"/>
      <c r="H1170" s="3"/>
      <c r="I1170" s="3"/>
    </row>
    <row r="1171" spans="5:9" ht="12">
      <c r="E1171" s="3"/>
      <c r="H1171" s="3"/>
      <c r="I1171" s="3"/>
    </row>
    <row r="1172" spans="5:9" ht="12">
      <c r="E1172" s="3"/>
      <c r="H1172" s="3"/>
      <c r="I1172" s="3"/>
    </row>
    <row r="1173" spans="5:9" ht="12">
      <c r="E1173" s="3"/>
      <c r="H1173" s="3"/>
      <c r="I1173" s="3"/>
    </row>
    <row r="1174" spans="5:9" ht="12">
      <c r="E1174" s="3"/>
      <c r="H1174" s="3"/>
      <c r="I1174" s="3"/>
    </row>
    <row r="1175" spans="5:9" ht="12">
      <c r="E1175" s="3"/>
      <c r="H1175" s="3"/>
      <c r="I1175" s="3"/>
    </row>
    <row r="1176" spans="5:9" ht="12">
      <c r="E1176" s="3"/>
      <c r="H1176" s="3"/>
      <c r="I1176" s="3"/>
    </row>
    <row r="1177" spans="5:9" ht="12">
      <c r="E1177" s="3"/>
      <c r="H1177" s="3"/>
      <c r="I1177" s="3"/>
    </row>
    <row r="1178" spans="5:9" ht="12">
      <c r="E1178" s="3"/>
      <c r="H1178" s="3"/>
      <c r="I1178" s="3"/>
    </row>
    <row r="1179" spans="5:9" ht="12">
      <c r="E1179" s="3"/>
      <c r="H1179" s="3"/>
      <c r="I1179" s="3"/>
    </row>
    <row r="1180" spans="5:9" ht="12">
      <c r="E1180" s="3"/>
      <c r="H1180" s="3"/>
      <c r="I1180" s="3"/>
    </row>
    <row r="1181" spans="5:9" ht="12">
      <c r="E1181" s="3"/>
      <c r="H1181" s="3"/>
      <c r="I1181" s="3"/>
    </row>
    <row r="1182" spans="5:9" ht="12">
      <c r="E1182" s="3"/>
      <c r="H1182" s="3"/>
      <c r="I1182" s="3"/>
    </row>
    <row r="1183" spans="5:9" ht="12">
      <c r="E1183" s="3"/>
      <c r="H1183" s="3"/>
      <c r="I1183" s="3"/>
    </row>
    <row r="1184" spans="5:9" ht="12">
      <c r="E1184" s="3"/>
      <c r="H1184" s="3"/>
      <c r="I1184" s="3"/>
    </row>
    <row r="1185" spans="5:9" ht="12">
      <c r="E1185" s="3"/>
      <c r="H1185" s="3"/>
      <c r="I1185" s="3"/>
    </row>
    <row r="1186" spans="5:9" ht="12">
      <c r="E1186" s="3"/>
      <c r="H1186" s="3"/>
      <c r="I1186" s="3"/>
    </row>
    <row r="1187" spans="5:9" ht="12">
      <c r="E1187" s="3"/>
      <c r="H1187" s="3"/>
      <c r="I1187" s="3"/>
    </row>
    <row r="1188" spans="5:9" ht="12">
      <c r="E1188" s="3"/>
      <c r="H1188" s="3"/>
      <c r="I1188" s="3"/>
    </row>
    <row r="1189" spans="5:9" ht="12">
      <c r="E1189" s="3"/>
      <c r="H1189" s="3"/>
      <c r="I1189" s="3"/>
    </row>
    <row r="1190" spans="5:9" ht="12">
      <c r="E1190" s="3"/>
      <c r="H1190" s="3"/>
      <c r="I1190" s="3"/>
    </row>
    <row r="1191" spans="5:9" ht="12">
      <c r="E1191" s="3"/>
      <c r="H1191" s="3"/>
      <c r="I1191" s="3"/>
    </row>
    <row r="1192" spans="5:9" ht="12">
      <c r="E1192" s="3"/>
      <c r="H1192" s="3"/>
      <c r="I1192" s="3"/>
    </row>
    <row r="1193" spans="5:9" ht="12">
      <c r="E1193" s="3"/>
      <c r="H1193" s="3"/>
      <c r="I1193" s="3"/>
    </row>
    <row r="1194" spans="5:9" ht="12">
      <c r="E1194" s="3"/>
      <c r="H1194" s="3"/>
      <c r="I1194" s="3"/>
    </row>
    <row r="1195" spans="5:9" ht="12">
      <c r="E1195" s="3"/>
      <c r="H1195" s="3"/>
      <c r="I1195" s="3"/>
    </row>
    <row r="1196" spans="5:9" ht="12">
      <c r="E1196" s="3"/>
      <c r="H1196" s="3"/>
      <c r="I1196" s="3"/>
    </row>
    <row r="1197" spans="5:9" ht="12">
      <c r="E1197" s="3"/>
      <c r="H1197" s="3"/>
      <c r="I1197" s="3"/>
    </row>
    <row r="1198" spans="5:9" ht="12">
      <c r="E1198" s="3"/>
      <c r="H1198" s="3"/>
      <c r="I1198" s="3"/>
    </row>
    <row r="1199" spans="5:9" ht="12">
      <c r="E1199" s="3"/>
      <c r="H1199" s="3"/>
      <c r="I1199" s="3"/>
    </row>
    <row r="1200" spans="5:9" ht="12">
      <c r="E1200" s="3"/>
      <c r="H1200" s="3"/>
      <c r="I1200" s="3"/>
    </row>
    <row r="1201" spans="5:9" ht="12">
      <c r="E1201" s="3"/>
      <c r="H1201" s="3"/>
      <c r="I1201" s="3"/>
    </row>
    <row r="1202" spans="5:9" ht="12">
      <c r="E1202" s="3"/>
      <c r="H1202" s="3"/>
      <c r="I1202" s="3"/>
    </row>
    <row r="1203" spans="5:9" ht="12">
      <c r="E1203" s="3"/>
      <c r="H1203" s="3"/>
      <c r="I1203" s="3"/>
    </row>
    <row r="1204" spans="5:9" ht="12">
      <c r="E1204" s="3"/>
      <c r="H1204" s="3"/>
      <c r="I1204" s="3"/>
    </row>
    <row r="1205" spans="5:9" ht="12">
      <c r="E1205" s="3"/>
      <c r="H1205" s="3"/>
      <c r="I1205" s="3"/>
    </row>
    <row r="1206" spans="5:9" ht="12">
      <c r="E1206" s="3"/>
      <c r="H1206" s="3"/>
      <c r="I1206" s="3"/>
    </row>
    <row r="1207" spans="5:9" ht="12">
      <c r="E1207" s="3"/>
      <c r="H1207" s="3"/>
      <c r="I1207" s="3"/>
    </row>
    <row r="1208" spans="5:9" ht="12">
      <c r="E1208" s="3"/>
      <c r="H1208" s="3"/>
      <c r="I1208" s="3"/>
    </row>
    <row r="1209" spans="5:9" ht="12">
      <c r="E1209" s="3"/>
      <c r="H1209" s="3"/>
      <c r="I1209" s="3"/>
    </row>
    <row r="1210" spans="5:9" ht="12">
      <c r="E1210" s="3"/>
      <c r="H1210" s="3"/>
      <c r="I1210" s="3"/>
    </row>
    <row r="1211" spans="5:9" ht="12">
      <c r="E1211" s="3"/>
      <c r="H1211" s="3"/>
      <c r="I1211" s="3"/>
    </row>
    <row r="1212" spans="5:9" ht="12">
      <c r="E1212" s="3"/>
      <c r="H1212" s="3"/>
      <c r="I1212" s="3"/>
    </row>
    <row r="1213" spans="5:9" ht="12">
      <c r="E1213" s="3"/>
      <c r="H1213" s="3"/>
      <c r="I1213" s="3"/>
    </row>
    <row r="1214" spans="5:9" ht="12">
      <c r="E1214" s="3"/>
      <c r="H1214" s="3"/>
      <c r="I1214" s="3"/>
    </row>
    <row r="1215" spans="5:9" ht="12">
      <c r="E1215" s="3"/>
      <c r="H1215" s="3"/>
      <c r="I1215" s="3"/>
    </row>
    <row r="1216" spans="5:9" ht="12">
      <c r="E1216" s="3"/>
      <c r="H1216" s="3"/>
      <c r="I1216" s="3"/>
    </row>
    <row r="1217" spans="5:9" ht="12">
      <c r="E1217" s="3"/>
      <c r="H1217" s="3"/>
      <c r="I1217" s="3"/>
    </row>
    <row r="1218" spans="5:9" ht="12">
      <c r="E1218" s="3"/>
      <c r="H1218" s="3"/>
      <c r="I1218" s="3"/>
    </row>
    <row r="1219" spans="5:9" ht="12">
      <c r="E1219" s="3"/>
      <c r="H1219" s="3"/>
      <c r="I1219" s="3"/>
    </row>
    <row r="1220" spans="5:9" ht="12">
      <c r="E1220" s="3"/>
      <c r="H1220" s="3"/>
      <c r="I1220" s="3"/>
    </row>
    <row r="1221" spans="5:9" ht="12">
      <c r="E1221" s="3"/>
      <c r="H1221" s="3"/>
      <c r="I1221" s="3"/>
    </row>
    <row r="1222" spans="5:9" ht="12">
      <c r="E1222" s="3"/>
      <c r="H1222" s="3"/>
      <c r="I1222" s="3"/>
    </row>
    <row r="1223" spans="5:9" ht="12">
      <c r="E1223" s="3"/>
      <c r="H1223" s="3"/>
      <c r="I1223" s="3"/>
    </row>
    <row r="1224" spans="5:9" ht="12">
      <c r="E1224" s="3"/>
      <c r="H1224" s="3"/>
      <c r="I1224" s="3"/>
    </row>
    <row r="1225" spans="5:9" ht="12">
      <c r="E1225" s="3"/>
      <c r="H1225" s="3"/>
      <c r="I1225" s="3"/>
    </row>
    <row r="1226" spans="5:9" ht="12">
      <c r="E1226" s="3"/>
      <c r="H1226" s="3"/>
      <c r="I1226" s="3"/>
    </row>
    <row r="1227" spans="5:9" ht="12">
      <c r="E1227" s="3"/>
      <c r="H1227" s="3"/>
      <c r="I1227" s="3"/>
    </row>
    <row r="1228" spans="5:9" ht="12">
      <c r="E1228" s="3"/>
      <c r="H1228" s="3"/>
      <c r="I1228" s="3"/>
    </row>
    <row r="1229" spans="5:9" ht="12">
      <c r="E1229" s="3"/>
      <c r="H1229" s="3"/>
      <c r="I1229" s="3"/>
    </row>
    <row r="1230" spans="5:9" ht="12">
      <c r="E1230" s="3"/>
      <c r="H1230" s="3"/>
      <c r="I1230" s="3"/>
    </row>
    <row r="1231" spans="5:9" ht="12">
      <c r="E1231" s="3"/>
      <c r="H1231" s="3"/>
      <c r="I1231" s="3"/>
    </row>
    <row r="1232" spans="5:9" ht="12">
      <c r="E1232" s="3"/>
      <c r="H1232" s="3"/>
      <c r="I1232" s="3"/>
    </row>
    <row r="1233" spans="5:9" ht="12">
      <c r="E1233" s="3"/>
      <c r="H1233" s="3"/>
      <c r="I1233" s="3"/>
    </row>
    <row r="1234" spans="5:9" ht="12">
      <c r="E1234" s="3"/>
      <c r="H1234" s="3"/>
      <c r="I1234" s="3"/>
    </row>
    <row r="1235" spans="5:9" ht="12">
      <c r="E1235" s="3"/>
      <c r="H1235" s="3"/>
      <c r="I1235" s="3"/>
    </row>
    <row r="1236" spans="5:9" ht="12">
      <c r="E1236" s="3"/>
      <c r="H1236" s="3"/>
      <c r="I1236" s="3"/>
    </row>
    <row r="1237" spans="5:9" ht="12">
      <c r="E1237" s="3"/>
      <c r="H1237" s="3"/>
      <c r="I1237" s="3"/>
    </row>
    <row r="1238" spans="5:9" ht="12">
      <c r="E1238" s="3"/>
      <c r="H1238" s="3"/>
      <c r="I1238" s="3"/>
    </row>
    <row r="1239" spans="5:9" ht="12">
      <c r="E1239" s="3"/>
      <c r="H1239" s="3"/>
      <c r="I1239" s="3"/>
    </row>
    <row r="1240" spans="5:9" ht="12">
      <c r="E1240" s="3"/>
      <c r="H1240" s="3"/>
      <c r="I1240" s="3"/>
    </row>
    <row r="1241" spans="5:9" ht="12">
      <c r="E1241" s="3"/>
      <c r="H1241" s="3"/>
      <c r="I1241" s="3"/>
    </row>
    <row r="1242" spans="5:9" ht="12">
      <c r="E1242" s="3"/>
      <c r="H1242" s="3"/>
      <c r="I1242" s="3"/>
    </row>
    <row r="1243" spans="5:9" ht="12">
      <c r="E1243" s="3"/>
      <c r="H1243" s="3"/>
      <c r="I1243" s="3"/>
    </row>
    <row r="1244" spans="5:9" ht="12">
      <c r="E1244" s="3"/>
      <c r="H1244" s="3"/>
      <c r="I1244" s="3"/>
    </row>
    <row r="1245" spans="5:9" ht="12">
      <c r="E1245" s="3"/>
      <c r="H1245" s="3"/>
      <c r="I1245" s="3"/>
    </row>
    <row r="1246" spans="5:9" ht="12">
      <c r="E1246" s="3"/>
      <c r="H1246" s="3"/>
      <c r="I1246" s="3"/>
    </row>
    <row r="1247" spans="5:9" ht="12">
      <c r="E1247" s="3"/>
      <c r="H1247" s="3"/>
      <c r="I1247" s="3"/>
    </row>
    <row r="1248" spans="5:9" ht="12">
      <c r="E1248" s="3"/>
      <c r="H1248" s="3"/>
      <c r="I1248" s="3"/>
    </row>
    <row r="1249" spans="5:9" ht="12">
      <c r="E1249" s="3"/>
      <c r="H1249" s="3"/>
      <c r="I1249" s="3"/>
    </row>
    <row r="1250" spans="5:9" ht="12">
      <c r="E1250" s="3"/>
      <c r="H1250" s="3"/>
      <c r="I1250" s="3"/>
    </row>
    <row r="1251" spans="5:9" ht="12">
      <c r="E1251" s="3"/>
      <c r="H1251" s="3"/>
      <c r="I1251" s="3"/>
    </row>
    <row r="1252" spans="5:9" ht="12">
      <c r="E1252" s="3"/>
      <c r="H1252" s="3"/>
      <c r="I1252" s="3"/>
    </row>
    <row r="1253" spans="5:9" ht="12">
      <c r="E1253" s="3"/>
      <c r="H1253" s="3"/>
      <c r="I1253" s="3"/>
    </row>
    <row r="1254" spans="5:9" ht="12">
      <c r="E1254" s="3"/>
      <c r="H1254" s="3"/>
      <c r="I1254" s="3"/>
    </row>
    <row r="1255" spans="5:9" ht="12">
      <c r="E1255" s="3"/>
      <c r="H1255" s="3"/>
      <c r="I1255" s="3"/>
    </row>
    <row r="1256" spans="5:9" ht="12">
      <c r="E1256" s="3"/>
      <c r="H1256" s="3"/>
      <c r="I1256" s="3"/>
    </row>
    <row r="1257" spans="5:9" ht="12">
      <c r="E1257" s="3"/>
      <c r="H1257" s="3"/>
      <c r="I1257" s="3"/>
    </row>
    <row r="1258" spans="5:9" ht="12">
      <c r="E1258" s="3"/>
      <c r="H1258" s="3"/>
      <c r="I1258" s="3"/>
    </row>
    <row r="1259" spans="5:9" ht="12">
      <c r="E1259" s="3"/>
      <c r="H1259" s="3"/>
      <c r="I1259" s="3"/>
    </row>
    <row r="1260" spans="5:9" ht="12">
      <c r="E1260" s="3"/>
      <c r="H1260" s="3"/>
      <c r="I1260" s="3"/>
    </row>
    <row r="1261" spans="5:9" ht="12">
      <c r="E1261" s="3"/>
      <c r="H1261" s="3"/>
      <c r="I1261" s="3"/>
    </row>
    <row r="1262" spans="5:9" ht="12">
      <c r="E1262" s="3"/>
      <c r="H1262" s="3"/>
      <c r="I1262" s="3"/>
    </row>
    <row r="1263" spans="5:9" ht="12">
      <c r="E1263" s="3"/>
      <c r="H1263" s="3"/>
      <c r="I1263" s="3"/>
    </row>
    <row r="1264" spans="5:9" ht="12">
      <c r="E1264" s="3"/>
      <c r="H1264" s="3"/>
      <c r="I1264" s="3"/>
    </row>
    <row r="1265" spans="5:9" ht="12">
      <c r="E1265" s="3"/>
      <c r="H1265" s="3"/>
      <c r="I1265" s="3"/>
    </row>
    <row r="1266" spans="5:9" ht="12">
      <c r="E1266" s="3"/>
      <c r="H1266" s="3"/>
      <c r="I1266" s="3"/>
    </row>
    <row r="1267" spans="5:9" ht="12">
      <c r="E1267" s="3"/>
      <c r="H1267" s="3"/>
      <c r="I1267" s="3"/>
    </row>
    <row r="1268" spans="5:9" ht="12">
      <c r="E1268" s="3"/>
      <c r="H1268" s="3"/>
      <c r="I1268" s="3"/>
    </row>
    <row r="1269" spans="5:9" ht="12">
      <c r="E1269" s="3"/>
      <c r="H1269" s="3"/>
      <c r="I1269" s="3"/>
    </row>
    <row r="1270" spans="5:9" ht="12">
      <c r="E1270" s="3"/>
      <c r="H1270" s="3"/>
      <c r="I1270" s="3"/>
    </row>
    <row r="1271" spans="5:9" ht="12">
      <c r="E1271" s="3"/>
      <c r="H1271" s="3"/>
      <c r="I1271" s="3"/>
    </row>
    <row r="1272" spans="5:9" ht="12">
      <c r="E1272" s="3"/>
      <c r="H1272" s="3"/>
      <c r="I1272" s="3"/>
    </row>
    <row r="1273" spans="5:9" ht="12">
      <c r="E1273" s="3"/>
      <c r="H1273" s="3"/>
      <c r="I1273" s="3"/>
    </row>
    <row r="1274" spans="5:9" ht="12">
      <c r="E1274" s="3"/>
      <c r="H1274" s="3"/>
      <c r="I1274" s="3"/>
    </row>
    <row r="1275" spans="5:9" ht="12">
      <c r="E1275" s="3"/>
      <c r="H1275" s="3"/>
      <c r="I1275" s="3"/>
    </row>
    <row r="1276" spans="5:9" ht="12">
      <c r="E1276" s="3"/>
      <c r="H1276" s="3"/>
      <c r="I1276" s="3"/>
    </row>
    <row r="1277" spans="5:9" ht="12">
      <c r="E1277" s="3"/>
      <c r="H1277" s="3"/>
      <c r="I1277" s="3"/>
    </row>
    <row r="1278" spans="5:9" ht="12">
      <c r="E1278" s="3"/>
      <c r="H1278" s="3"/>
      <c r="I1278" s="3"/>
    </row>
    <row r="1279" spans="5:9" ht="12">
      <c r="E1279" s="3"/>
      <c r="H1279" s="3"/>
      <c r="I1279" s="3"/>
    </row>
    <row r="1280" spans="5:9" ht="12">
      <c r="E1280" s="3"/>
      <c r="H1280" s="3"/>
      <c r="I1280" s="3"/>
    </row>
    <row r="1281" spans="5:9" ht="12">
      <c r="E1281" s="3"/>
      <c r="H1281" s="3"/>
      <c r="I1281" s="3"/>
    </row>
    <row r="1282" spans="5:9" ht="12">
      <c r="E1282" s="3"/>
      <c r="H1282" s="3"/>
      <c r="I1282" s="3"/>
    </row>
    <row r="1283" spans="5:9" ht="12">
      <c r="E1283" s="3"/>
      <c r="H1283" s="3"/>
      <c r="I1283" s="3"/>
    </row>
    <row r="1284" spans="5:9" ht="12">
      <c r="E1284" s="3"/>
      <c r="H1284" s="3"/>
      <c r="I1284" s="3"/>
    </row>
    <row r="1285" spans="5:9" ht="12">
      <c r="E1285" s="3"/>
      <c r="H1285" s="3"/>
      <c r="I1285" s="3"/>
    </row>
    <row r="1286" spans="5:9" ht="12">
      <c r="E1286" s="3"/>
      <c r="H1286" s="3"/>
      <c r="I1286" s="3"/>
    </row>
    <row r="1287" spans="5:9" ht="12">
      <c r="E1287" s="3"/>
      <c r="H1287" s="3"/>
      <c r="I1287" s="3"/>
    </row>
    <row r="1288" spans="5:9" ht="12">
      <c r="E1288" s="3"/>
      <c r="H1288" s="3"/>
      <c r="I1288" s="3"/>
    </row>
    <row r="1289" spans="5:9" ht="12">
      <c r="E1289" s="3"/>
      <c r="H1289" s="3"/>
      <c r="I1289" s="3"/>
    </row>
    <row r="1290" spans="5:9" ht="12">
      <c r="E1290" s="3"/>
      <c r="H1290" s="3"/>
      <c r="I1290" s="3"/>
    </row>
    <row r="1291" spans="5:9" ht="12">
      <c r="E1291" s="3"/>
      <c r="H1291" s="3"/>
      <c r="I1291" s="3"/>
    </row>
    <row r="1292" spans="5:9" ht="12">
      <c r="E1292" s="3"/>
      <c r="H1292" s="3"/>
      <c r="I1292" s="3"/>
    </row>
    <row r="1293" spans="5:9" ht="12">
      <c r="E1293" s="3"/>
      <c r="H1293" s="3"/>
      <c r="I1293" s="3"/>
    </row>
    <row r="1294" spans="5:9" ht="12">
      <c r="E1294" s="3"/>
      <c r="H1294" s="3"/>
      <c r="I1294" s="3"/>
    </row>
    <row r="1295" spans="5:9" ht="12">
      <c r="E1295" s="3"/>
      <c r="H1295" s="3"/>
      <c r="I1295" s="3"/>
    </row>
    <row r="1296" spans="5:9" ht="12">
      <c r="E1296" s="3"/>
      <c r="H1296" s="3"/>
      <c r="I1296" s="3"/>
    </row>
    <row r="1297" spans="5:9" ht="12">
      <c r="E1297" s="3"/>
      <c r="H1297" s="3"/>
      <c r="I1297" s="3"/>
    </row>
    <row r="1298" spans="5:9" ht="12">
      <c r="E1298" s="3"/>
      <c r="H1298" s="3"/>
      <c r="I1298" s="3"/>
    </row>
    <row r="1299" spans="5:9" ht="12">
      <c r="E1299" s="3"/>
      <c r="H1299" s="3"/>
      <c r="I1299" s="3"/>
    </row>
    <row r="1300" spans="5:9" ht="12">
      <c r="E1300" s="3"/>
      <c r="H1300" s="3"/>
      <c r="I1300" s="3"/>
    </row>
    <row r="1301" spans="5:9" ht="12">
      <c r="E1301" s="3"/>
      <c r="H1301" s="3"/>
      <c r="I1301" s="3"/>
    </row>
    <row r="1302" spans="5:9" ht="12">
      <c r="E1302" s="3"/>
      <c r="H1302" s="3"/>
      <c r="I1302" s="3"/>
    </row>
    <row r="1303" spans="5:9" ht="12">
      <c r="E1303" s="3"/>
      <c r="H1303" s="3"/>
      <c r="I1303" s="3"/>
    </row>
    <row r="1304" spans="5:9" ht="12">
      <c r="E1304" s="3"/>
      <c r="H1304" s="3"/>
      <c r="I1304" s="3"/>
    </row>
    <row r="1305" spans="5:9" ht="12">
      <c r="E1305" s="3"/>
      <c r="H1305" s="3"/>
      <c r="I1305" s="3"/>
    </row>
    <row r="1306" spans="5:9" ht="12">
      <c r="E1306" s="3"/>
      <c r="H1306" s="3"/>
      <c r="I1306" s="3"/>
    </row>
    <row r="1307" spans="5:9" ht="12">
      <c r="E1307" s="3"/>
      <c r="H1307" s="3"/>
      <c r="I1307" s="3"/>
    </row>
    <row r="1308" spans="5:9" ht="12">
      <c r="E1308" s="3"/>
      <c r="H1308" s="3"/>
      <c r="I1308" s="3"/>
    </row>
    <row r="1309" spans="5:9" ht="12">
      <c r="E1309" s="3"/>
      <c r="H1309" s="3"/>
      <c r="I1309" s="3"/>
    </row>
    <row r="1310" spans="5:9" ht="12">
      <c r="E1310" s="3"/>
      <c r="H1310" s="3"/>
      <c r="I1310" s="3"/>
    </row>
    <row r="1311" spans="5:9" ht="12">
      <c r="E1311" s="3"/>
      <c r="H1311" s="3"/>
      <c r="I1311" s="3"/>
    </row>
    <row r="1312" spans="5:9" ht="12">
      <c r="E1312" s="3"/>
      <c r="H1312" s="3"/>
      <c r="I1312" s="3"/>
    </row>
    <row r="1313" spans="5:9" ht="12">
      <c r="E1313" s="3"/>
      <c r="H1313" s="3"/>
      <c r="I1313" s="3"/>
    </row>
    <row r="1314" spans="5:9" ht="12">
      <c r="E1314" s="3"/>
      <c r="H1314" s="3"/>
      <c r="I1314" s="3"/>
    </row>
    <row r="1315" spans="5:9" ht="12">
      <c r="E1315" s="3"/>
      <c r="H1315" s="3"/>
      <c r="I1315" s="3"/>
    </row>
    <row r="1316" spans="5:9" ht="12">
      <c r="E1316" s="3"/>
      <c r="H1316" s="3"/>
      <c r="I1316" s="3"/>
    </row>
    <row r="1317" spans="5:9" ht="12">
      <c r="E1317" s="3"/>
      <c r="H1317" s="3"/>
      <c r="I1317" s="3"/>
    </row>
    <row r="1318" spans="5:9" ht="12">
      <c r="E1318" s="3"/>
      <c r="H1318" s="3"/>
      <c r="I1318" s="3"/>
    </row>
    <row r="1319" spans="5:9" ht="12">
      <c r="E1319" s="3"/>
      <c r="H1319" s="3"/>
      <c r="I1319" s="3"/>
    </row>
    <row r="1320" spans="5:9" ht="12">
      <c r="E1320" s="3"/>
      <c r="H1320" s="3"/>
      <c r="I1320" s="3"/>
    </row>
    <row r="1321" spans="5:9" ht="12">
      <c r="E1321" s="3"/>
      <c r="H1321" s="3"/>
      <c r="I1321" s="3"/>
    </row>
    <row r="1322" spans="5:9" ht="12">
      <c r="E1322" s="3"/>
      <c r="H1322" s="3"/>
      <c r="I1322" s="3"/>
    </row>
    <row r="1323" spans="5:9" ht="12">
      <c r="E1323" s="3"/>
      <c r="H1323" s="3"/>
      <c r="I1323" s="3"/>
    </row>
    <row r="1324" spans="5:9" ht="12">
      <c r="E1324" s="3"/>
      <c r="H1324" s="3"/>
      <c r="I1324" s="3"/>
    </row>
    <row r="1325" spans="5:9" ht="12">
      <c r="E1325" s="3"/>
      <c r="H1325" s="3"/>
      <c r="I1325" s="3"/>
    </row>
    <row r="1326" spans="5:9" ht="12">
      <c r="E1326" s="3"/>
      <c r="H1326" s="3"/>
      <c r="I1326" s="3"/>
    </row>
    <row r="1327" spans="5:9" ht="12">
      <c r="E1327" s="3"/>
      <c r="H1327" s="3"/>
      <c r="I1327" s="3"/>
    </row>
    <row r="1328" spans="5:9" ht="12">
      <c r="E1328" s="3"/>
      <c r="H1328" s="3"/>
      <c r="I1328" s="3"/>
    </row>
    <row r="1329" spans="5:9" ht="12">
      <c r="E1329" s="3"/>
      <c r="H1329" s="3"/>
      <c r="I1329" s="3"/>
    </row>
    <row r="1330" spans="5:9" ht="12">
      <c r="E1330" s="3"/>
      <c r="H1330" s="3"/>
      <c r="I1330" s="3"/>
    </row>
    <row r="1331" spans="5:9" ht="12">
      <c r="E1331" s="3"/>
      <c r="H1331" s="3"/>
      <c r="I1331" s="3"/>
    </row>
    <row r="1332" spans="5:9" ht="12">
      <c r="E1332" s="3"/>
      <c r="H1332" s="3"/>
      <c r="I1332" s="3"/>
    </row>
    <row r="1333" spans="5:9" ht="12">
      <c r="E1333" s="3"/>
      <c r="H1333" s="3"/>
      <c r="I1333" s="3"/>
    </row>
    <row r="1334" spans="5:9" ht="12">
      <c r="E1334" s="3"/>
      <c r="H1334" s="3"/>
      <c r="I1334" s="3"/>
    </row>
    <row r="1335" spans="5:9" ht="12">
      <c r="E1335" s="3"/>
      <c r="H1335" s="3"/>
      <c r="I1335" s="3"/>
    </row>
    <row r="1336" spans="5:9" ht="12">
      <c r="E1336" s="3"/>
      <c r="H1336" s="3"/>
      <c r="I1336" s="3"/>
    </row>
    <row r="1337" spans="5:9" ht="12">
      <c r="E1337" s="3"/>
      <c r="H1337" s="3"/>
      <c r="I1337" s="3"/>
    </row>
    <row r="1338" spans="5:9" ht="12">
      <c r="E1338" s="3"/>
      <c r="H1338" s="3"/>
      <c r="I1338" s="3"/>
    </row>
    <row r="1339" spans="5:9" ht="12">
      <c r="E1339" s="3"/>
      <c r="H1339" s="3"/>
      <c r="I1339" s="3"/>
    </row>
    <row r="1340" spans="5:9" ht="12">
      <c r="E1340" s="3"/>
      <c r="H1340" s="3"/>
      <c r="I1340" s="3"/>
    </row>
    <row r="1341" spans="5:9" ht="12">
      <c r="E1341" s="3"/>
      <c r="H1341" s="3"/>
      <c r="I1341" s="3"/>
    </row>
    <row r="1342" spans="5:9" ht="12">
      <c r="E1342" s="3"/>
      <c r="H1342" s="3"/>
      <c r="I1342" s="3"/>
    </row>
    <row r="1343" spans="5:9" ht="12">
      <c r="E1343" s="3"/>
      <c r="H1343" s="3"/>
      <c r="I1343" s="3"/>
    </row>
    <row r="1344" spans="5:9" ht="12">
      <c r="E1344" s="3"/>
      <c r="H1344" s="3"/>
      <c r="I1344" s="3"/>
    </row>
    <row r="1345" spans="5:9" ht="12">
      <c r="E1345" s="3"/>
      <c r="H1345" s="3"/>
      <c r="I1345" s="3"/>
    </row>
    <row r="1346" spans="5:9" ht="12">
      <c r="E1346" s="3"/>
      <c r="H1346" s="3"/>
      <c r="I1346" s="3"/>
    </row>
    <row r="1347" spans="5:9" ht="12">
      <c r="E1347" s="3"/>
      <c r="H1347" s="3"/>
      <c r="I1347" s="3"/>
    </row>
    <row r="1348" spans="5:9" ht="12">
      <c r="E1348" s="3"/>
      <c r="H1348" s="3"/>
      <c r="I1348" s="3"/>
    </row>
    <row r="1349" spans="5:9" ht="12">
      <c r="E1349" s="3"/>
      <c r="H1349" s="3"/>
      <c r="I1349" s="3"/>
    </row>
    <row r="1350" spans="5:9" ht="12">
      <c r="E1350" s="3"/>
      <c r="H1350" s="3"/>
      <c r="I1350" s="3"/>
    </row>
    <row r="1351" spans="5:9" ht="12">
      <c r="E1351" s="3"/>
      <c r="H1351" s="3"/>
      <c r="I1351" s="3"/>
    </row>
    <row r="1352" spans="5:9" ht="12">
      <c r="E1352" s="3"/>
      <c r="H1352" s="3"/>
      <c r="I1352" s="3"/>
    </row>
    <row r="1353" spans="5:9" ht="12">
      <c r="E1353" s="3"/>
      <c r="H1353" s="3"/>
      <c r="I1353" s="3"/>
    </row>
    <row r="1354" spans="5:9" ht="12">
      <c r="E1354" s="3"/>
      <c r="H1354" s="3"/>
      <c r="I1354" s="3"/>
    </row>
    <row r="1355" spans="5:9" ht="12">
      <c r="E1355" s="3"/>
      <c r="H1355" s="3"/>
      <c r="I1355" s="3"/>
    </row>
    <row r="1356" spans="5:9" ht="12">
      <c r="E1356" s="3"/>
      <c r="H1356" s="3"/>
      <c r="I1356" s="3"/>
    </row>
    <row r="1357" spans="5:9" ht="12">
      <c r="E1357" s="3"/>
      <c r="H1357" s="3"/>
      <c r="I1357" s="3"/>
    </row>
    <row r="1358" spans="5:9" ht="12">
      <c r="E1358" s="3"/>
      <c r="H1358" s="3"/>
      <c r="I1358" s="3"/>
    </row>
    <row r="1359" spans="5:9" ht="12">
      <c r="E1359" s="3"/>
      <c r="H1359" s="3"/>
      <c r="I1359" s="3"/>
    </row>
    <row r="1360" spans="5:9" ht="12">
      <c r="E1360" s="3"/>
      <c r="H1360" s="3"/>
      <c r="I1360" s="3"/>
    </row>
    <row r="1361" spans="5:9" ht="12">
      <c r="E1361" s="3"/>
      <c r="H1361" s="3"/>
      <c r="I1361" s="3"/>
    </row>
    <row r="1362" spans="5:9" ht="12">
      <c r="E1362" s="3"/>
      <c r="H1362" s="3"/>
      <c r="I1362" s="3"/>
    </row>
    <row r="1363" spans="5:9" ht="12">
      <c r="E1363" s="3"/>
      <c r="H1363" s="3"/>
      <c r="I1363" s="3"/>
    </row>
    <row r="1364" spans="5:9" ht="12">
      <c r="E1364" s="3"/>
      <c r="H1364" s="3"/>
      <c r="I1364" s="3"/>
    </row>
    <row r="1365" spans="5:9" ht="12">
      <c r="E1365" s="3"/>
      <c r="H1365" s="3"/>
      <c r="I1365" s="3"/>
    </row>
    <row r="1366" spans="5:9" ht="12">
      <c r="E1366" s="3"/>
      <c r="H1366" s="3"/>
      <c r="I1366" s="3"/>
    </row>
    <row r="1367" spans="5:9" ht="12">
      <c r="E1367" s="3"/>
      <c r="H1367" s="3"/>
      <c r="I1367" s="3"/>
    </row>
    <row r="1368" spans="5:9" ht="12">
      <c r="E1368" s="3"/>
      <c r="H1368" s="3"/>
      <c r="I1368" s="3"/>
    </row>
    <row r="1369" spans="5:9" ht="12">
      <c r="E1369" s="3"/>
      <c r="H1369" s="3"/>
      <c r="I1369" s="3"/>
    </row>
    <row r="1370" spans="5:9" ht="12">
      <c r="E1370" s="3"/>
      <c r="H1370" s="3"/>
      <c r="I1370" s="3"/>
    </row>
    <row r="1371" spans="5:9" ht="12">
      <c r="E1371" s="3"/>
      <c r="H1371" s="3"/>
      <c r="I1371" s="3"/>
    </row>
    <row r="1372" spans="5:9" ht="12">
      <c r="E1372" s="3"/>
      <c r="H1372" s="3"/>
      <c r="I1372" s="3"/>
    </row>
    <row r="1373" spans="5:9" ht="12">
      <c r="E1373" s="3"/>
      <c r="H1373" s="3"/>
      <c r="I1373" s="3"/>
    </row>
    <row r="1374" spans="5:9" ht="12">
      <c r="E1374" s="3"/>
      <c r="H1374" s="3"/>
      <c r="I1374" s="3"/>
    </row>
    <row r="1375" spans="5:9" ht="12">
      <c r="E1375" s="3"/>
      <c r="H1375" s="3"/>
      <c r="I1375" s="3"/>
    </row>
    <row r="1376" spans="5:9" ht="12">
      <c r="E1376" s="3"/>
      <c r="H1376" s="3"/>
      <c r="I1376" s="3"/>
    </row>
    <row r="1377" spans="5:9" ht="12">
      <c r="E1377" s="3"/>
      <c r="H1377" s="3"/>
      <c r="I1377" s="3"/>
    </row>
    <row r="1378" spans="5:9" ht="12">
      <c r="E1378" s="3"/>
      <c r="H1378" s="3"/>
      <c r="I1378" s="3"/>
    </row>
    <row r="1379" spans="5:9" ht="12">
      <c r="E1379" s="3"/>
      <c r="H1379" s="3"/>
      <c r="I1379" s="3"/>
    </row>
    <row r="1380" spans="5:9" ht="12">
      <c r="E1380" s="3"/>
      <c r="H1380" s="3"/>
      <c r="I1380" s="3"/>
    </row>
    <row r="1381" spans="5:9" ht="12">
      <c r="E1381" s="3"/>
      <c r="H1381" s="3"/>
      <c r="I1381" s="3"/>
    </row>
    <row r="1382" spans="5:9" ht="12">
      <c r="E1382" s="3"/>
      <c r="H1382" s="3"/>
      <c r="I1382" s="3"/>
    </row>
    <row r="1383" spans="5:9" ht="12">
      <c r="E1383" s="3"/>
      <c r="H1383" s="3"/>
      <c r="I1383" s="3"/>
    </row>
    <row r="1384" spans="5:9" ht="12">
      <c r="E1384" s="3"/>
      <c r="H1384" s="3"/>
      <c r="I1384" s="3"/>
    </row>
    <row r="1385" spans="5:9" ht="12">
      <c r="E1385" s="3"/>
      <c r="H1385" s="3"/>
      <c r="I1385" s="3"/>
    </row>
    <row r="1386" spans="5:9" ht="12">
      <c r="E1386" s="3"/>
      <c r="H1386" s="3"/>
      <c r="I1386" s="3"/>
    </row>
    <row r="1387" spans="5:9" ht="12">
      <c r="E1387" s="3"/>
      <c r="H1387" s="3"/>
      <c r="I1387" s="3"/>
    </row>
    <row r="1388" spans="5:9" ht="12">
      <c r="E1388" s="3"/>
      <c r="H1388" s="3"/>
      <c r="I1388" s="3"/>
    </row>
    <row r="1389" spans="5:9" ht="12">
      <c r="E1389" s="3"/>
      <c r="H1389" s="3"/>
      <c r="I1389" s="3"/>
    </row>
    <row r="1390" spans="5:9" ht="12">
      <c r="E1390" s="3"/>
      <c r="H1390" s="3"/>
      <c r="I1390" s="3"/>
    </row>
    <row r="1391" spans="5:9" ht="12">
      <c r="E1391" s="3"/>
      <c r="H1391" s="3"/>
      <c r="I1391" s="3"/>
    </row>
    <row r="1392" spans="5:9" ht="12">
      <c r="E1392" s="3"/>
      <c r="H1392" s="3"/>
      <c r="I1392" s="3"/>
    </row>
    <row r="1393" spans="5:9" ht="12">
      <c r="E1393" s="3"/>
      <c r="H1393" s="3"/>
      <c r="I1393" s="3"/>
    </row>
    <row r="1394" spans="5:9" ht="12">
      <c r="E1394" s="3"/>
      <c r="H1394" s="3"/>
      <c r="I1394" s="3"/>
    </row>
    <row r="1395" spans="5:9" ht="12">
      <c r="E1395" s="3"/>
      <c r="H1395" s="3"/>
      <c r="I1395" s="3"/>
    </row>
    <row r="1396" spans="5:9" ht="12">
      <c r="E1396" s="3"/>
      <c r="H1396" s="3"/>
      <c r="I1396" s="3"/>
    </row>
    <row r="1397" spans="5:9" ht="12">
      <c r="E1397" s="3"/>
      <c r="H1397" s="3"/>
      <c r="I1397" s="3"/>
    </row>
    <row r="1398" spans="5:9" ht="12">
      <c r="E1398" s="3"/>
      <c r="H1398" s="3"/>
      <c r="I1398" s="3"/>
    </row>
    <row r="1399" spans="5:9" ht="12">
      <c r="E1399" s="3"/>
      <c r="H1399" s="3"/>
      <c r="I1399" s="3"/>
    </row>
    <row r="1400" spans="5:9" ht="12">
      <c r="E1400" s="3"/>
      <c r="H1400" s="3"/>
      <c r="I1400" s="3"/>
    </row>
    <row r="1401" spans="5:9" ht="12">
      <c r="E1401" s="3"/>
      <c r="H1401" s="3"/>
      <c r="I1401" s="3"/>
    </row>
    <row r="1402" spans="5:9" ht="12">
      <c r="E1402" s="3"/>
      <c r="H1402" s="3"/>
      <c r="I1402" s="3"/>
    </row>
    <row r="1403" spans="5:9" ht="12">
      <c r="E1403" s="3"/>
      <c r="H1403" s="3"/>
      <c r="I1403" s="3"/>
    </row>
    <row r="1404" spans="5:9" ht="12">
      <c r="E1404" s="3"/>
      <c r="H1404" s="3"/>
      <c r="I1404" s="3"/>
    </row>
    <row r="1405" spans="5:9" ht="12">
      <c r="E1405" s="3"/>
      <c r="H1405" s="3"/>
      <c r="I1405" s="3"/>
    </row>
    <row r="1406" spans="5:9" ht="12">
      <c r="E1406" s="3"/>
      <c r="H1406" s="3"/>
      <c r="I1406" s="3"/>
    </row>
    <row r="1407" spans="5:9" ht="12">
      <c r="E1407" s="3"/>
      <c r="H1407" s="3"/>
      <c r="I1407" s="3"/>
    </row>
    <row r="1408" spans="5:9" ht="12">
      <c r="E1408" s="3"/>
      <c r="H1408" s="3"/>
      <c r="I1408" s="3"/>
    </row>
    <row r="1409" spans="5:9" ht="12">
      <c r="E1409" s="3"/>
      <c r="H1409" s="3"/>
      <c r="I1409" s="3"/>
    </row>
    <row r="1410" spans="5:9" ht="12">
      <c r="E1410" s="3"/>
      <c r="H1410" s="3"/>
      <c r="I1410" s="3"/>
    </row>
    <row r="1411" spans="5:9" ht="12">
      <c r="E1411" s="3"/>
      <c r="H1411" s="3"/>
      <c r="I1411" s="3"/>
    </row>
    <row r="1412" spans="5:9" ht="12">
      <c r="E1412" s="3"/>
      <c r="H1412" s="3"/>
      <c r="I1412" s="3"/>
    </row>
    <row r="1413" spans="5:9" ht="12">
      <c r="E1413" s="3"/>
      <c r="H1413" s="3"/>
      <c r="I1413" s="3"/>
    </row>
    <row r="1414" spans="5:9" ht="12">
      <c r="E1414" s="3"/>
      <c r="H1414" s="3"/>
      <c r="I1414" s="3"/>
    </row>
    <row r="1415" spans="5:9" ht="12">
      <c r="E1415" s="3"/>
      <c r="H1415" s="3"/>
      <c r="I1415" s="3"/>
    </row>
    <row r="1416" spans="5:9" ht="12">
      <c r="E1416" s="3"/>
      <c r="H1416" s="3"/>
      <c r="I1416" s="3"/>
    </row>
    <row r="1417" spans="5:9" ht="12">
      <c r="E1417" s="3"/>
      <c r="H1417" s="3"/>
      <c r="I1417" s="3"/>
    </row>
    <row r="1418" spans="5:9" ht="12">
      <c r="E1418" s="3"/>
      <c r="H1418" s="3"/>
      <c r="I1418" s="3"/>
    </row>
    <row r="1419" spans="5:9" ht="12">
      <c r="E1419" s="3"/>
      <c r="H1419" s="3"/>
      <c r="I1419" s="3"/>
    </row>
    <row r="1420" spans="5:9" ht="12">
      <c r="E1420" s="3"/>
      <c r="H1420" s="3"/>
      <c r="I1420" s="3"/>
    </row>
    <row r="1421" spans="5:9" ht="12">
      <c r="E1421" s="3"/>
      <c r="H1421" s="3"/>
      <c r="I1421" s="3"/>
    </row>
    <row r="1422" spans="5:9" ht="12">
      <c r="E1422" s="3"/>
      <c r="H1422" s="3"/>
      <c r="I1422" s="3"/>
    </row>
    <row r="1423" spans="5:9" ht="12">
      <c r="E1423" s="3"/>
      <c r="H1423" s="3"/>
      <c r="I1423" s="3"/>
    </row>
    <row r="1424" spans="5:9" ht="12">
      <c r="E1424" s="3"/>
      <c r="H1424" s="3"/>
      <c r="I1424" s="3"/>
    </row>
    <row r="1425" spans="5:9" ht="12">
      <c r="E1425" s="3"/>
      <c r="H1425" s="3"/>
      <c r="I1425" s="3"/>
    </row>
    <row r="1426" spans="5:9" ht="12">
      <c r="E1426" s="3"/>
      <c r="H1426" s="3"/>
      <c r="I1426" s="3"/>
    </row>
    <row r="1427" spans="5:9" ht="12">
      <c r="E1427" s="3"/>
      <c r="H1427" s="3"/>
      <c r="I1427" s="3"/>
    </row>
    <row r="1428" spans="5:9" ht="12">
      <c r="E1428" s="3"/>
      <c r="H1428" s="3"/>
      <c r="I1428" s="3"/>
    </row>
    <row r="1429" spans="5:9" ht="12">
      <c r="E1429" s="3"/>
      <c r="H1429" s="3"/>
      <c r="I1429" s="3"/>
    </row>
    <row r="1430" spans="5:9" ht="12">
      <c r="E1430" s="3"/>
      <c r="H1430" s="3"/>
      <c r="I1430" s="3"/>
    </row>
    <row r="1431" spans="5:9" ht="12">
      <c r="E1431" s="3"/>
      <c r="H1431" s="3"/>
      <c r="I1431" s="3"/>
    </row>
    <row r="1432" spans="5:9" ht="12">
      <c r="E1432" s="3"/>
      <c r="H1432" s="3"/>
      <c r="I1432" s="3"/>
    </row>
    <row r="1433" spans="5:9" ht="12">
      <c r="E1433" s="3"/>
      <c r="H1433" s="3"/>
      <c r="I1433" s="3"/>
    </row>
    <row r="1434" spans="5:9" ht="12">
      <c r="E1434" s="3"/>
      <c r="H1434" s="3"/>
      <c r="I1434" s="3"/>
    </row>
    <row r="1435" spans="5:9" ht="12">
      <c r="E1435" s="3"/>
      <c r="H1435" s="3"/>
      <c r="I1435" s="3"/>
    </row>
    <row r="1436" spans="5:9" ht="12">
      <c r="E1436" s="3"/>
      <c r="H1436" s="3"/>
      <c r="I1436" s="3"/>
    </row>
    <row r="1437" spans="5:9" ht="12">
      <c r="E1437" s="3"/>
      <c r="H1437" s="3"/>
      <c r="I1437" s="3"/>
    </row>
    <row r="1438" spans="5:9" ht="12">
      <c r="E1438" s="3"/>
      <c r="H1438" s="3"/>
      <c r="I1438" s="3"/>
    </row>
    <row r="1439" spans="5:9" ht="12">
      <c r="E1439" s="3"/>
      <c r="H1439" s="3"/>
      <c r="I1439" s="3"/>
    </row>
    <row r="1440" spans="5:9" ht="12">
      <c r="E1440" s="3"/>
      <c r="H1440" s="3"/>
      <c r="I1440" s="3"/>
    </row>
    <row r="1441" spans="5:9" ht="12">
      <c r="E1441" s="3"/>
      <c r="H1441" s="3"/>
      <c r="I1441" s="3"/>
    </row>
    <row r="1442" spans="5:9" ht="12">
      <c r="E1442" s="3"/>
      <c r="H1442" s="3"/>
      <c r="I1442" s="3"/>
    </row>
    <row r="1443" spans="5:9" ht="12">
      <c r="E1443" s="3"/>
      <c r="H1443" s="3"/>
      <c r="I1443" s="3"/>
    </row>
    <row r="1444" spans="5:9" ht="12">
      <c r="E1444" s="3"/>
      <c r="H1444" s="3"/>
      <c r="I1444" s="3"/>
    </row>
    <row r="1445" spans="5:9" ht="12">
      <c r="E1445" s="3"/>
      <c r="H1445" s="3"/>
      <c r="I1445" s="3"/>
    </row>
    <row r="1446" spans="5:9" ht="12">
      <c r="E1446" s="3"/>
      <c r="H1446" s="3"/>
      <c r="I1446" s="3"/>
    </row>
    <row r="1447" spans="5:9" ht="12">
      <c r="E1447" s="3"/>
      <c r="H1447" s="3"/>
      <c r="I1447" s="3"/>
    </row>
    <row r="1448" spans="5:9" ht="12">
      <c r="E1448" s="3"/>
      <c r="H1448" s="3"/>
      <c r="I1448" s="3"/>
    </row>
    <row r="1449" spans="5:9" ht="12">
      <c r="E1449" s="3"/>
      <c r="H1449" s="3"/>
      <c r="I1449" s="3"/>
    </row>
    <row r="1450" spans="5:9" ht="12">
      <c r="E1450" s="3"/>
      <c r="H1450" s="3"/>
      <c r="I1450" s="3"/>
    </row>
    <row r="1451" spans="5:9" ht="12">
      <c r="E1451" s="3"/>
      <c r="H1451" s="3"/>
      <c r="I1451" s="3"/>
    </row>
    <row r="1452" spans="5:9" ht="12">
      <c r="E1452" s="3"/>
      <c r="H1452" s="3"/>
      <c r="I1452" s="3"/>
    </row>
    <row r="1453" spans="5:9" ht="12">
      <c r="E1453" s="3"/>
      <c r="H1453" s="3"/>
      <c r="I1453" s="3"/>
    </row>
    <row r="1454" spans="5:9" ht="12">
      <c r="E1454" s="3"/>
      <c r="H1454" s="3"/>
      <c r="I1454" s="3"/>
    </row>
    <row r="1455" spans="5:9" ht="12">
      <c r="E1455" s="3"/>
      <c r="H1455" s="3"/>
      <c r="I1455" s="3"/>
    </row>
    <row r="1456" spans="5:9" ht="12">
      <c r="E1456" s="3"/>
      <c r="H1456" s="3"/>
      <c r="I1456" s="3"/>
    </row>
    <row r="1457" spans="5:9" ht="12">
      <c r="E1457" s="3"/>
      <c r="H1457" s="3"/>
      <c r="I1457" s="3"/>
    </row>
    <row r="1458" spans="5:9" ht="12">
      <c r="E1458" s="3"/>
      <c r="H1458" s="3"/>
      <c r="I1458" s="3"/>
    </row>
    <row r="1459" spans="5:9" ht="12">
      <c r="E1459" s="3"/>
      <c r="H1459" s="3"/>
      <c r="I1459" s="3"/>
    </row>
    <row r="1460" spans="5:9" ht="12">
      <c r="E1460" s="3"/>
      <c r="H1460" s="3"/>
      <c r="I1460" s="3"/>
    </row>
    <row r="1461" spans="5:9" ht="12">
      <c r="E1461" s="3"/>
      <c r="H1461" s="3"/>
      <c r="I1461" s="3"/>
    </row>
    <row r="1462" spans="5:9" ht="12">
      <c r="E1462" s="3"/>
      <c r="H1462" s="3"/>
      <c r="I1462" s="3"/>
    </row>
    <row r="1463" spans="5:9" ht="12">
      <c r="E1463" s="3"/>
      <c r="H1463" s="3"/>
      <c r="I1463" s="3"/>
    </row>
    <row r="1464" spans="5:9" ht="12">
      <c r="E1464" s="3"/>
      <c r="H1464" s="3"/>
      <c r="I1464" s="3"/>
    </row>
    <row r="1465" spans="5:9" ht="12">
      <c r="E1465" s="3"/>
      <c r="H1465" s="3"/>
      <c r="I1465" s="3"/>
    </row>
    <row r="1466" spans="5:9" ht="12">
      <c r="E1466" s="3"/>
      <c r="H1466" s="3"/>
      <c r="I1466" s="3"/>
    </row>
    <row r="1467" spans="5:9" ht="12">
      <c r="E1467" s="3"/>
      <c r="H1467" s="3"/>
      <c r="I1467" s="3"/>
    </row>
    <row r="1468" spans="5:9" ht="12">
      <c r="E1468" s="3"/>
      <c r="H1468" s="3"/>
      <c r="I1468" s="3"/>
    </row>
    <row r="1469" spans="5:9" ht="12">
      <c r="E1469" s="3"/>
      <c r="H1469" s="3"/>
      <c r="I1469" s="3"/>
    </row>
    <row r="1470" spans="5:9" ht="12">
      <c r="E1470" s="3"/>
      <c r="H1470" s="3"/>
      <c r="I1470" s="3"/>
    </row>
    <row r="1471" spans="5:9" ht="12">
      <c r="E1471" s="3"/>
      <c r="H1471" s="3"/>
      <c r="I1471" s="3"/>
    </row>
    <row r="1472" spans="5:9" ht="12">
      <c r="E1472" s="3"/>
      <c r="H1472" s="3"/>
      <c r="I1472" s="3"/>
    </row>
    <row r="1473" spans="5:9" ht="12">
      <c r="E1473" s="3"/>
      <c r="H1473" s="3"/>
      <c r="I1473" s="3"/>
    </row>
    <row r="1474" spans="5:9" ht="12">
      <c r="E1474" s="3"/>
      <c r="H1474" s="3"/>
      <c r="I1474" s="3"/>
    </row>
    <row r="1475" spans="5:9" ht="12">
      <c r="E1475" s="3"/>
      <c r="H1475" s="3"/>
      <c r="I1475" s="3"/>
    </row>
    <row r="1476" spans="5:9" ht="12">
      <c r="E1476" s="3"/>
      <c r="H1476" s="3"/>
      <c r="I1476" s="3"/>
    </row>
    <row r="1477" spans="5:9" ht="12">
      <c r="E1477" s="3"/>
      <c r="H1477" s="3"/>
      <c r="I1477" s="3"/>
    </row>
    <row r="1478" spans="5:9" ht="12">
      <c r="E1478" s="3"/>
      <c r="H1478" s="3"/>
      <c r="I1478" s="3"/>
    </row>
    <row r="1479" spans="5:9" ht="12">
      <c r="E1479" s="3"/>
      <c r="H1479" s="3"/>
      <c r="I1479" s="3"/>
    </row>
    <row r="1480" spans="5:9" ht="12">
      <c r="E1480" s="3"/>
      <c r="H1480" s="3"/>
      <c r="I1480" s="3"/>
    </row>
    <row r="1481" spans="5:9" ht="12">
      <c r="E1481" s="3"/>
      <c r="H1481" s="3"/>
      <c r="I1481" s="3"/>
    </row>
    <row r="1482" spans="5:9" ht="12">
      <c r="E1482" s="3"/>
      <c r="H1482" s="3"/>
      <c r="I1482" s="3"/>
    </row>
    <row r="1483" spans="5:9" ht="12">
      <c r="E1483" s="3"/>
      <c r="H1483" s="3"/>
      <c r="I1483" s="3"/>
    </row>
    <row r="1484" spans="5:9" ht="12">
      <c r="E1484" s="3"/>
      <c r="H1484" s="3"/>
      <c r="I1484" s="3"/>
    </row>
    <row r="1485" spans="5:9" ht="12">
      <c r="E1485" s="3"/>
      <c r="H1485" s="3"/>
      <c r="I1485" s="3"/>
    </row>
    <row r="1486" spans="5:9" ht="12">
      <c r="E1486" s="3"/>
      <c r="H1486" s="3"/>
      <c r="I1486" s="3"/>
    </row>
    <row r="1487" spans="5:9" ht="12">
      <c r="E1487" s="3"/>
      <c r="H1487" s="3"/>
      <c r="I1487" s="3"/>
    </row>
    <row r="1488" spans="5:9" ht="12">
      <c r="E1488" s="3"/>
      <c r="H1488" s="3"/>
      <c r="I1488" s="3"/>
    </row>
    <row r="1489" spans="5:9" ht="12">
      <c r="E1489" s="3"/>
      <c r="H1489" s="3"/>
      <c r="I1489" s="3"/>
    </row>
    <row r="1490" spans="5:9" ht="12">
      <c r="E1490" s="3"/>
      <c r="H1490" s="3"/>
      <c r="I1490" s="3"/>
    </row>
    <row r="1491" spans="5:9" ht="12">
      <c r="E1491" s="3"/>
      <c r="H1491" s="3"/>
      <c r="I1491" s="3"/>
    </row>
    <row r="1492" spans="5:9" ht="12">
      <c r="E1492" s="3"/>
      <c r="H1492" s="3"/>
      <c r="I1492" s="3"/>
    </row>
    <row r="1493" spans="5:9" ht="12">
      <c r="E1493" s="3"/>
      <c r="H1493" s="3"/>
      <c r="I1493" s="3"/>
    </row>
    <row r="1494" spans="5:9" ht="12">
      <c r="E1494" s="3"/>
      <c r="H1494" s="3"/>
      <c r="I1494" s="3"/>
    </row>
    <row r="1495" spans="5:9" ht="12">
      <c r="E1495" s="3"/>
      <c r="H1495" s="3"/>
      <c r="I1495" s="3"/>
    </row>
    <row r="1496" spans="5:9" ht="12">
      <c r="E1496" s="3"/>
      <c r="H1496" s="3"/>
      <c r="I1496" s="3"/>
    </row>
    <row r="1497" spans="5:9" ht="12">
      <c r="E1497" s="3"/>
      <c r="H1497" s="3"/>
      <c r="I1497" s="3"/>
    </row>
    <row r="1498" spans="5:9" ht="12">
      <c r="E1498" s="3"/>
      <c r="H1498" s="3"/>
      <c r="I1498" s="3"/>
    </row>
    <row r="1499" spans="5:9" ht="12">
      <c r="E1499" s="3"/>
      <c r="H1499" s="3"/>
      <c r="I1499" s="3"/>
    </row>
    <row r="1500" spans="5:9" ht="12">
      <c r="E1500" s="3"/>
      <c r="H1500" s="3"/>
      <c r="I1500" s="3"/>
    </row>
    <row r="1501" spans="5:9" ht="12">
      <c r="E1501" s="3"/>
      <c r="H1501" s="3"/>
      <c r="I1501" s="3"/>
    </row>
    <row r="1502" spans="5:9" ht="12">
      <c r="E1502" s="3"/>
      <c r="H1502" s="3"/>
      <c r="I1502" s="3"/>
    </row>
    <row r="1503" spans="5:9" ht="12">
      <c r="E1503" s="3"/>
      <c r="H1503" s="3"/>
      <c r="I1503" s="3"/>
    </row>
    <row r="1504" spans="5:9" ht="12">
      <c r="E1504" s="3"/>
      <c r="H1504" s="3"/>
      <c r="I1504" s="3"/>
    </row>
    <row r="1505" spans="5:9" ht="12">
      <c r="E1505" s="3"/>
      <c r="H1505" s="3"/>
      <c r="I1505" s="3"/>
    </row>
    <row r="1506" spans="5:9" ht="12">
      <c r="E1506" s="3"/>
      <c r="H1506" s="3"/>
      <c r="I1506" s="3"/>
    </row>
    <row r="1507" spans="5:9" ht="12">
      <c r="E1507" s="3"/>
      <c r="H1507" s="3"/>
      <c r="I1507" s="3"/>
    </row>
    <row r="1508" spans="5:9" ht="12">
      <c r="E1508" s="3"/>
      <c r="H1508" s="3"/>
      <c r="I1508" s="3"/>
    </row>
    <row r="1509" spans="5:9" ht="12">
      <c r="E1509" s="3"/>
      <c r="H1509" s="3"/>
      <c r="I1509" s="3"/>
    </row>
    <row r="1510" spans="5:9" ht="12">
      <c r="E1510" s="3"/>
      <c r="H1510" s="3"/>
      <c r="I1510" s="3"/>
    </row>
    <row r="1511" spans="5:9" ht="12">
      <c r="E1511" s="3"/>
      <c r="H1511" s="3"/>
      <c r="I1511" s="3"/>
    </row>
    <row r="1512" spans="5:9" ht="12">
      <c r="E1512" s="3"/>
      <c r="H1512" s="3"/>
      <c r="I1512" s="3"/>
    </row>
    <row r="1513" spans="5:9" ht="12">
      <c r="E1513" s="3"/>
      <c r="H1513" s="3"/>
      <c r="I1513" s="3"/>
    </row>
    <row r="1514" spans="5:9" ht="12">
      <c r="E1514" s="3"/>
      <c r="H1514" s="3"/>
      <c r="I1514" s="3"/>
    </row>
    <row r="1515" spans="5:9" ht="12">
      <c r="E1515" s="3"/>
      <c r="H1515" s="3"/>
      <c r="I1515" s="3"/>
    </row>
    <row r="1516" spans="5:9" ht="12">
      <c r="E1516" s="3"/>
      <c r="H1516" s="3"/>
      <c r="I1516" s="3"/>
    </row>
    <row r="1517" spans="5:9" ht="12">
      <c r="E1517" s="3"/>
      <c r="H1517" s="3"/>
      <c r="I1517" s="3"/>
    </row>
    <row r="1518" spans="5:9" ht="12">
      <c r="E1518" s="3"/>
      <c r="H1518" s="3"/>
      <c r="I1518" s="3"/>
    </row>
    <row r="1519" spans="5:9" ht="12">
      <c r="E1519" s="3"/>
      <c r="H1519" s="3"/>
      <c r="I1519" s="3"/>
    </row>
    <row r="1520" spans="5:9" ht="12">
      <c r="E1520" s="3"/>
      <c r="H1520" s="3"/>
      <c r="I1520" s="3"/>
    </row>
    <row r="1521" spans="5:9" ht="12">
      <c r="E1521" s="3"/>
      <c r="H1521" s="3"/>
      <c r="I1521" s="3"/>
    </row>
    <row r="1522" spans="5:9" ht="12">
      <c r="E1522" s="3"/>
      <c r="H1522" s="3"/>
      <c r="I1522" s="3"/>
    </row>
    <row r="1523" spans="5:9" ht="12">
      <c r="E1523" s="3"/>
      <c r="H1523" s="3"/>
      <c r="I1523" s="3"/>
    </row>
    <row r="1524" spans="5:9" ht="12">
      <c r="E1524" s="3"/>
      <c r="H1524" s="3"/>
      <c r="I1524" s="3"/>
    </row>
    <row r="1525" spans="5:9" ht="12">
      <c r="E1525" s="3"/>
      <c r="H1525" s="3"/>
      <c r="I1525" s="3"/>
    </row>
    <row r="1526" spans="5:9" ht="12">
      <c r="E1526" s="3"/>
      <c r="H1526" s="3"/>
      <c r="I1526" s="3"/>
    </row>
    <row r="1527" spans="5:9" ht="12">
      <c r="E1527" s="3"/>
      <c r="H1527" s="3"/>
      <c r="I1527" s="3"/>
    </row>
    <row r="1528" spans="5:9" ht="12">
      <c r="E1528" s="3"/>
      <c r="H1528" s="3"/>
      <c r="I1528" s="3"/>
    </row>
    <row r="1529" spans="5:9" ht="12">
      <c r="E1529" s="3"/>
      <c r="H1529" s="3"/>
      <c r="I1529" s="3"/>
    </row>
    <row r="1530" spans="5:9" ht="12">
      <c r="E1530" s="3"/>
      <c r="H1530" s="3"/>
      <c r="I1530" s="3"/>
    </row>
    <row r="1531" spans="5:9" ht="12">
      <c r="E1531" s="3"/>
      <c r="H1531" s="3"/>
      <c r="I1531" s="3"/>
    </row>
    <row r="1532" spans="5:9" ht="12">
      <c r="E1532" s="3"/>
      <c r="H1532" s="3"/>
      <c r="I1532" s="3"/>
    </row>
    <row r="1533" spans="5:9" ht="12">
      <c r="E1533" s="3"/>
      <c r="H1533" s="3"/>
      <c r="I1533" s="3"/>
    </row>
    <row r="1534" spans="5:9" ht="12">
      <c r="E1534" s="3"/>
      <c r="H1534" s="3"/>
      <c r="I1534" s="3"/>
    </row>
    <row r="1535" spans="5:9" ht="12">
      <c r="E1535" s="3"/>
      <c r="H1535" s="3"/>
      <c r="I1535" s="3"/>
    </row>
    <row r="1536" spans="5:9" ht="12">
      <c r="E1536" s="3"/>
      <c r="H1536" s="3"/>
      <c r="I1536" s="3"/>
    </row>
    <row r="1537" spans="5:9" ht="12">
      <c r="E1537" s="3"/>
      <c r="H1537" s="3"/>
      <c r="I1537" s="3"/>
    </row>
    <row r="1538" spans="5:9" ht="12">
      <c r="E1538" s="3"/>
      <c r="H1538" s="3"/>
      <c r="I1538" s="3"/>
    </row>
    <row r="1539" spans="5:9" ht="12">
      <c r="E1539" s="3"/>
      <c r="H1539" s="3"/>
      <c r="I1539" s="3"/>
    </row>
    <row r="1540" spans="5:9" ht="12">
      <c r="E1540" s="3"/>
      <c r="H1540" s="3"/>
      <c r="I1540" s="3"/>
    </row>
    <row r="1541" spans="5:9" ht="12">
      <c r="E1541" s="3"/>
      <c r="H1541" s="3"/>
      <c r="I1541" s="3"/>
    </row>
    <row r="1542" spans="5:9" ht="12">
      <c r="E1542" s="3"/>
      <c r="H1542" s="3"/>
      <c r="I1542" s="3"/>
    </row>
    <row r="1543" spans="5:9" ht="12">
      <c r="E1543" s="3"/>
      <c r="H1543" s="3"/>
      <c r="I1543" s="3"/>
    </row>
    <row r="1544" spans="5:9" ht="12">
      <c r="E1544" s="3"/>
      <c r="H1544" s="3"/>
      <c r="I1544" s="3"/>
    </row>
    <row r="1545" spans="5:9" ht="12">
      <c r="E1545" s="3"/>
      <c r="H1545" s="3"/>
      <c r="I1545" s="3"/>
    </row>
    <row r="1546" spans="5:9" ht="12">
      <c r="E1546" s="3"/>
      <c r="H1546" s="3"/>
      <c r="I1546" s="3"/>
    </row>
    <row r="1547" spans="5:9" ht="12">
      <c r="E1547" s="3"/>
      <c r="H1547" s="3"/>
      <c r="I1547" s="3"/>
    </row>
    <row r="1548" spans="5:9" ht="12">
      <c r="E1548" s="3"/>
      <c r="H1548" s="3"/>
      <c r="I1548" s="3"/>
    </row>
    <row r="1549" spans="5:9" ht="12">
      <c r="E1549" s="3"/>
      <c r="H1549" s="3"/>
      <c r="I1549" s="3"/>
    </row>
    <row r="1550" spans="5:9" ht="12">
      <c r="E1550" s="3"/>
      <c r="H1550" s="3"/>
      <c r="I1550" s="3"/>
    </row>
    <row r="1551" spans="5:9" ht="12">
      <c r="E1551" s="3"/>
      <c r="H1551" s="3"/>
      <c r="I1551" s="3"/>
    </row>
    <row r="1552" spans="5:9" ht="12">
      <c r="E1552" s="3"/>
      <c r="H1552" s="3"/>
      <c r="I1552" s="3"/>
    </row>
    <row r="1553" spans="5:9" ht="12">
      <c r="E1553" s="3"/>
      <c r="H1553" s="3"/>
      <c r="I1553" s="3"/>
    </row>
    <row r="1554" spans="5:9" ht="12">
      <c r="E1554" s="3"/>
      <c r="H1554" s="3"/>
      <c r="I1554" s="3"/>
    </row>
    <row r="1555" spans="5:9" ht="12">
      <c r="E1555" s="3"/>
      <c r="H1555" s="3"/>
      <c r="I1555" s="3"/>
    </row>
    <row r="1556" spans="5:9" ht="12">
      <c r="E1556" s="3"/>
      <c r="H1556" s="3"/>
      <c r="I1556" s="3"/>
    </row>
    <row r="1557" spans="5:9" ht="12">
      <c r="E1557" s="3"/>
      <c r="H1557" s="3"/>
      <c r="I1557" s="3"/>
    </row>
    <row r="1558" spans="5:9" ht="12">
      <c r="E1558" s="3"/>
      <c r="H1558" s="3"/>
      <c r="I1558" s="3"/>
    </row>
    <row r="1559" spans="5:9" ht="12">
      <c r="E1559" s="3"/>
      <c r="H1559" s="3"/>
      <c r="I1559" s="3"/>
    </row>
    <row r="1560" spans="5:9" ht="12">
      <c r="E1560" s="3"/>
      <c r="H1560" s="3"/>
      <c r="I1560" s="3"/>
    </row>
    <row r="1561" spans="5:9" ht="12">
      <c r="E1561" s="3"/>
      <c r="H1561" s="3"/>
      <c r="I1561" s="3"/>
    </row>
    <row r="1562" spans="5:9" ht="12">
      <c r="E1562" s="3"/>
      <c r="H1562" s="3"/>
      <c r="I1562" s="3"/>
    </row>
    <row r="1563" spans="5:9" ht="12">
      <c r="E1563" s="3"/>
      <c r="H1563" s="3"/>
      <c r="I1563" s="3"/>
    </row>
    <row r="1564" spans="5:9" ht="12">
      <c r="E1564" s="3"/>
      <c r="H1564" s="3"/>
      <c r="I1564" s="3"/>
    </row>
    <row r="1565" spans="5:9" ht="12">
      <c r="E1565" s="3"/>
      <c r="H1565" s="3"/>
      <c r="I1565" s="3"/>
    </row>
    <row r="1566" spans="5:9" ht="12">
      <c r="E1566" s="3"/>
      <c r="H1566" s="3"/>
      <c r="I1566" s="3"/>
    </row>
    <row r="1567" spans="5:9" ht="12">
      <c r="E1567" s="3"/>
      <c r="H1567" s="3"/>
      <c r="I1567" s="3"/>
    </row>
    <row r="1568" spans="5:9" ht="12">
      <c r="E1568" s="3"/>
      <c r="H1568" s="3"/>
      <c r="I1568" s="3"/>
    </row>
    <row r="1569" spans="5:9" ht="12">
      <c r="E1569" s="3"/>
      <c r="H1569" s="3"/>
      <c r="I1569" s="3"/>
    </row>
    <row r="1570" spans="5:9" ht="12">
      <c r="E1570" s="3"/>
      <c r="H1570" s="3"/>
      <c r="I1570" s="3"/>
    </row>
    <row r="1571" spans="5:9" ht="12">
      <c r="E1571" s="3"/>
      <c r="H1571" s="3"/>
      <c r="I1571" s="3"/>
    </row>
    <row r="1572" spans="5:9" ht="12">
      <c r="E1572" s="3"/>
      <c r="H1572" s="3"/>
      <c r="I1572" s="3"/>
    </row>
    <row r="1573" spans="5:9" ht="12">
      <c r="E1573" s="3"/>
      <c r="H1573" s="3"/>
      <c r="I1573" s="3"/>
    </row>
    <row r="1574" spans="5:9" ht="12">
      <c r="E1574" s="3"/>
      <c r="H1574" s="3"/>
      <c r="I1574" s="3"/>
    </row>
    <row r="1575" spans="5:9" ht="12">
      <c r="E1575" s="3"/>
      <c r="H1575" s="3"/>
      <c r="I1575" s="3"/>
    </row>
    <row r="1576" spans="5:9" ht="12">
      <c r="E1576" s="3"/>
      <c r="H1576" s="3"/>
      <c r="I1576" s="3"/>
    </row>
    <row r="1577" spans="5:9" ht="12">
      <c r="E1577" s="3"/>
      <c r="H1577" s="3"/>
      <c r="I1577" s="3"/>
    </row>
    <row r="1578" spans="5:9" ht="12">
      <c r="E1578" s="3"/>
      <c r="H1578" s="3"/>
      <c r="I1578" s="3"/>
    </row>
    <row r="1579" spans="5:9" ht="12">
      <c r="E1579" s="3"/>
      <c r="H1579" s="3"/>
      <c r="I1579" s="3"/>
    </row>
    <row r="1580" spans="5:9" ht="12">
      <c r="E1580" s="3"/>
      <c r="H1580" s="3"/>
      <c r="I1580" s="3"/>
    </row>
    <row r="1581" spans="5:9" ht="12">
      <c r="E1581" s="3"/>
      <c r="H1581" s="3"/>
      <c r="I1581" s="3"/>
    </row>
    <row r="1582" spans="5:9" ht="12">
      <c r="E1582" s="3"/>
      <c r="H1582" s="3"/>
      <c r="I1582" s="3"/>
    </row>
    <row r="1583" spans="5:9" ht="12">
      <c r="E1583" s="3"/>
      <c r="H1583" s="3"/>
      <c r="I1583" s="3"/>
    </row>
    <row r="1584" spans="5:9" ht="12">
      <c r="E1584" s="3"/>
      <c r="H1584" s="3"/>
      <c r="I1584" s="3"/>
    </row>
    <row r="1585" spans="5:9" ht="12">
      <c r="E1585" s="3"/>
      <c r="H1585" s="3"/>
      <c r="I1585" s="3"/>
    </row>
    <row r="1586" spans="5:9" ht="12">
      <c r="E1586" s="3"/>
      <c r="H1586" s="3"/>
      <c r="I1586" s="3"/>
    </row>
    <row r="1587" spans="5:9" ht="12">
      <c r="E1587" s="3"/>
      <c r="H1587" s="3"/>
      <c r="I1587" s="3"/>
    </row>
    <row r="1588" spans="5:9" ht="12">
      <c r="E1588" s="3"/>
      <c r="H1588" s="3"/>
      <c r="I1588" s="3"/>
    </row>
    <row r="1589" spans="5:9" ht="12">
      <c r="E1589" s="3"/>
      <c r="H1589" s="3"/>
      <c r="I1589" s="3"/>
    </row>
    <row r="1590" spans="5:9" ht="12">
      <c r="E1590" s="3"/>
      <c r="H1590" s="3"/>
      <c r="I1590" s="3"/>
    </row>
    <row r="1591" spans="5:9" ht="12">
      <c r="E1591" s="3"/>
      <c r="H1591" s="3"/>
      <c r="I1591" s="3"/>
    </row>
    <row r="1592" spans="5:9" ht="12">
      <c r="E1592" s="3"/>
      <c r="H1592" s="3"/>
      <c r="I1592" s="3"/>
    </row>
    <row r="1593" spans="5:9" ht="12">
      <c r="E1593" s="3"/>
      <c r="H1593" s="3"/>
      <c r="I1593" s="3"/>
    </row>
    <row r="1594" spans="5:9" ht="12">
      <c r="E1594" s="3"/>
      <c r="H1594" s="3"/>
      <c r="I1594" s="3"/>
    </row>
    <row r="1595" spans="5:9" ht="12">
      <c r="E1595" s="3"/>
      <c r="H1595" s="3"/>
      <c r="I1595" s="3"/>
    </row>
    <row r="1596" spans="5:9" ht="12">
      <c r="E1596" s="3"/>
      <c r="H1596" s="3"/>
      <c r="I1596" s="3"/>
    </row>
    <row r="1597" spans="5:9" ht="12">
      <c r="E1597" s="3"/>
      <c r="H1597" s="3"/>
      <c r="I1597" s="3"/>
    </row>
    <row r="1598" spans="5:9" ht="12">
      <c r="E1598" s="3"/>
      <c r="H1598" s="3"/>
      <c r="I1598" s="3"/>
    </row>
    <row r="1599" spans="5:9" ht="12">
      <c r="E1599" s="3"/>
      <c r="H1599" s="3"/>
      <c r="I1599" s="3"/>
    </row>
    <row r="1600" spans="5:9" ht="12">
      <c r="E1600" s="3"/>
      <c r="H1600" s="3"/>
      <c r="I1600" s="3"/>
    </row>
    <row r="1601" spans="5:9" ht="12">
      <c r="E1601" s="3"/>
      <c r="H1601" s="3"/>
      <c r="I1601" s="3"/>
    </row>
    <row r="1602" spans="5:9" ht="12">
      <c r="E1602" s="3"/>
      <c r="H1602" s="3"/>
      <c r="I1602" s="3"/>
    </row>
    <row r="1603" spans="5:9" ht="12">
      <c r="E1603" s="3"/>
      <c r="H1603" s="3"/>
      <c r="I1603" s="3"/>
    </row>
    <row r="1604" spans="5:9" ht="12">
      <c r="E1604" s="3"/>
      <c r="H1604" s="3"/>
      <c r="I1604" s="3"/>
    </row>
    <row r="1605" spans="5:9" ht="12">
      <c r="E1605" s="3"/>
      <c r="H1605" s="3"/>
      <c r="I1605" s="3"/>
    </row>
    <row r="1606" spans="5:9" ht="12">
      <c r="E1606" s="3"/>
      <c r="H1606" s="3"/>
      <c r="I1606" s="3"/>
    </row>
    <row r="1607" spans="5:9" ht="12">
      <c r="E1607" s="3"/>
      <c r="H1607" s="3"/>
      <c r="I1607" s="3"/>
    </row>
    <row r="1608" spans="5:9" ht="12">
      <c r="E1608" s="3"/>
      <c r="H1608" s="3"/>
      <c r="I1608" s="3"/>
    </row>
    <row r="1609" spans="5:9" ht="12">
      <c r="E1609" s="3"/>
      <c r="H1609" s="3"/>
      <c r="I1609" s="3"/>
    </row>
    <row r="1610" spans="5:9" ht="12">
      <c r="E1610" s="3"/>
      <c r="H1610" s="3"/>
      <c r="I1610" s="3"/>
    </row>
    <row r="1611" spans="5:9" ht="12">
      <c r="E1611" s="3"/>
      <c r="H1611" s="3"/>
      <c r="I1611" s="3"/>
    </row>
    <row r="1612" spans="5:9" ht="12">
      <c r="E1612" s="3"/>
      <c r="H1612" s="3"/>
      <c r="I1612" s="3"/>
    </row>
    <row r="1613" spans="5:9" ht="12">
      <c r="E1613" s="3"/>
      <c r="H1613" s="3"/>
      <c r="I1613" s="3"/>
    </row>
    <row r="1614" spans="5:9" ht="12">
      <c r="E1614" s="3"/>
      <c r="H1614" s="3"/>
      <c r="I1614" s="3"/>
    </row>
    <row r="1615" spans="5:9" ht="12">
      <c r="E1615" s="3"/>
      <c r="H1615" s="3"/>
      <c r="I1615" s="3"/>
    </row>
    <row r="1616" spans="5:9" ht="12">
      <c r="E1616" s="3"/>
      <c r="H1616" s="3"/>
      <c r="I1616" s="3"/>
    </row>
    <row r="1617" spans="5:9" ht="12">
      <c r="E1617" s="3"/>
      <c r="H1617" s="3"/>
      <c r="I1617" s="3"/>
    </row>
    <row r="1618" spans="5:9" ht="12">
      <c r="E1618" s="3"/>
      <c r="H1618" s="3"/>
      <c r="I1618" s="3"/>
    </row>
    <row r="1619" spans="5:9" ht="12">
      <c r="E1619" s="3"/>
      <c r="H1619" s="3"/>
      <c r="I1619" s="3"/>
    </row>
    <row r="1620" spans="5:9" ht="12">
      <c r="E1620" s="3"/>
      <c r="H1620" s="3"/>
      <c r="I1620" s="3"/>
    </row>
    <row r="1621" spans="5:9" ht="12">
      <c r="E1621" s="3"/>
      <c r="H1621" s="3"/>
      <c r="I1621" s="3"/>
    </row>
    <row r="1622" spans="5:9" ht="12">
      <c r="E1622" s="3"/>
      <c r="H1622" s="3"/>
      <c r="I1622" s="3"/>
    </row>
    <row r="1623" spans="5:9" ht="12">
      <c r="E1623" s="3"/>
      <c r="H1623" s="3"/>
      <c r="I1623" s="3"/>
    </row>
    <row r="1624" spans="5:9" ht="12">
      <c r="E1624" s="3"/>
      <c r="H1624" s="3"/>
      <c r="I1624" s="3"/>
    </row>
    <row r="1625" spans="5:9" ht="12">
      <c r="E1625" s="3"/>
      <c r="H1625" s="3"/>
      <c r="I1625" s="3"/>
    </row>
    <row r="1626" spans="5:9" ht="12">
      <c r="E1626" s="3"/>
      <c r="H1626" s="3"/>
      <c r="I1626" s="3"/>
    </row>
    <row r="1627" spans="5:9" ht="12">
      <c r="E1627" s="3"/>
      <c r="H1627" s="3"/>
      <c r="I1627" s="3"/>
    </row>
    <row r="1628" spans="5:9" ht="12">
      <c r="E1628" s="3"/>
      <c r="H1628" s="3"/>
      <c r="I1628" s="3"/>
    </row>
    <row r="1629" spans="5:9" ht="12">
      <c r="E1629" s="3"/>
      <c r="H1629" s="3"/>
      <c r="I1629" s="3"/>
    </row>
    <row r="1630" spans="5:9" ht="12">
      <c r="E1630" s="3"/>
      <c r="H1630" s="3"/>
      <c r="I1630" s="3"/>
    </row>
    <row r="1631" spans="5:9" ht="12">
      <c r="E1631" s="3"/>
      <c r="H1631" s="3"/>
      <c r="I1631" s="3"/>
    </row>
    <row r="1632" spans="5:9" ht="12">
      <c r="E1632" s="3"/>
      <c r="H1632" s="3"/>
      <c r="I1632" s="3"/>
    </row>
    <row r="1633" spans="5:9" ht="12">
      <c r="E1633" s="3"/>
      <c r="H1633" s="3"/>
      <c r="I1633" s="3"/>
    </row>
    <row r="1634" spans="5:9" ht="12">
      <c r="E1634" s="3"/>
      <c r="H1634" s="3"/>
      <c r="I1634" s="3"/>
    </row>
    <row r="1635" spans="5:9" ht="12">
      <c r="E1635" s="3"/>
      <c r="H1635" s="3"/>
      <c r="I1635" s="3"/>
    </row>
    <row r="1636" spans="5:9" ht="12">
      <c r="E1636" s="3"/>
      <c r="H1636" s="3"/>
      <c r="I1636" s="3"/>
    </row>
    <row r="1637" spans="5:9" ht="12">
      <c r="E1637" s="3"/>
      <c r="H1637" s="3"/>
      <c r="I1637" s="3"/>
    </row>
    <row r="1638" spans="5:9" ht="12">
      <c r="E1638" s="3"/>
      <c r="H1638" s="3"/>
      <c r="I1638" s="3"/>
    </row>
    <row r="1639" spans="5:9" ht="12">
      <c r="E1639" s="3"/>
      <c r="H1639" s="3"/>
      <c r="I1639" s="3"/>
    </row>
    <row r="1640" spans="5:9" ht="12">
      <c r="E1640" s="3"/>
      <c r="H1640" s="3"/>
      <c r="I1640" s="3"/>
    </row>
    <row r="1641" spans="5:9" ht="12">
      <c r="E1641" s="3"/>
      <c r="H1641" s="3"/>
      <c r="I1641" s="3"/>
    </row>
    <row r="1642" spans="5:9" ht="12">
      <c r="E1642" s="3"/>
      <c r="H1642" s="3"/>
      <c r="I1642" s="3"/>
    </row>
    <row r="1643" spans="5:9" ht="12">
      <c r="E1643" s="3"/>
      <c r="H1643" s="3"/>
      <c r="I1643" s="3"/>
    </row>
    <row r="1644" spans="5:9" ht="12">
      <c r="E1644" s="3"/>
      <c r="H1644" s="3"/>
      <c r="I1644" s="3"/>
    </row>
    <row r="1645" spans="5:9" ht="12">
      <c r="E1645" s="3"/>
      <c r="H1645" s="3"/>
      <c r="I1645" s="3"/>
    </row>
    <row r="1646" spans="5:9" ht="12">
      <c r="E1646" s="3"/>
      <c r="H1646" s="3"/>
      <c r="I1646" s="3"/>
    </row>
    <row r="1647" spans="5:9" ht="12">
      <c r="E1647" s="3"/>
      <c r="H1647" s="3"/>
      <c r="I1647" s="3"/>
    </row>
    <row r="1648" spans="5:9" ht="12">
      <c r="E1648" s="3"/>
      <c r="H1648" s="3"/>
      <c r="I1648" s="3"/>
    </row>
    <row r="1649" spans="5:9" ht="12">
      <c r="E1649" s="3"/>
      <c r="H1649" s="3"/>
      <c r="I1649" s="3"/>
    </row>
    <row r="1650" spans="5:9" ht="12">
      <c r="E1650" s="3"/>
      <c r="H1650" s="3"/>
      <c r="I1650" s="3"/>
    </row>
    <row r="1651" spans="5:9" ht="12">
      <c r="E1651" s="3"/>
      <c r="H1651" s="3"/>
      <c r="I1651" s="3"/>
    </row>
    <row r="1652" spans="5:9" ht="12">
      <c r="E1652" s="3"/>
      <c r="H1652" s="3"/>
      <c r="I1652" s="3"/>
    </row>
    <row r="1653" spans="5:9" ht="12">
      <c r="E1653" s="3"/>
      <c r="H1653" s="3"/>
      <c r="I1653" s="3"/>
    </row>
    <row r="1654" spans="5:9" ht="12">
      <c r="E1654" s="3"/>
      <c r="H1654" s="3"/>
      <c r="I1654" s="3"/>
    </row>
    <row r="1655" spans="5:9" ht="12">
      <c r="E1655" s="3"/>
      <c r="H1655" s="3"/>
      <c r="I1655" s="3"/>
    </row>
    <row r="1656" spans="5:9" ht="12">
      <c r="E1656" s="3"/>
      <c r="H1656" s="3"/>
      <c r="I1656" s="3"/>
    </row>
    <row r="1657" spans="5:9" ht="12">
      <c r="E1657" s="3"/>
      <c r="H1657" s="3"/>
      <c r="I1657" s="3"/>
    </row>
    <row r="1658" spans="5:9" ht="12">
      <c r="E1658" s="3"/>
      <c r="H1658" s="3"/>
      <c r="I1658" s="3"/>
    </row>
    <row r="1659" spans="5:9" ht="12">
      <c r="E1659" s="3"/>
      <c r="H1659" s="3"/>
      <c r="I1659" s="3"/>
    </row>
    <row r="1660" spans="5:9" ht="12">
      <c r="E1660" s="3"/>
      <c r="H1660" s="3"/>
      <c r="I1660" s="3"/>
    </row>
    <row r="1661" spans="5:9" ht="12">
      <c r="E1661" s="3"/>
      <c r="H1661" s="3"/>
      <c r="I1661" s="3"/>
    </row>
    <row r="1662" spans="5:9" ht="12">
      <c r="E1662" s="3"/>
      <c r="H1662" s="3"/>
      <c r="I1662" s="3"/>
    </row>
    <row r="1663" spans="5:9" ht="12">
      <c r="E1663" s="3"/>
      <c r="H1663" s="3"/>
      <c r="I1663" s="3"/>
    </row>
    <row r="1664" spans="5:9" ht="12">
      <c r="E1664" s="3"/>
      <c r="H1664" s="3"/>
      <c r="I1664" s="3"/>
    </row>
    <row r="1665" spans="5:9" ht="12">
      <c r="E1665" s="3"/>
      <c r="H1665" s="3"/>
      <c r="I1665" s="3"/>
    </row>
    <row r="1666" spans="5:9" ht="12">
      <c r="E1666" s="3"/>
      <c r="H1666" s="3"/>
      <c r="I1666" s="3"/>
    </row>
    <row r="1667" spans="5:9" ht="12">
      <c r="E1667" s="3"/>
      <c r="H1667" s="3"/>
      <c r="I1667" s="3"/>
    </row>
    <row r="1668" spans="5:9" ht="12">
      <c r="E1668" s="3"/>
      <c r="H1668" s="3"/>
      <c r="I1668" s="3"/>
    </row>
    <row r="1669" spans="5:9" ht="12">
      <c r="E1669" s="3"/>
      <c r="H1669" s="3"/>
      <c r="I1669" s="3"/>
    </row>
    <row r="1670" spans="5:9" ht="12">
      <c r="E1670" s="3"/>
      <c r="H1670" s="3"/>
      <c r="I1670" s="3"/>
    </row>
    <row r="1671" spans="5:9" ht="12">
      <c r="E1671" s="3"/>
      <c r="H1671" s="3"/>
      <c r="I1671" s="3"/>
    </row>
    <row r="1672" spans="5:9" ht="12">
      <c r="E1672" s="3"/>
      <c r="H1672" s="3"/>
      <c r="I1672" s="3"/>
    </row>
    <row r="1673" spans="5:9" ht="12">
      <c r="E1673" s="3"/>
      <c r="H1673" s="3"/>
      <c r="I1673" s="3"/>
    </row>
    <row r="1674" spans="5:9" ht="12">
      <c r="E1674" s="3"/>
      <c r="H1674" s="3"/>
      <c r="I1674" s="3"/>
    </row>
    <row r="1675" spans="5:9" ht="12">
      <c r="E1675" s="3"/>
      <c r="H1675" s="3"/>
      <c r="I1675" s="3"/>
    </row>
    <row r="1676" spans="5:9" ht="12">
      <c r="E1676" s="3"/>
      <c r="H1676" s="3"/>
      <c r="I1676" s="3"/>
    </row>
    <row r="1677" spans="5:9" ht="12">
      <c r="E1677" s="3"/>
      <c r="H1677" s="3"/>
      <c r="I1677" s="3"/>
    </row>
    <row r="1678" spans="5:9" ht="12">
      <c r="E1678" s="3"/>
      <c r="H1678" s="3"/>
      <c r="I1678" s="3"/>
    </row>
    <row r="1679" spans="5:9" ht="12">
      <c r="E1679" s="3"/>
      <c r="H1679" s="3"/>
      <c r="I1679" s="3"/>
    </row>
    <row r="1680" spans="5:9" ht="12">
      <c r="E1680" s="3"/>
      <c r="H1680" s="3"/>
      <c r="I1680" s="3"/>
    </row>
    <row r="1681" spans="5:9" ht="12">
      <c r="E1681" s="3"/>
      <c r="H1681" s="3"/>
      <c r="I1681" s="3"/>
    </row>
    <row r="1682" spans="5:9" ht="12">
      <c r="E1682" s="3"/>
      <c r="H1682" s="3"/>
      <c r="I1682" s="3"/>
    </row>
    <row r="1683" spans="5:9" ht="12">
      <c r="E1683" s="3"/>
      <c r="H1683" s="3"/>
      <c r="I1683" s="3"/>
    </row>
    <row r="1684" spans="5:9" ht="12">
      <c r="E1684" s="3"/>
      <c r="H1684" s="3"/>
      <c r="I1684" s="3"/>
    </row>
    <row r="1685" spans="5:9" ht="12">
      <c r="E1685" s="3"/>
      <c r="H1685" s="3"/>
      <c r="I1685" s="3"/>
    </row>
    <row r="1686" spans="5:9" ht="12">
      <c r="E1686" s="3"/>
      <c r="H1686" s="3"/>
      <c r="I1686" s="3"/>
    </row>
    <row r="1687" spans="5:9" ht="12">
      <c r="E1687" s="3"/>
      <c r="H1687" s="3"/>
      <c r="I1687" s="3"/>
    </row>
    <row r="1688" spans="5:9" ht="12">
      <c r="E1688" s="3"/>
      <c r="H1688" s="3"/>
      <c r="I1688" s="3"/>
    </row>
    <row r="1689" spans="5:9" ht="12">
      <c r="E1689" s="3"/>
      <c r="H1689" s="3"/>
      <c r="I1689" s="3"/>
    </row>
    <row r="1690" spans="5:9" ht="12">
      <c r="E1690" s="3"/>
      <c r="H1690" s="3"/>
      <c r="I1690" s="3"/>
    </row>
    <row r="1691" spans="5:9" ht="12">
      <c r="E1691" s="3"/>
      <c r="H1691" s="3"/>
      <c r="I1691" s="3"/>
    </row>
    <row r="1692" spans="5:9" ht="12">
      <c r="E1692" s="3"/>
      <c r="H1692" s="3"/>
      <c r="I1692" s="3"/>
    </row>
    <row r="1693" spans="5:9" ht="12">
      <c r="E1693" s="3"/>
      <c r="H1693" s="3"/>
      <c r="I1693" s="3"/>
    </row>
    <row r="1694" spans="5:9" ht="12">
      <c r="E1694" s="3"/>
      <c r="H1694" s="3"/>
      <c r="I1694" s="3"/>
    </row>
    <row r="1695" spans="5:9" ht="12">
      <c r="E1695" s="3"/>
      <c r="H1695" s="3"/>
      <c r="I1695" s="3"/>
    </row>
    <row r="1696" spans="5:9" ht="12">
      <c r="E1696" s="3"/>
      <c r="H1696" s="3"/>
      <c r="I1696" s="3"/>
    </row>
    <row r="1697" spans="5:9" ht="12">
      <c r="E1697" s="3"/>
      <c r="H1697" s="3"/>
      <c r="I1697" s="3"/>
    </row>
    <row r="1698" spans="5:9" ht="12">
      <c r="E1698" s="3"/>
      <c r="H1698" s="3"/>
      <c r="I1698" s="3"/>
    </row>
    <row r="1699" spans="5:9" ht="12">
      <c r="E1699" s="3"/>
      <c r="H1699" s="3"/>
      <c r="I1699" s="3"/>
    </row>
    <row r="1700" spans="5:9" ht="12">
      <c r="E1700" s="3"/>
      <c r="H1700" s="3"/>
      <c r="I1700" s="3"/>
    </row>
    <row r="1701" spans="5:9" ht="12">
      <c r="E1701" s="3"/>
      <c r="H1701" s="3"/>
      <c r="I1701" s="3"/>
    </row>
    <row r="1702" spans="5:9" ht="12">
      <c r="E1702" s="3"/>
      <c r="H1702" s="3"/>
      <c r="I1702" s="3"/>
    </row>
    <row r="1703" spans="5:9" ht="12">
      <c r="E1703" s="3"/>
      <c r="H1703" s="3"/>
      <c r="I1703" s="3"/>
    </row>
    <row r="1704" spans="5:9" ht="12">
      <c r="E1704" s="3"/>
      <c r="H1704" s="3"/>
      <c r="I1704" s="3"/>
    </row>
    <row r="1705" spans="5:9" ht="12">
      <c r="E1705" s="3"/>
      <c r="H1705" s="3"/>
      <c r="I1705" s="3"/>
    </row>
    <row r="1706" spans="5:9" ht="12">
      <c r="E1706" s="3"/>
      <c r="H1706" s="3"/>
      <c r="I1706" s="3"/>
    </row>
    <row r="1707" spans="5:9" ht="12">
      <c r="E1707" s="3"/>
      <c r="H1707" s="3"/>
      <c r="I1707" s="3"/>
    </row>
    <row r="1708" spans="5:9" ht="12">
      <c r="E1708" s="3"/>
      <c r="H1708" s="3"/>
      <c r="I1708" s="3"/>
    </row>
    <row r="1709" spans="5:9" ht="12">
      <c r="E1709" s="3"/>
      <c r="H1709" s="3"/>
      <c r="I1709" s="3"/>
    </row>
    <row r="1710" spans="5:9" ht="12">
      <c r="E1710" s="3"/>
      <c r="H1710" s="3"/>
      <c r="I1710" s="3"/>
    </row>
    <row r="1711" spans="5:9" ht="12">
      <c r="E1711" s="3"/>
      <c r="H1711" s="3"/>
      <c r="I1711" s="3"/>
    </row>
    <row r="1712" spans="5:9" ht="12">
      <c r="E1712" s="3"/>
      <c r="H1712" s="3"/>
      <c r="I1712" s="3"/>
    </row>
    <row r="1713" spans="5:9" ht="12">
      <c r="E1713" s="3"/>
      <c r="H1713" s="3"/>
      <c r="I1713" s="3"/>
    </row>
    <row r="1714" spans="5:9" ht="12">
      <c r="E1714" s="3"/>
      <c r="H1714" s="3"/>
      <c r="I1714" s="3"/>
    </row>
    <row r="1715" spans="5:9" ht="12">
      <c r="E1715" s="3"/>
      <c r="H1715" s="3"/>
      <c r="I1715" s="3"/>
    </row>
    <row r="1716" spans="5:9" ht="12">
      <c r="E1716" s="3"/>
      <c r="H1716" s="3"/>
      <c r="I1716" s="3"/>
    </row>
    <row r="1717" spans="5:9" ht="12">
      <c r="E1717" s="3"/>
      <c r="H1717" s="3"/>
      <c r="I1717" s="3"/>
    </row>
    <row r="1718" spans="5:9" ht="12">
      <c r="E1718" s="3"/>
      <c r="H1718" s="3"/>
      <c r="I1718" s="3"/>
    </row>
    <row r="1719" spans="5:9" ht="12">
      <c r="E1719" s="3"/>
      <c r="H1719" s="3"/>
      <c r="I1719" s="3"/>
    </row>
    <row r="1720" spans="5:9" ht="12">
      <c r="E1720" s="3"/>
      <c r="H1720" s="3"/>
      <c r="I1720" s="3"/>
    </row>
    <row r="1721" spans="5:9" ht="12">
      <c r="E1721" s="3"/>
      <c r="H1721" s="3"/>
      <c r="I1721" s="3"/>
    </row>
    <row r="1722" spans="5:9" ht="12">
      <c r="E1722" s="3"/>
      <c r="H1722" s="3"/>
      <c r="I1722" s="3"/>
    </row>
    <row r="1723" spans="5:9" ht="12">
      <c r="E1723" s="3"/>
      <c r="H1723" s="3"/>
      <c r="I1723" s="3"/>
    </row>
    <row r="1724" spans="5:9" ht="12">
      <c r="E1724" s="3"/>
      <c r="H1724" s="3"/>
      <c r="I1724" s="3"/>
    </row>
    <row r="1725" spans="5:9" ht="12">
      <c r="E1725" s="3"/>
      <c r="H1725" s="3"/>
      <c r="I1725" s="3"/>
    </row>
    <row r="1726" spans="5:9" ht="12">
      <c r="E1726" s="3"/>
      <c r="H1726" s="3"/>
      <c r="I1726" s="3"/>
    </row>
    <row r="1727" spans="5:9" ht="12">
      <c r="E1727" s="3"/>
      <c r="H1727" s="3"/>
      <c r="I1727" s="3"/>
    </row>
    <row r="1728" spans="5:9" ht="12">
      <c r="E1728" s="3"/>
      <c r="H1728" s="3"/>
      <c r="I1728" s="3"/>
    </row>
    <row r="1729" spans="5:9" ht="12">
      <c r="E1729" s="3"/>
      <c r="H1729" s="3"/>
      <c r="I1729" s="3"/>
    </row>
    <row r="1730" spans="5:9" ht="12">
      <c r="E1730" s="3"/>
      <c r="H1730" s="3"/>
      <c r="I1730" s="3"/>
    </row>
    <row r="1731" spans="5:9" ht="12">
      <c r="E1731" s="3"/>
      <c r="H1731" s="3"/>
      <c r="I1731" s="3"/>
    </row>
    <row r="1732" spans="5:9" ht="12">
      <c r="E1732" s="3"/>
      <c r="H1732" s="3"/>
      <c r="I1732" s="3"/>
    </row>
    <row r="1733" spans="5:9" ht="12">
      <c r="E1733" s="3"/>
      <c r="H1733" s="3"/>
      <c r="I1733" s="3"/>
    </row>
    <row r="1734" spans="5:9" ht="12">
      <c r="E1734" s="3"/>
      <c r="H1734" s="3"/>
      <c r="I1734" s="3"/>
    </row>
    <row r="1735" spans="5:9" ht="12">
      <c r="E1735" s="3"/>
      <c r="H1735" s="3"/>
      <c r="I1735" s="3"/>
    </row>
    <row r="1736" spans="5:9" ht="12">
      <c r="E1736" s="3"/>
      <c r="H1736" s="3"/>
      <c r="I1736" s="3"/>
    </row>
    <row r="1737" spans="5:9" ht="12">
      <c r="E1737" s="3"/>
      <c r="H1737" s="3"/>
      <c r="I1737" s="3"/>
    </row>
    <row r="1738" spans="5:9" ht="12">
      <c r="E1738" s="3"/>
      <c r="H1738" s="3"/>
      <c r="I1738" s="3"/>
    </row>
    <row r="1739" spans="5:9" ht="12">
      <c r="E1739" s="3"/>
      <c r="H1739" s="3"/>
      <c r="I1739" s="3"/>
    </row>
    <row r="1740" spans="5:9" ht="12">
      <c r="E1740" s="3"/>
      <c r="H1740" s="3"/>
      <c r="I1740" s="3"/>
    </row>
    <row r="1741" spans="5:9" ht="12">
      <c r="E1741" s="3"/>
      <c r="H1741" s="3"/>
      <c r="I1741" s="3"/>
    </row>
    <row r="1742" spans="5:9" ht="12">
      <c r="E1742" s="3"/>
      <c r="H1742" s="3"/>
      <c r="I1742" s="3"/>
    </row>
    <row r="1743" spans="5:9" ht="12">
      <c r="E1743" s="3"/>
      <c r="H1743" s="3"/>
      <c r="I1743" s="3"/>
    </row>
    <row r="1744" spans="5:9" ht="12">
      <c r="E1744" s="3"/>
      <c r="H1744" s="3"/>
      <c r="I1744" s="3"/>
    </row>
    <row r="1745" spans="5:9" ht="12">
      <c r="E1745" s="3"/>
      <c r="H1745" s="3"/>
      <c r="I1745" s="3"/>
    </row>
    <row r="1746" spans="5:9" ht="12">
      <c r="E1746" s="3"/>
      <c r="H1746" s="3"/>
      <c r="I1746" s="3"/>
    </row>
    <row r="1747" spans="5:9" ht="12">
      <c r="E1747" s="3"/>
      <c r="H1747" s="3"/>
      <c r="I1747" s="3"/>
    </row>
    <row r="1748" spans="5:9" ht="12">
      <c r="E1748" s="3"/>
      <c r="H1748" s="3"/>
      <c r="I1748" s="3"/>
    </row>
    <row r="1749" spans="5:9" ht="12">
      <c r="E1749" s="3"/>
      <c r="H1749" s="3"/>
      <c r="I1749" s="3"/>
    </row>
    <row r="1750" spans="5:9" ht="12">
      <c r="E1750" s="3"/>
      <c r="H1750" s="3"/>
      <c r="I1750" s="3"/>
    </row>
    <row r="1751" spans="5:9" ht="12">
      <c r="E1751" s="3"/>
      <c r="H1751" s="3"/>
      <c r="I1751" s="3"/>
    </row>
    <row r="1752" spans="5:9" ht="12">
      <c r="E1752" s="3"/>
      <c r="H1752" s="3"/>
      <c r="I1752" s="3"/>
    </row>
    <row r="1753" spans="5:9" ht="12">
      <c r="E1753" s="3"/>
      <c r="H1753" s="3"/>
      <c r="I1753" s="3"/>
    </row>
    <row r="1754" spans="5:9" ht="12">
      <c r="E1754" s="3"/>
      <c r="H1754" s="3"/>
      <c r="I1754" s="3"/>
    </row>
    <row r="1755" spans="5:9" ht="12">
      <c r="E1755" s="3"/>
      <c r="H1755" s="3"/>
      <c r="I1755" s="3"/>
    </row>
    <row r="1756" spans="5:9" ht="12">
      <c r="E1756" s="3"/>
      <c r="H1756" s="3"/>
      <c r="I1756" s="3"/>
    </row>
    <row r="1757" spans="5:9" ht="12">
      <c r="E1757" s="3"/>
      <c r="H1757" s="3"/>
      <c r="I1757" s="3"/>
    </row>
    <row r="1758" spans="5:9" ht="12">
      <c r="E1758" s="3"/>
      <c r="H1758" s="3"/>
      <c r="I1758" s="3"/>
    </row>
    <row r="1759" spans="5:9" ht="12">
      <c r="E1759" s="3"/>
      <c r="H1759" s="3"/>
      <c r="I1759" s="3"/>
    </row>
    <row r="1760" spans="5:9" ht="12">
      <c r="E1760" s="3"/>
      <c r="H1760" s="3"/>
      <c r="I1760" s="3"/>
    </row>
    <row r="1761" spans="5:9" ht="12">
      <c r="E1761" s="3"/>
      <c r="H1761" s="3"/>
      <c r="I1761" s="3"/>
    </row>
    <row r="1762" spans="5:9" ht="12">
      <c r="E1762" s="3"/>
      <c r="H1762" s="3"/>
      <c r="I1762" s="3"/>
    </row>
    <row r="1763" spans="5:9" ht="12">
      <c r="E1763" s="3"/>
      <c r="H1763" s="3"/>
      <c r="I1763" s="3"/>
    </row>
    <row r="1764" spans="5:9" ht="12">
      <c r="E1764" s="3"/>
      <c r="H1764" s="3"/>
      <c r="I1764" s="3"/>
    </row>
    <row r="1765" spans="5:9" ht="12">
      <c r="E1765" s="3"/>
      <c r="H1765" s="3"/>
      <c r="I1765" s="3"/>
    </row>
    <row r="1766" spans="5:9" ht="12">
      <c r="E1766" s="3"/>
      <c r="H1766" s="3"/>
      <c r="I1766" s="3"/>
    </row>
    <row r="1767" spans="5:9" ht="12">
      <c r="E1767" s="3"/>
      <c r="H1767" s="3"/>
      <c r="I1767" s="3"/>
    </row>
    <row r="1768" spans="5:9" ht="12">
      <c r="E1768" s="3"/>
      <c r="H1768" s="3"/>
      <c r="I1768" s="3"/>
    </row>
    <row r="1769" spans="5:9" ht="12">
      <c r="E1769" s="3"/>
      <c r="H1769" s="3"/>
      <c r="I1769" s="3"/>
    </row>
    <row r="1770" spans="5:9" ht="12">
      <c r="E1770" s="3"/>
      <c r="H1770" s="3"/>
      <c r="I1770" s="3"/>
    </row>
    <row r="1771" spans="5:9" ht="12">
      <c r="E1771" s="3"/>
      <c r="H1771" s="3"/>
      <c r="I1771" s="3"/>
    </row>
    <row r="1772" spans="5:9" ht="12">
      <c r="E1772" s="3"/>
      <c r="H1772" s="3"/>
      <c r="I1772" s="3"/>
    </row>
    <row r="1773" spans="5:9" ht="12">
      <c r="E1773" s="3"/>
      <c r="H1773" s="3"/>
      <c r="I1773" s="3"/>
    </row>
    <row r="1774" spans="5:9" ht="12">
      <c r="E1774" s="3"/>
      <c r="H1774" s="3"/>
      <c r="I1774" s="3"/>
    </row>
    <row r="1775" spans="5:9" ht="12">
      <c r="E1775" s="3"/>
      <c r="H1775" s="3"/>
      <c r="I1775" s="3"/>
    </row>
    <row r="1776" spans="5:9" ht="12">
      <c r="E1776" s="3"/>
      <c r="H1776" s="3"/>
      <c r="I1776" s="3"/>
    </row>
    <row r="1777" spans="5:9" ht="12">
      <c r="E1777" s="3"/>
      <c r="H1777" s="3"/>
      <c r="I1777" s="3"/>
    </row>
    <row r="1778" spans="5:9" ht="12">
      <c r="E1778" s="3"/>
      <c r="H1778" s="3"/>
      <c r="I1778" s="3"/>
    </row>
    <row r="1779" spans="5:9" ht="12">
      <c r="E1779" s="3"/>
      <c r="H1779" s="3"/>
      <c r="I1779" s="3"/>
    </row>
    <row r="1780" spans="5:9" ht="12">
      <c r="E1780" s="3"/>
      <c r="H1780" s="3"/>
      <c r="I1780" s="3"/>
    </row>
    <row r="1781" spans="5:9" ht="12">
      <c r="E1781" s="3"/>
      <c r="H1781" s="3"/>
      <c r="I1781" s="3"/>
    </row>
    <row r="1782" spans="5:9" ht="12">
      <c r="E1782" s="3"/>
      <c r="H1782" s="3"/>
      <c r="I1782" s="3"/>
    </row>
    <row r="1783" spans="5:9" ht="12">
      <c r="E1783" s="3"/>
      <c r="H1783" s="3"/>
      <c r="I1783" s="3"/>
    </row>
    <row r="1784" spans="5:9" ht="12">
      <c r="E1784" s="3"/>
      <c r="H1784" s="3"/>
      <c r="I1784" s="3"/>
    </row>
    <row r="1785" spans="5:9" ht="12">
      <c r="E1785" s="3"/>
      <c r="H1785" s="3"/>
      <c r="I1785" s="3"/>
    </row>
    <row r="1786" spans="5:9" ht="12">
      <c r="E1786" s="3"/>
      <c r="H1786" s="3"/>
      <c r="I1786" s="3"/>
    </row>
    <row r="1787" spans="5:9" ht="12">
      <c r="E1787" s="3"/>
      <c r="H1787" s="3"/>
      <c r="I1787" s="3"/>
    </row>
    <row r="1788" spans="5:9" ht="12">
      <c r="E1788" s="3"/>
      <c r="H1788" s="3"/>
      <c r="I1788" s="3"/>
    </row>
    <row r="1789" spans="5:9" ht="12">
      <c r="E1789" s="3"/>
      <c r="H1789" s="3"/>
      <c r="I1789" s="3"/>
    </row>
    <row r="1790" spans="5:9" ht="12">
      <c r="E1790" s="3"/>
      <c r="H1790" s="3"/>
      <c r="I1790" s="3"/>
    </row>
    <row r="1791" spans="5:9" ht="12">
      <c r="E1791" s="3"/>
      <c r="H1791" s="3"/>
      <c r="I1791" s="3"/>
    </row>
    <row r="1792" spans="5:9" ht="12">
      <c r="E1792" s="3"/>
      <c r="H1792" s="3"/>
      <c r="I1792" s="3"/>
    </row>
    <row r="1793" spans="5:9" ht="12">
      <c r="E1793" s="3"/>
      <c r="H1793" s="3"/>
      <c r="I1793" s="3"/>
    </row>
    <row r="1794" spans="5:9" ht="12">
      <c r="E1794" s="3"/>
      <c r="H1794" s="3"/>
      <c r="I1794" s="3"/>
    </row>
    <row r="1795" spans="5:9" ht="12">
      <c r="E1795" s="3"/>
      <c r="H1795" s="3"/>
      <c r="I1795" s="3"/>
    </row>
    <row r="1796" spans="5:9" ht="12">
      <c r="E1796" s="3"/>
      <c r="H1796" s="3"/>
      <c r="I1796" s="3"/>
    </row>
    <row r="1797" spans="5:9" ht="12">
      <c r="E1797" s="3"/>
      <c r="H1797" s="3"/>
      <c r="I1797" s="3"/>
    </row>
    <row r="1798" spans="5:9" ht="12">
      <c r="E1798" s="3"/>
      <c r="H1798" s="3"/>
      <c r="I1798" s="3"/>
    </row>
    <row r="1799" spans="5:9" ht="12">
      <c r="E1799" s="3"/>
      <c r="H1799" s="3"/>
      <c r="I1799" s="3"/>
    </row>
    <row r="1800" spans="5:9" ht="12">
      <c r="E1800" s="3"/>
      <c r="H1800" s="3"/>
      <c r="I1800" s="3"/>
    </row>
    <row r="1801" spans="5:9" ht="12">
      <c r="E1801" s="3"/>
      <c r="H1801" s="3"/>
      <c r="I1801" s="3"/>
    </row>
    <row r="1802" spans="5:9" ht="12">
      <c r="E1802" s="3"/>
      <c r="H1802" s="3"/>
      <c r="I1802" s="3"/>
    </row>
    <row r="1803" spans="5:9" ht="12">
      <c r="E1803" s="3"/>
      <c r="H1803" s="3"/>
      <c r="I1803" s="3"/>
    </row>
  </sheetData>
  <mergeCells count="6">
    <mergeCell ref="L913:M913"/>
    <mergeCell ref="L807:M807"/>
    <mergeCell ref="L798:M798"/>
    <mergeCell ref="K825:M825"/>
    <mergeCell ref="L786:M786"/>
    <mergeCell ref="L759:M759"/>
  </mergeCells>
  <hyperlinks>
    <hyperlink ref="K12" r:id="rId1"/>
    <hyperlink ref="K13" r:id="rId2"/>
    <hyperlink ref="K14" r:id="rId3"/>
    <hyperlink ref="K15" r:id="rId4"/>
    <hyperlink ref="K16" r:id="rId5"/>
    <hyperlink ref="K18" r:id="rId6"/>
    <hyperlink ref="K19" r:id="rId7"/>
    <hyperlink ref="K20" r:id="rId8"/>
    <hyperlink ref="K21" r:id="rId9"/>
    <hyperlink ref="K22" r:id="rId10"/>
    <hyperlink ref="L22" r:id="rId11"/>
    <hyperlink ref="M22" r:id="rId12"/>
    <hyperlink ref="K25" r:id="rId13"/>
    <hyperlink ref="K26" r:id="rId14"/>
    <hyperlink ref="K27" r:id="rId15"/>
    <hyperlink ref="L27" r:id="rId16"/>
    <hyperlink ref="K28" r:id="rId17"/>
    <hyperlink ref="L28" r:id="rId18"/>
    <hyperlink ref="M28" r:id="rId19" display="http://www.ncflindependent.com/2017/01/21/standing-in-solidarity-with-the-womens-march-on-washington/"/>
    <hyperlink ref="K29" r:id="rId20" display="http://www.goskagit.com/skagit/hundreds-participate-in-anacortes-women-s-march/article_4117590e-285b-565e-acd0-1ea4e7826160.html"/>
    <hyperlink ref="K30" r:id="rId21"/>
    <hyperlink ref="L30" r:id="rId22"/>
    <hyperlink ref="M30" r:id="rId23" display="http://www.ktuu.com/content/news/Thousands-of-Alaskans-show-up-for-Womens-March-in-Anchorage-411431025.html"/>
    <hyperlink ref="K31" r:id="rId24"/>
    <hyperlink ref="L31" r:id="rId25" display="http://kpcnews.com/news/latest/heraldrepublican/"/>
    <hyperlink ref="K32" r:id="rId26"/>
    <hyperlink ref="K33" r:id="rId27"/>
    <hyperlink ref="K34" r:id="rId28"/>
    <hyperlink ref="K35" r:id="rId29" display="http://www.sheboyganpress.com/story/news/local/2017/01/21/appleton-woman-stands-womens-march/96894178/"/>
    <hyperlink ref="L35" r:id="rId30" display="http://www.postcrescent.com/story/news/local/2017/01/21/appleton-woman-stands-womens-march/96894178/"/>
    <hyperlink ref="K38" r:id="rId31"/>
    <hyperlink ref="K39" r:id="rId32"/>
    <hyperlink ref="L39" r:id="rId33"/>
    <hyperlink ref="K40" r:id="rId34" display="http://www.oregonlive.com/trending/2017/01/womens_march_oregon_ashland_ph.html"/>
    <hyperlink ref="K41" r:id="rId35" display="http://www.aspendailynews.com/section/home/174009"/>
    <hyperlink ref="L41" r:id="rId36"/>
    <hyperlink ref="K42" r:id="rId37"/>
    <hyperlink ref="L42" r:id="rId38"/>
    <hyperlink ref="K43" r:id="rId39" location="slide-1"/>
    <hyperlink ref="K44" r:id="rId40" display="http://www.athensnews.com/news/local/hundreds-take-to-athens-streets-to-protest-trump-two-party/article_a05f8d96-a9cc-11e6-adc2-afe09ec722c0.html"/>
    <hyperlink ref="K45" r:id="rId41"/>
    <hyperlink ref="L45" r:id="rId42"/>
    <hyperlink ref="K46" r:id="rId43"/>
    <hyperlink ref="L46" r:id="rId44" display="http://www.wrdw.com/content/news/Hundreds-turn-out-for-Augustas-Women-Solidarity-March-411427215.html"/>
    <hyperlink ref="K47" r:id="rId45"/>
    <hyperlink ref="L47" r:id="rId46"/>
    <hyperlink ref="L48" r:id="rId47"/>
    <hyperlink ref="K49" r:id="rId48"/>
    <hyperlink ref="K51" r:id="rId49"/>
    <hyperlink ref="K52" r:id="rId50" display="http://bakersfieldnow.com/news/local/local-women-join-millions-more-across-the-nation-for-womens-equality"/>
    <hyperlink ref="K53" r:id="rId51"/>
    <hyperlink ref="L59" r:id="rId52" location="1"/>
    <hyperlink ref="K61" r:id="rId53"/>
    <hyperlink ref="L61" r:id="rId54"/>
    <hyperlink ref="M61" r:id="rId55" display="http://edhayes89.wixsite.com/aerial-photography/page?lightbox=image_jdf"/>
    <hyperlink ref="K62" r:id="rId56"/>
    <hyperlink ref="K63" r:id="rId57"/>
    <hyperlink ref="L63" r:id="rId58"/>
    <hyperlink ref="M65" r:id="rId59"/>
    <hyperlink ref="K66" r:id="rId60" display="http://www.dailycal.org/2017/01/21/berkeley-community-joins-millions-around-world-participating-womens-marches/"/>
    <hyperlink ref="M66" r:id="rId61" display="http://www.berkeleyside.com/2017/01/22/russian-prankster-organizes-fake-protest-uc-berkeley-hundreds-march-anyway/"/>
    <hyperlink ref="K67" r:id="rId62"/>
    <hyperlink ref="L67" r:id="rId63" location="stream/0"/>
    <hyperlink ref="M67" r:id="rId64" display="https://jackpineradicals.com/boards/topic/womens-march-in-gustavus-alaska/"/>
    <hyperlink ref="K68" r:id="rId65"/>
    <hyperlink ref="K69" r:id="rId66"/>
    <hyperlink ref="L69" r:id="rId67" location="incart_river_home" display="http://www.lehighvalleylive.com/bethlehem/index.ssf/2017/01/bethlehem_joins_nation_in_rall.html - incart_river_home"/>
    <hyperlink ref="K70" r:id="rId68"/>
    <hyperlink ref="L70" r:id="rId69"/>
    <hyperlink ref="L72" r:id="rId70"/>
    <hyperlink ref="K73" r:id="rId71" location="incart_river_mobileshort_home"/>
    <hyperlink ref="L73" r:id="rId72"/>
    <hyperlink ref="K75" r:id="rId73"/>
    <hyperlink ref="L75" r:id="rId74"/>
    <hyperlink ref="K78" r:id="rId75"/>
    <hyperlink ref="L78" r:id="rId76"/>
    <hyperlink ref="M78" r:id="rId77" display="http://wnep.com/2017/01/21/womens-march-in-bloomsburg-displays-countrys-divide/"/>
    <hyperlink ref="K80" r:id="rId78"/>
    <hyperlink ref="K82" r:id="rId79"/>
    <hyperlink ref="L82" r:id="rId80"/>
    <hyperlink ref="K83" r:id="rId81"/>
    <hyperlink ref="K85" r:id="rId82" display="http://www.enterprisenews.com/news/20170121/bridgewater-residents-protest-trump---with-peace"/>
    <hyperlink ref="K86" r:id="rId83" display="http://www.livingstondaily.com/story/news/local/2017/01/21/hundreds-rally-brighton-mill-pond/96884294/"/>
    <hyperlink ref="K90" r:id="rId84"/>
    <hyperlink ref="K92" r:id="rId85"/>
    <hyperlink ref="L92" r:id="rId86"/>
    <hyperlink ref="K93" r:id="rId87"/>
    <hyperlink ref="K97" r:id="rId88"/>
    <hyperlink ref="K98" r:id="rId89" display="http://www.capegazette.com/article/peaceful-march-along-lewes-beach-takes-stand-women%E2%80%99s-rights/124227"/>
    <hyperlink ref="K99" r:id="rId90"/>
    <hyperlink ref="L99" r:id="rId91"/>
    <hyperlink ref="K100" r:id="rId92"/>
    <hyperlink ref="M100" r:id="rId93" display="http://thesouthern.com/news/local/communities/carbondale/article_a058815f-6717-5a5a-a4a4-7d8b9fa6c6b5.html"/>
    <hyperlink ref="K102" r:id="rId94"/>
    <hyperlink ref="K103" r:id="rId95"/>
    <hyperlink ref="K105" r:id="rId96"/>
    <hyperlink ref="L105" r:id="rId97"/>
    <hyperlink ref="K106" r:id="rId98"/>
    <hyperlink ref="K107" r:id="rId99"/>
    <hyperlink ref="L107" r:id="rId100"/>
    <hyperlink ref="M108" r:id="rId101" display="https://t.co/lzdkCqRgmD"/>
    <hyperlink ref="K109" r:id="rId102" display="http://www.dailyprogress.com/gallery/charlottesville-women-s-march/collection_1a2a4a98-e006-11e6-9753-7fa6fdc922ca.html"/>
    <hyperlink ref="K110" r:id="rId103"/>
    <hyperlink ref="K113" r:id="rId104"/>
    <hyperlink ref="L113" r:id="rId105"/>
    <hyperlink ref="K114" r:id="rId106"/>
    <hyperlink ref="L115" r:id="rId107"/>
    <hyperlink ref="K116" r:id="rId108"/>
    <hyperlink ref="K118" r:id="rId109"/>
    <hyperlink ref="M118" r:id="rId110"/>
    <hyperlink ref="K119" r:id="rId111"/>
    <hyperlink ref="K120" r:id="rId112"/>
    <hyperlink ref="K121" r:id="rId113"/>
    <hyperlink ref="K122" r:id="rId114" location="incart_big-photo"/>
    <hyperlink ref="K124" r:id="rId115"/>
    <hyperlink ref="K125" r:id="rId116"/>
    <hyperlink ref="K126" r:id="rId117"/>
    <hyperlink ref="L126" r:id="rId118" display="http://www.theeagle.com/news/local/dozens-turn-out-for-women-s-march-at-texas-a/article_c3720eee-563f-5b4f-abfc-bf066330073b.html"/>
    <hyperlink ref="K127" r:id="rId119"/>
    <hyperlink ref="K129" r:id="rId120"/>
    <hyperlink ref="L129" r:id="rId121"/>
    <hyperlink ref="M129" r:id="rId122" display="http://www.columbiamissourian.com/news/local/columbia-residents-come-out-for-the-mid-missouri-solidarity-march/article_d1b415e0-e02e-11e6-bd0c-ab2a39b0f844.html"/>
    <hyperlink ref="K130" r:id="rId123"/>
    <hyperlink ref="K131" r:id="rId124" location="stream/0"/>
    <hyperlink ref="L131" r:id="rId125"/>
    <hyperlink ref="K132" r:id="rId126" display="http://thelantern.com/2017/01/students-stage-walkout-in-protest-against-president-trump/"/>
    <hyperlink ref="K134" r:id="rId127"/>
    <hyperlink ref="L134" r:id="rId128"/>
    <hyperlink ref="K137" r:id="rId129"/>
    <hyperlink ref="K138" r:id="rId130"/>
    <hyperlink ref="K139" r:id="rId131"/>
    <hyperlink ref="K141" r:id="rId132" location=".WIRF0H0kfZo.twitter"/>
    <hyperlink ref="K142" r:id="rId133"/>
    <hyperlink ref="K145" r:id="rId134"/>
    <hyperlink ref="K147" r:id="rId135"/>
    <hyperlink ref="K149" r:id="rId136"/>
    <hyperlink ref="K151" r:id="rId137"/>
    <hyperlink ref="L151" r:id="rId138"/>
    <hyperlink ref="K152" r:id="rId139"/>
    <hyperlink ref="K153" r:id="rId140"/>
    <hyperlink ref="K156" r:id="rId141" display="http://www.demingradio.com/news/local-group-marches-in-solidarity-with-womens-march-on-washington"/>
    <hyperlink ref="K157" r:id="rId142"/>
    <hyperlink ref="K158" r:id="rId143"/>
    <hyperlink ref="L158" r:id="rId144"/>
    <hyperlink ref="K159" r:id="rId145"/>
    <hyperlink ref="L159" r:id="rId146"/>
    <hyperlink ref="K160" r:id="rId147"/>
    <hyperlink ref="L160" r:id="rId148" display="http://www.freep.com/picture-gallery/news/2017/01/21/photos-womens-march-in-detroit/96912790/"/>
    <hyperlink ref="K161" r:id="rId149"/>
    <hyperlink ref="L162" r:id="rId150"/>
    <hyperlink ref="K163" r:id="rId151"/>
    <hyperlink ref="L163" r:id="rId152"/>
    <hyperlink ref="K164" r:id="rId153"/>
    <hyperlink ref="K165" r:id="rId154"/>
    <hyperlink ref="K167" r:id="rId155" display="https://durangoherald.com/articles/129940-hundreds-march-through-foot-of-snow-in-durango"/>
    <hyperlink ref="K169" r:id="rId156"/>
    <hyperlink ref="K170" r:id="rId157" display="https://www.facebook.com/PghPoliceZone5/posts/1731101453873096?pnref=story"/>
    <hyperlink ref="K173" r:id="rId158" display="http://orcasissues.com/orcas-step-worldwide-marches/"/>
    <hyperlink ref="K174" r:id="rId159"/>
    <hyperlink ref="K176" r:id="rId160"/>
    <hyperlink ref="K177" r:id="rId161"/>
    <hyperlink ref="K178" r:id="rId162"/>
    <hyperlink ref="L178" r:id="rId163"/>
    <hyperlink ref="L179" r:id="rId164"/>
    <hyperlink ref="L180" r:id="rId165"/>
    <hyperlink ref="K183" r:id="rId166"/>
    <hyperlink ref="K184" r:id="rId167"/>
    <hyperlink ref="K185" r:id="rId168"/>
    <hyperlink ref="K187" r:id="rId169"/>
    <hyperlink ref="K188" r:id="rId170"/>
    <hyperlink ref="K190" r:id="rId171"/>
    <hyperlink ref="L190" r:id="rId172"/>
    <hyperlink ref="K191" r:id="rId173"/>
    <hyperlink ref="L191" r:id="rId174"/>
    <hyperlink ref="K193" r:id="rId175" display="http://usishield.com/24714/opinion/marching-out-hate/"/>
    <hyperlink ref="K194" r:id="rId176"/>
    <hyperlink ref="K195" r:id="rId177" display="https://twitter.com/contraryAshley/status/823271784694747136"/>
    <hyperlink ref="K198" r:id="rId178"/>
    <hyperlink ref="L198" r:id="rId179" display="http://www.capenews.net/falmouth/news/upper-cape-men-women-gather-in-solidarity/article_135e68e6-68fc-5e78-8332-a5fd43321a89.html"/>
    <hyperlink ref="K199" r:id="rId180" display="http://www.valleynewslive.com/content/news/Womens-March-in-Fargo-brings--411419195.html"/>
    <hyperlink ref="M199" r:id="rId181" display="http://www.inforum.com/news/4203502-watch-and-listen-estimated-crowd-1000-gather-fargo-part-worldwide-womens-march"/>
    <hyperlink ref="K201" r:id="rId182"/>
    <hyperlink ref="L201" r:id="rId183"/>
    <hyperlink ref="K202" r:id="rId184"/>
    <hyperlink ref="K203" r:id="rId185"/>
    <hyperlink ref="K206" r:id="rId186"/>
    <hyperlink ref="K207" r:id="rId187" display="https://vimeo.com/200537363"/>
    <hyperlink ref="M207" r:id="rId188" display="https://www.facebook.com/FortBraggAdvocateNews/posts/1422203641137859"/>
    <hyperlink ref="K208" r:id="rId189" display="http://www.coloradoan.com/story/news/local/2017/01/22/hundreds-attend-rally-our-rights/96924538/"/>
    <hyperlink ref="K210" r:id="rId190"/>
    <hyperlink ref="K211" r:id="rId191"/>
    <hyperlink ref="K212" r:id="rId192"/>
    <hyperlink ref="K213" r:id="rId193"/>
    <hyperlink ref="K214" r:id="rId194" location=".WIT2YbYrLVo" display="http://chautauquatoday.com/news/details.cfm?clientid=25&amp;id=234985 - .WIT2YbYrLVo"/>
    <hyperlink ref="K215" r:id="rId195" location="storylink=cpy"/>
    <hyperlink ref="K216" r:id="rId196"/>
    <hyperlink ref="K217" r:id="rId197"/>
    <hyperlink ref="K218" r:id="rId198"/>
    <hyperlink ref="K219" r:id="rId199"/>
    <hyperlink ref="L219" r:id="rId200" display="http://www.galesburg.com/news/20170121/nearly-500-march-in-solidarity-around-downtown-galesburg"/>
    <hyperlink ref="L221" r:id="rId201"/>
    <hyperlink ref="K222" r:id="rId202"/>
    <hyperlink ref="K225" r:id="rId203"/>
    <hyperlink ref="L225" r:id="rId204"/>
    <hyperlink ref="K226" r:id="rId205"/>
    <hyperlink ref="K228" r:id="rId206"/>
    <hyperlink ref="K229" r:id="rId207"/>
    <hyperlink ref="K231" r:id="rId208"/>
    <hyperlink ref="L233" r:id="rId209"/>
    <hyperlink ref="K234" r:id="rId210"/>
    <hyperlink ref="K236" r:id="rId211"/>
    <hyperlink ref="K237" r:id="rId212" display="http://www.wcti12.com/news/womens-marches-held-in-eastern-north-carolina/284801734"/>
    <hyperlink ref="K242" r:id="rId213"/>
    <hyperlink ref="K244" r:id="rId214"/>
    <hyperlink ref="K249" r:id="rId215" location="incart_river_mobile_home_pop"/>
    <hyperlink ref="K250" r:id="rId216"/>
    <hyperlink ref="K251" r:id="rId217"/>
    <hyperlink ref="L251" r:id="rId218" display="http://ctmirror.org/2017/01/21/hartford-rally-draws-10000-complacency-is-over/"/>
    <hyperlink ref="K252" r:id="rId219" display="http://www.capecod.com/cape-wide-news/solidarity-stand-out-in-harwich-saturday/"/>
    <hyperlink ref="K255" r:id="rId220"/>
    <hyperlink ref="L255" r:id="rId221"/>
    <hyperlink ref="K259" r:id="rId222"/>
    <hyperlink ref="K260" r:id="rId223"/>
    <hyperlink ref="K263" r:id="rId224"/>
    <hyperlink ref="L263" r:id="rId225"/>
    <hyperlink ref="K264" r:id="rId226"/>
    <hyperlink ref="K265" r:id="rId227"/>
    <hyperlink ref="K266" r:id="rId228"/>
    <hyperlink ref="K268" r:id="rId229" display="http://www.khou.com/mb/news/20k-attend-womens-march-in-downtown-houston/389702891"/>
    <hyperlink ref="L268" r:id="rId230"/>
    <hyperlink ref="K270" r:id="rId231"/>
    <hyperlink ref="L270" r:id="rId232"/>
    <hyperlink ref="K273" r:id="rId233"/>
    <hyperlink ref="K275" r:id="rId234"/>
    <hyperlink ref="L275" r:id="rId235"/>
    <hyperlink ref="K276" r:id="rId236"/>
    <hyperlink ref="L276" r:id="rId237"/>
    <hyperlink ref="K278" r:id="rId238"/>
    <hyperlink ref="K279" r:id="rId239"/>
    <hyperlink ref="K281" r:id="rId240"/>
    <hyperlink ref="L281" r:id="rId241"/>
    <hyperlink ref="K282" r:id="rId242"/>
    <hyperlink ref="K283" r:id="rId243"/>
    <hyperlink ref="L283" r:id="rId244"/>
    <hyperlink ref="M283" r:id="rId245"/>
    <hyperlink ref="K284" r:id="rId246"/>
    <hyperlink ref="K285" r:id="rId247"/>
    <hyperlink ref="K288" r:id="rId248"/>
    <hyperlink ref="K291" r:id="rId249" location="slide-1"/>
    <hyperlink ref="K292" r:id="rId250"/>
    <hyperlink ref="L292" r:id="rId251"/>
    <hyperlink ref="K293" r:id="rId252"/>
    <hyperlink ref="L293" r:id="rId253"/>
    <hyperlink ref="K295" r:id="rId254"/>
    <hyperlink ref="L295" r:id="rId255"/>
    <hyperlink ref="K298" r:id="rId256"/>
    <hyperlink ref="M299" r:id="rId257"/>
    <hyperlink ref="K300" r:id="rId258"/>
    <hyperlink ref="K301" r:id="rId259"/>
    <hyperlink ref="K302" r:id="rId260"/>
    <hyperlink ref="K303" r:id="rId261"/>
    <hyperlink ref="K304" r:id="rId262"/>
    <hyperlink ref="L304" r:id="rId263"/>
    <hyperlink ref="K305" r:id="rId264"/>
    <hyperlink ref="K308" r:id="rId265"/>
    <hyperlink ref="K309" r:id="rId266"/>
    <hyperlink ref="L309" r:id="rId267"/>
    <hyperlink ref="M310" r:id="rId268"/>
    <hyperlink ref="L312" r:id="rId269"/>
    <hyperlink ref="M312" r:id="rId270"/>
    <hyperlink ref="K317" r:id="rId271" display="http://www.jconline.com/story/news/2017/01/21/lafayette-womens-march-turns-out-800/96790444/"/>
    <hyperlink ref="K319" r:id="rId272"/>
    <hyperlink ref="K320" r:id="rId273"/>
    <hyperlink ref="K323" r:id="rId274"/>
    <hyperlink ref="K324" r:id="rId275"/>
    <hyperlink ref="K325" r:id="rId276"/>
    <hyperlink ref="K326" r:id="rId277"/>
    <hyperlink ref="K328" r:id="rId278"/>
    <hyperlink ref="L328" r:id="rId279"/>
    <hyperlink ref="M328" r:id="rId280"/>
    <hyperlink ref="K330" r:id="rId281"/>
    <hyperlink ref="L330" r:id="rId282"/>
    <hyperlink ref="K331" r:id="rId283"/>
    <hyperlink ref="L331" r:id="rId284"/>
    <hyperlink ref="K333" r:id="rId285"/>
    <hyperlink ref="K334" r:id="rId286"/>
    <hyperlink ref="K335" r:id="rId287"/>
    <hyperlink ref="K338" r:id="rId288"/>
    <hyperlink ref="K340" r:id="rId289"/>
    <hyperlink ref="L340" r:id="rId290"/>
    <hyperlink ref="K341" r:id="rId291"/>
    <hyperlink ref="K342" r:id="rId292" display="http://news.hjnews.com/allaccess/a-human-statement-valley-women-join-d-c-march-small/article_76777608-33e0-5853-8fe7-a97309cfe441.html"/>
    <hyperlink ref="K343" r:id="rId293" display="http://www.ksby.com/story/34315680/womens-march-on-lompoc"/>
    <hyperlink ref="L343" r:id="rId294"/>
    <hyperlink ref="K344" r:id="rId295"/>
    <hyperlink ref="K345" r:id="rId296"/>
    <hyperlink ref="M345" r:id="rId297"/>
    <hyperlink ref="K346" r:id="rId298"/>
    <hyperlink ref="L346" r:id="rId299"/>
    <hyperlink ref="K347" r:id="rId300"/>
    <hyperlink ref="K348" r:id="rId301"/>
    <hyperlink ref="K352" r:id="rId302"/>
    <hyperlink ref="K355" r:id="rId303"/>
    <hyperlink ref="K356" r:id="rId304"/>
    <hyperlink ref="K357" r:id="rId305"/>
    <hyperlink ref="K358" r:id="rId306"/>
    <hyperlink ref="K359" r:id="rId307"/>
    <hyperlink ref="K362" r:id="rId308"/>
    <hyperlink ref="K363" r:id="rId309"/>
    <hyperlink ref="L363" r:id="rId310"/>
    <hyperlink ref="K365" r:id="rId311"/>
    <hyperlink ref="K368" r:id="rId312"/>
    <hyperlink ref="L370" r:id="rId313" display="http://www.floridatoday.com/story/news/2017/01/21/locals-rally-dc-brevard-womens-march-events/96900018/"/>
    <hyperlink ref="K371" r:id="rId314"/>
    <hyperlink ref="L371" r:id="rId315"/>
    <hyperlink ref="K372" r:id="rId316"/>
    <hyperlink ref="M372" r:id="rId317" display="http://www.weau.com/content/news/Hundreds-march-in-Eau-Claire-to-support-Womens-March-411425375.html"/>
    <hyperlink ref="L373" r:id="rId318"/>
    <hyperlink ref="K375" r:id="rId319"/>
    <hyperlink ref="K377" r:id="rId320"/>
    <hyperlink ref="K378" r:id="rId321"/>
    <hyperlink ref="L378" r:id="rId322"/>
    <hyperlink ref="M380" r:id="rId323"/>
    <hyperlink ref="K381" r:id="rId324"/>
    <hyperlink ref="K383" r:id="rId325"/>
    <hyperlink ref="K387" r:id="rId326"/>
    <hyperlink ref="K389" r:id="rId327"/>
    <hyperlink ref="L390" r:id="rId328"/>
    <hyperlink ref="K391" r:id="rId329"/>
    <hyperlink ref="K392" r:id="rId330" display="http://www.mooresvilletribune.com/news/marching-to-make-a-point/article_f3388eee-e02e-11e6-a716-fb8d63c948f4.html"/>
    <hyperlink ref="K395" r:id="rId331"/>
    <hyperlink ref="K397" r:id="rId332" location="utm_source=morganton.com&amp;utm_campaign=%2Fnewsletter%2Fbreaking%2F&amp;utm_medium=email&amp;utm_content=image"/>
    <hyperlink ref="K398" r:id="rId333"/>
    <hyperlink ref="K399" r:id="rId334"/>
    <hyperlink ref="K401" r:id="rId335" location="utm_source=goskagit.com&amp;utm_campaign=related-by-section&amp;utm_medium=direct&amp;utm_term=young%20and%20old%20take%20on%20downtown%20mount%20vernon%20for%20women%27s%20march"/>
    <hyperlink ref="K403" r:id="rId336"/>
    <hyperlink ref="K405" r:id="rId337"/>
    <hyperlink ref="K406" r:id="rId338"/>
    <hyperlink ref="K407" r:id="rId339"/>
    <hyperlink ref="L407" r:id="rId340"/>
    <hyperlink ref="M407" r:id="rId341"/>
    <hyperlink ref="K408" r:id="rId342"/>
    <hyperlink ref="M408" r:id="rId343"/>
    <hyperlink ref="K411" r:id="rId344"/>
    <hyperlink ref="K412" r:id="rId345"/>
    <hyperlink ref="L412" r:id="rId346"/>
    <hyperlink ref="K413" r:id="rId347"/>
    <hyperlink ref="K414" r:id="rId348"/>
    <hyperlink ref="L414" r:id="rId349"/>
    <hyperlink ref="K415" r:id="rId350"/>
    <hyperlink ref="K416" r:id="rId351"/>
    <hyperlink ref="K417" r:id="rId352"/>
    <hyperlink ref="L417" r:id="rId353"/>
    <hyperlink ref="K419" r:id="rId354"/>
    <hyperlink ref="L420" r:id="rId355"/>
    <hyperlink ref="K421" r:id="rId356"/>
    <hyperlink ref="K422" r:id="rId357"/>
    <hyperlink ref="L422" r:id="rId358"/>
    <hyperlink ref="M422" r:id="rId359"/>
    <hyperlink ref="K424" r:id="rId360"/>
    <hyperlink ref="K425" r:id="rId361"/>
    <hyperlink ref="L425" r:id="rId362"/>
    <hyperlink ref="K426" r:id="rId363"/>
    <hyperlink ref="L426" r:id="rId364"/>
    <hyperlink ref="K427" r:id="rId365"/>
    <hyperlink ref="K428" r:id="rId366"/>
    <hyperlink ref="K429" r:id="rId367"/>
    <hyperlink ref="L429" r:id="rId368"/>
    <hyperlink ref="K430" r:id="rId369"/>
    <hyperlink ref="L430" r:id="rId370"/>
    <hyperlink ref="K431" r:id="rId371"/>
    <hyperlink ref="L431" r:id="rId372"/>
    <hyperlink ref="L432" r:id="rId373"/>
    <hyperlink ref="K433" r:id="rId374"/>
    <hyperlink ref="K434" r:id="rId375"/>
    <hyperlink ref="L434" r:id="rId376"/>
    <hyperlink ref="K435" r:id="rId377"/>
    <hyperlink ref="K436" r:id="rId378"/>
    <hyperlink ref="K437" r:id="rId379"/>
    <hyperlink ref="K441" r:id="rId380"/>
    <hyperlink ref="L441" r:id="rId381"/>
    <hyperlink ref="K443" r:id="rId382"/>
    <hyperlink ref="L445" r:id="rId383"/>
    <hyperlink ref="L446" r:id="rId384"/>
    <hyperlink ref="K447" r:id="rId385"/>
    <hyperlink ref="K450" r:id="rId386"/>
    <hyperlink ref="L450" r:id="rId387"/>
    <hyperlink ref="K451" r:id="rId388"/>
    <hyperlink ref="K454" r:id="rId389"/>
    <hyperlink ref="K456" r:id="rId390"/>
    <hyperlink ref="K457" r:id="rId391"/>
    <hyperlink ref="K459" r:id="rId392"/>
    <hyperlink ref="K460" r:id="rId393"/>
    <hyperlink ref="L460" r:id="rId394"/>
    <hyperlink ref="K463" r:id="rId395"/>
    <hyperlink ref="K464" r:id="rId396"/>
    <hyperlink ref="L464" r:id="rId397"/>
    <hyperlink ref="K466" r:id="rId398"/>
    <hyperlink ref="K468" r:id="rId399"/>
    <hyperlink ref="K469" r:id="rId400"/>
    <hyperlink ref="K470" r:id="rId401"/>
    <hyperlink ref="L470" r:id="rId402"/>
    <hyperlink ref="K471" r:id="rId403" display="http://www.sheboyganpress.com/videos/news/local/2017/01/21/hundreds-attend-million-person-unity-marches-sheboygan-county/96905712/"/>
    <hyperlink ref="K472" r:id="rId404"/>
    <hyperlink ref="L475" r:id="rId405"/>
    <hyperlink ref="K476" r:id="rId406"/>
    <hyperlink ref="L477" r:id="rId407"/>
    <hyperlink ref="K479" r:id="rId408"/>
    <hyperlink ref="K480" r:id="rId409"/>
    <hyperlink ref="K481" r:id="rId410"/>
    <hyperlink ref="K482" r:id="rId411"/>
    <hyperlink ref="L482" r:id="rId412"/>
    <hyperlink ref="K484" r:id="rId413"/>
    <hyperlink ref="K486" r:id="rId414"/>
    <hyperlink ref="M486" r:id="rId415"/>
    <hyperlink ref="K487" r:id="rId416"/>
    <hyperlink ref="K488" r:id="rId417"/>
    <hyperlink ref="L488" r:id="rId418"/>
    <hyperlink ref="K489" r:id="rId419" display="http://capecodwave.com/provincetown-womens-march-going-speak/"/>
    <hyperlink ref="K491" r:id="rId420"/>
    <hyperlink ref="K492" r:id="rId421"/>
    <hyperlink ref="K493" r:id="rId422"/>
    <hyperlink ref="L493" r:id="rId423"/>
    <hyperlink ref="K494" r:id="rId424" display="http://newjersey.news12.com/multimedia/hundreds-march-in-solidarity-in-red-bank-1.12994794"/>
    <hyperlink ref="L494" r:id="rId425" display="http://www.redbankgreen.com/2017/01/red-bank-women-unite-against-unnamed-president/"/>
    <hyperlink ref="K495" r:id="rId426"/>
    <hyperlink ref="K496" r:id="rId427"/>
    <hyperlink ref="K497" r:id="rId428"/>
    <hyperlink ref="K498" r:id="rId429"/>
    <hyperlink ref="K499" r:id="rId430"/>
    <hyperlink ref="K500" r:id="rId431"/>
    <hyperlink ref="L501" r:id="rId432"/>
    <hyperlink ref="K504" r:id="rId433"/>
    <hyperlink ref="K505" r:id="rId434"/>
    <hyperlink ref="L505" r:id="rId435"/>
    <hyperlink ref="K506" r:id="rId436"/>
    <hyperlink ref="K507" r:id="rId437"/>
    <hyperlink ref="L507" r:id="rId438"/>
    <hyperlink ref="K509" r:id="rId439"/>
    <hyperlink ref="K513" r:id="rId440"/>
    <hyperlink ref="L513" r:id="rId441" display="http://staugustine.com/news-local-news/2017-01-22/together-st-augustine-marches-strong"/>
    <hyperlink ref="K514" r:id="rId442"/>
    <hyperlink ref="K515" r:id="rId443"/>
    <hyperlink ref="M518" r:id="rId444"/>
    <hyperlink ref="K519" r:id="rId445" display="http://www.caledonianrecord.com/news/local/large-crowd-turns-out-for-march-in-st-johnsbury/article_79fb1b0b-82c7-5f2a-91f4-c8a7be03f7b9.html"/>
    <hyperlink ref="K520" r:id="rId446"/>
    <hyperlink ref="K521" r:id="rId447"/>
    <hyperlink ref="K523" r:id="rId448" display="http://www.tribstar.com/news/local_news/wabash-valley-residents-gather-in-solidarity-with-marchers-in-washington/article_49969ab3-c25d-52a1-b185-aa99dd701846.html"/>
    <hyperlink ref="K524" r:id="rId449"/>
    <hyperlink ref="K525" r:id="rId450"/>
    <hyperlink ref="K526" r:id="rId451"/>
    <hyperlink ref="K527" r:id="rId452"/>
    <hyperlink ref="M527" r:id="rId453"/>
    <hyperlink ref="K528" r:id="rId454" display="http://easthamptonstar.com/News/7/East-Enders-Marched-Washington-NYC-and-Sag-Harbor"/>
    <hyperlink ref="K529" r:id="rId455"/>
    <hyperlink ref="K531" r:id="rId456"/>
    <hyperlink ref="K532" r:id="rId457"/>
    <hyperlink ref="K533" r:id="rId458"/>
    <hyperlink ref="K534" r:id="rId459"/>
    <hyperlink ref="K535" r:id="rId460"/>
    <hyperlink ref="L535" r:id="rId461"/>
    <hyperlink ref="K537" r:id="rId462"/>
    <hyperlink ref="K538" r:id="rId463"/>
    <hyperlink ref="L538" r:id="rId464" display="http://www.sbsun.com/general-news/20170121/inland-empire-residents-rally-march-against-trump-administration"/>
    <hyperlink ref="K539" r:id="rId465"/>
    <hyperlink ref="K540" r:id="rId466"/>
    <hyperlink ref="K541" r:id="rId467"/>
    <hyperlink ref="L541" r:id="rId468"/>
    <hyperlink ref="K542" r:id="rId469"/>
    <hyperlink ref="L542" r:id="rId470"/>
    <hyperlink ref="M542" r:id="rId471"/>
    <hyperlink ref="K546" r:id="rId472"/>
    <hyperlink ref="L546" r:id="rId473"/>
    <hyperlink ref="K547" r:id="rId474"/>
    <hyperlink ref="L547" r:id="rId475"/>
    <hyperlink ref="K549" r:id="rId476"/>
    <hyperlink ref="K550" r:id="rId477"/>
    <hyperlink ref="K552" r:id="rId478"/>
    <hyperlink ref="K553" r:id="rId479"/>
    <hyperlink ref="K554" r:id="rId480"/>
    <hyperlink ref="L554" r:id="rId481"/>
    <hyperlink ref="K555" r:id="rId482"/>
    <hyperlink ref="K556" r:id="rId483"/>
    <hyperlink ref="L556" r:id="rId484"/>
    <hyperlink ref="K558" r:id="rId485"/>
    <hyperlink ref="L558" r:id="rId486"/>
    <hyperlink ref="K559" r:id="rId487"/>
    <hyperlink ref="L559" r:id="rId488"/>
    <hyperlink ref="K560" r:id="rId489"/>
    <hyperlink ref="K562" r:id="rId490"/>
    <hyperlink ref="K563" r:id="rId491"/>
    <hyperlink ref="K564" r:id="rId492"/>
    <hyperlink ref="L564" r:id="rId493" display="http://www.montereyherald.com/social-affairs/20170121/womens-march-csumb-thousands-protest-trump"/>
    <hyperlink ref="K565" r:id="rId494"/>
    <hyperlink ref="M565" r:id="rId495"/>
    <hyperlink ref="K569" r:id="rId496"/>
    <hyperlink ref="L569" r:id="rId497"/>
    <hyperlink ref="K570" r:id="rId498"/>
    <hyperlink ref="L571" r:id="rId499"/>
    <hyperlink ref="K572" r:id="rId500"/>
    <hyperlink ref="K573" r:id="rId501" display="http://www.sheboyganpress.com/videos/news/local/2017/01/21/hundreds-attend-million-person-unity-marches-sheboygan-county/96905712/"/>
    <hyperlink ref="K574" r:id="rId502"/>
    <hyperlink ref="K575" r:id="rId503"/>
    <hyperlink ref="M575" r:id="rId504"/>
    <hyperlink ref="K576" r:id="rId505"/>
    <hyperlink ref="L576" r:id="rId506"/>
    <hyperlink ref="K579" r:id="rId507"/>
    <hyperlink ref="K580" r:id="rId508"/>
    <hyperlink ref="K583" r:id="rId509" display="http://peninsulaclarion.com/news/local/2017-01-21/solidarity-women-s-march-community-gathering-bring-hundreds-out-soldotna"/>
    <hyperlink ref="K584" r:id="rId510"/>
    <hyperlink ref="K585" r:id="rId511"/>
    <hyperlink ref="L585" r:id="rId512"/>
    <hyperlink ref="K586" r:id="rId513" display="http://www.nevadaappeal.com/news/local/more-than-1-million-join-womens-marches-worldwide/"/>
    <hyperlink ref="L586" r:id="rId514"/>
    <hyperlink ref="M586" r:id="rId515"/>
    <hyperlink ref="K588" r:id="rId516"/>
    <hyperlink ref="K589" r:id="rId517"/>
    <hyperlink ref="M589" r:id="rId518"/>
    <hyperlink ref="K591" r:id="rId519"/>
    <hyperlink ref="K592" r:id="rId520"/>
    <hyperlink ref="K593" r:id="rId521"/>
    <hyperlink ref="K594" r:id="rId522"/>
    <hyperlink ref="K595" r:id="rId523"/>
    <hyperlink ref="L595" r:id="rId524"/>
    <hyperlink ref="K596" r:id="rId525"/>
    <hyperlink ref="K597" r:id="rId526"/>
    <hyperlink ref="L597" r:id="rId527"/>
    <hyperlink ref="K598" r:id="rId528"/>
    <hyperlink ref="K599" r:id="rId529"/>
    <hyperlink ref="M601" r:id="rId530"/>
    <hyperlink ref="K603" r:id="rId531"/>
    <hyperlink ref="L603" r:id="rId532"/>
    <hyperlink ref="K605" r:id="rId533"/>
    <hyperlink ref="K607" r:id="rId534"/>
    <hyperlink ref="K610" r:id="rId535"/>
    <hyperlink ref="K611" r:id="rId536"/>
    <hyperlink ref="L611" r:id="rId537"/>
    <hyperlink ref="K612" r:id="rId538" display="http://www.toledoblade.com/Politics/2017/01/21/Toledo-marchers-deliver-message-of-unity-after-inauguration.html"/>
    <hyperlink ref="K613" r:id="rId539"/>
    <hyperlink ref="K614" r:id="rId540"/>
    <hyperlink ref="K615" r:id="rId541"/>
    <hyperlink ref="M615" r:id="rId542"/>
    <hyperlink ref="K616" r:id="rId543" display="http://tdn-net.com/top-stories/18578/promoting-unity"/>
    <hyperlink ref="K620" r:id="rId544"/>
    <hyperlink ref="L620" r:id="rId545"/>
    <hyperlink ref="K621" r:id="rId546" location=".WIRHr5jrEik.twitter"/>
    <hyperlink ref="K624" r:id="rId547"/>
    <hyperlink ref="L625" r:id="rId548"/>
    <hyperlink ref="K626" r:id="rId549"/>
    <hyperlink ref="K627" r:id="rId550"/>
    <hyperlink ref="L627" r:id="rId551"/>
    <hyperlink ref="K630" r:id="rId552"/>
    <hyperlink ref="L630" r:id="rId553"/>
    <hyperlink ref="K631" r:id="rId554"/>
    <hyperlink ref="K632" r:id="rId555" display="https://jackpineradicals.com/boards/topic/womens-march-in-gustavus-alaska/"/>
    <hyperlink ref="K633" r:id="rId556"/>
    <hyperlink ref="K634" r:id="rId557"/>
    <hyperlink ref="K635" r:id="rId558" display="http://www.columbian.com/news/2017/jan/21/rally-vancouver-waterfront-solidarity-womens-marches/"/>
    <hyperlink ref="K637" r:id="rId559"/>
    <hyperlink ref="K638" r:id="rId560" location="1"/>
    <hyperlink ref="L640" r:id="rId561" display="http://nativenews.tumblr.com/post/156189053796/indigenous-caribbean-women-of-puerto-rico-march"/>
    <hyperlink ref="K641" r:id="rId562"/>
    <hyperlink ref="K643" r:id="rId563"/>
    <hyperlink ref="L643" r:id="rId564"/>
    <hyperlink ref="K644" r:id="rId565"/>
    <hyperlink ref="L644" r:id="rId566" display="http://keprtv.com/news/local/global-womens-march-makes-its-way-to-eastern-washington"/>
    <hyperlink ref="K645" r:id="rId567"/>
    <hyperlink ref="L645" r:id="rId568"/>
    <hyperlink ref="K646" r:id="rId569"/>
    <hyperlink ref="M646" r:id="rId570"/>
    <hyperlink ref="K647" r:id="rId571"/>
    <hyperlink ref="K649" r:id="rId572"/>
    <hyperlink ref="K652" r:id="rId573"/>
    <hyperlink ref="K653" r:id="rId574"/>
    <hyperlink ref="M653" r:id="rId575"/>
    <hyperlink ref="K654" r:id="rId576"/>
    <hyperlink ref="K657" r:id="rId577"/>
    <hyperlink ref="K659" r:id="rId578"/>
    <hyperlink ref="K660" r:id="rId579" display="https://scontent.fsnc1-2.fna.fbcdn.net/v/t1.0-9/16143287_1327469003942570_8616922278418296058_n.jpg?oh=eb912bd6e7949caa7ef1ec1a7a691dda&amp;oe=590F4747"/>
    <hyperlink ref="K662" r:id="rId580"/>
    <hyperlink ref="K663" r:id="rId581"/>
    <hyperlink ref="K664" r:id="rId582"/>
    <hyperlink ref="K667" r:id="rId583"/>
    <hyperlink ref="L667" r:id="rId584"/>
    <hyperlink ref="K668" r:id="rId585"/>
    <hyperlink ref="L670" r:id="rId586"/>
    <hyperlink ref="K675" r:id="rId587" display="http://media.dailyfreeman.com/2017/01/21/photos-from-the-womens-march-in-woodstock/"/>
    <hyperlink ref="L675" r:id="rId588" display="https://www.facebook.com/hudsonvalleynews/videos/10154316159331172/"/>
    <hyperlink ref="K676" r:id="rId589"/>
    <hyperlink ref="K677" r:id="rId590"/>
    <hyperlink ref="L677" r:id="rId591"/>
    <hyperlink ref="K678" r:id="rId592"/>
    <hyperlink ref="K679" r:id="rId593"/>
    <hyperlink ref="K681" r:id="rId594"/>
    <hyperlink ref="K682" r:id="rId595"/>
    <hyperlink ref="K683" r:id="rId596"/>
    <hyperlink ref="L683" r:id="rId597"/>
    <hyperlink ref="M683" r:id="rId598" display="http://purplewalruspress.blogspot.com/2017/01/hundreds-march-in-ypsilanti-in.html?m=1"/>
    <hyperlink ref="K693" r:id="rId599"/>
    <hyperlink ref="K694" r:id="rId600"/>
    <hyperlink ref="L694" r:id="rId601"/>
    <hyperlink ref="M694" r:id="rId602"/>
    <hyperlink ref="K695" r:id="rId603"/>
    <hyperlink ref="K698" r:id="rId604"/>
    <hyperlink ref="M701" r:id="rId605"/>
    <hyperlink ref="K703" r:id="rId606"/>
    <hyperlink ref="L706" r:id="rId607"/>
    <hyperlink ref="K707" r:id="rId608"/>
    <hyperlink ref="K710" r:id="rId609"/>
    <hyperlink ref="K711" r:id="rId610"/>
    <hyperlink ref="M711" r:id="rId611"/>
    <hyperlink ref="K712" r:id="rId612"/>
    <hyperlink ref="K713" r:id="rId613"/>
    <hyperlink ref="L713" r:id="rId614"/>
    <hyperlink ref="K714" r:id="rId615"/>
    <hyperlink ref="L714" r:id="rId616"/>
    <hyperlink ref="M714" r:id="rId617"/>
    <hyperlink ref="P714" r:id="rId618"/>
    <hyperlink ref="K715" r:id="rId619"/>
    <hyperlink ref="K717" r:id="rId620"/>
    <hyperlink ref="K720" r:id="rId621"/>
    <hyperlink ref="K727" r:id="rId622"/>
    <hyperlink ref="K728" r:id="rId623"/>
    <hyperlink ref="K730" r:id="rId624"/>
    <hyperlink ref="K731" r:id="rId625"/>
    <hyperlink ref="K733" r:id="rId626" location="/article/news/calgary/2017/01/21/hundreds-in-calgary-rally-to-support-womens-march-.html"/>
    <hyperlink ref="L733" r:id="rId627"/>
    <hyperlink ref="K735" r:id="rId628"/>
    <hyperlink ref="M736" r:id="rId629"/>
    <hyperlink ref="L737" r:id="rId630"/>
    <hyperlink ref="K738" r:id="rId631"/>
    <hyperlink ref="K741" r:id="rId632"/>
    <hyperlink ref="L746" r:id="rId633"/>
    <hyperlink ref="L748" r:id="rId634"/>
    <hyperlink ref="K750" r:id="rId635"/>
    <hyperlink ref="K755" r:id="rId636"/>
    <hyperlink ref="K756" r:id="rId637"/>
    <hyperlink ref="L756" r:id="rId638" location=".WIO_mewDflE.twitter"/>
    <hyperlink ref="L757" r:id="rId639"/>
    <hyperlink ref="K759" r:id="rId640"/>
    <hyperlink ref="K761" r:id="rId641"/>
    <hyperlink ref="L761" r:id="rId642"/>
    <hyperlink ref="K763" r:id="rId643"/>
    <hyperlink ref="K765" r:id="rId644"/>
    <hyperlink ref="L765" r:id="rId645"/>
    <hyperlink ref="K766" r:id="rId646"/>
    <hyperlink ref="K770" r:id="rId647"/>
    <hyperlink ref="L771" r:id="rId648"/>
    <hyperlink ref="K772" r:id="rId649"/>
    <hyperlink ref="L773" r:id="rId650"/>
    <hyperlink ref="K777" r:id="rId651"/>
    <hyperlink ref="K778" r:id="rId652"/>
    <hyperlink ref="K779" r:id="rId653"/>
    <hyperlink ref="K782" r:id="rId654"/>
    <hyperlink ref="K784" r:id="rId655"/>
    <hyperlink ref="K785" r:id="rId656"/>
    <hyperlink ref="L785" r:id="rId657"/>
    <hyperlink ref="M785" r:id="rId658"/>
    <hyperlink ref="K786" r:id="rId659"/>
    <hyperlink ref="L786" r:id="rId660"/>
    <hyperlink ref="K788" r:id="rId661"/>
    <hyperlink ref="K790" r:id="rId662"/>
    <hyperlink ref="L790" r:id="rId663"/>
    <hyperlink ref="K793" r:id="rId664"/>
    <hyperlink ref="L793" r:id="rId665"/>
    <hyperlink ref="K795" r:id="rId666"/>
    <hyperlink ref="K796" r:id="rId667"/>
    <hyperlink ref="L796" r:id="rId668"/>
    <hyperlink ref="K797" r:id="rId669"/>
    <hyperlink ref="K798" r:id="rId670"/>
    <hyperlink ref="K801" r:id="rId671"/>
    <hyperlink ref="K802" r:id="rId672"/>
    <hyperlink ref="M808" r:id="rId673"/>
    <hyperlink ref="K809" r:id="rId674"/>
    <hyperlink ref="K810" r:id="rId675"/>
    <hyperlink ref="K811" r:id="rId676"/>
    <hyperlink ref="K813" r:id="rId677"/>
    <hyperlink ref="K814" r:id="rId678"/>
    <hyperlink ref="L814" r:id="rId679"/>
    <hyperlink ref="K815" r:id="rId680"/>
    <hyperlink ref="K817" r:id="rId681"/>
    <hyperlink ref="L817" r:id="rId682"/>
    <hyperlink ref="M817" r:id="rId683"/>
    <hyperlink ref="K820" r:id="rId684"/>
    <hyperlink ref="M821" r:id="rId685"/>
    <hyperlink ref="K822" r:id="rId686"/>
    <hyperlink ref="K823" r:id="rId687"/>
    <hyperlink ref="K824" r:id="rId688"/>
    <hyperlink ref="K825" r:id="rId689"/>
    <hyperlink ref="M831" r:id="rId690"/>
    <hyperlink ref="K833" r:id="rId691"/>
    <hyperlink ref="K835" r:id="rId692"/>
    <hyperlink ref="K841" r:id="rId693"/>
    <hyperlink ref="L841" r:id="rId694"/>
    <hyperlink ref="L842" r:id="rId695"/>
    <hyperlink ref="K845" r:id="rId696"/>
    <hyperlink ref="K846" r:id="rId697"/>
    <hyperlink ref="K847" r:id="rId698"/>
    <hyperlink ref="K848" r:id="rId699"/>
    <hyperlink ref="K853" r:id="rId700"/>
    <hyperlink ref="K854" r:id="rId701"/>
    <hyperlink ref="K858" r:id="rId702"/>
    <hyperlink ref="K861" r:id="rId703"/>
    <hyperlink ref="K862" r:id="rId704"/>
    <hyperlink ref="K863" r:id="rId705"/>
    <hyperlink ref="M863" r:id="rId706"/>
    <hyperlink ref="K864" r:id="rId707"/>
    <hyperlink ref="K867" r:id="rId708"/>
    <hyperlink ref="L870" r:id="rId709"/>
    <hyperlink ref="K875" r:id="rId710"/>
    <hyperlink ref="K876" r:id="rId711"/>
    <hyperlink ref="K881" r:id="rId712"/>
    <hyperlink ref="K882" r:id="rId713"/>
    <hyperlink ref="K883" r:id="rId714"/>
    <hyperlink ref="K887" r:id="rId715"/>
    <hyperlink ref="K888" r:id="rId716"/>
    <hyperlink ref="K891" r:id="rId717"/>
    <hyperlink ref="K892" r:id="rId718"/>
    <hyperlink ref="K893" r:id="rId719"/>
    <hyperlink ref="K895" r:id="rId720"/>
    <hyperlink ref="K896" r:id="rId721"/>
    <hyperlink ref="K897" r:id="rId722"/>
    <hyperlink ref="K898" r:id="rId723"/>
    <hyperlink ref="L898" r:id="rId724"/>
    <hyperlink ref="L899" r:id="rId725"/>
    <hyperlink ref="K901" r:id="rId726"/>
    <hyperlink ref="L901" r:id="rId727"/>
    <hyperlink ref="K906" r:id="rId728"/>
    <hyperlink ref="K907" r:id="rId729"/>
    <hyperlink ref="K909" r:id="rId730"/>
    <hyperlink ref="L914" r:id="rId731"/>
    <hyperlink ref="K915" r:id="rId732"/>
    <hyperlink ref="L915" r:id="rId733"/>
    <hyperlink ref="K917" r:id="rId734" display="http://www.journalleguide.com/communaute/2017/1/21/une-centaine-de-participants-a-la-marche-des-femmes-a-sutton-.html"/>
    <hyperlink ref="K919" r:id="rId735"/>
    <hyperlink ref="L919" r:id="rId736"/>
    <hyperlink ref="K920" r:id="rId737"/>
    <hyperlink ref="L920" r:id="rId738"/>
    <hyperlink ref="K921" r:id="rId739"/>
    <hyperlink ref="L922" r:id="rId740"/>
    <hyperlink ref="K925" r:id="rId741"/>
    <hyperlink ref="L925" r:id="rId742"/>
    <hyperlink ref="K928" r:id="rId743"/>
    <hyperlink ref="L928" r:id="rId744"/>
    <hyperlink ref="K933" r:id="rId745"/>
    <hyperlink ref="K935" r:id="rId746"/>
    <hyperlink ref="L935" r:id="rId747"/>
    <hyperlink ref="M935" r:id="rId748"/>
    <hyperlink ref="L936" r:id="rId749"/>
    <hyperlink ref="K939" r:id="rId750"/>
    <hyperlink ref="K940" r:id="rId751"/>
    <hyperlink ref="L940" r:id="rId752"/>
    <hyperlink ref="K941" r:id="rId753"/>
    <hyperlink ref="L942" r:id="rId754"/>
    <hyperlink ref="K943" r:id="rId755"/>
    <hyperlink ref="L943" r:id="rId756"/>
    <hyperlink ref="K947" r:id="rId757"/>
    <hyperlink ref="M949" r:id="rId758"/>
  </hyperlinks>
  <pageMargins left="0.75" right="0.75" top="1" bottom="1" header="0.5" footer="0.5"/>
  <drawing r:id="rId759"/>
  <legacyDrawing r:id="rId76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57"/>
  <sheetViews>
    <sheetView workbookViewId="0">
      <pane xSplit="1" ySplit="11" topLeftCell="B12" activePane="bottomRight" state="frozen"/>
      <selection pane="topRight" activeCell="B1" sqref="B1"/>
      <selection pane="bottomLeft" activeCell="A12" sqref="A12"/>
      <selection pane="bottomRight" activeCell="B12" sqref="B12"/>
    </sheetView>
  </sheetViews>
  <sheetFormatPr baseColWidth="10" defaultColWidth="14.5" defaultRowHeight="15.75" customHeight="1" x14ac:dyDescent="0"/>
  <sheetData>
    <row r="1" spans="1:22" ht="15.75" customHeight="1">
      <c r="B1" s="1" t="s">
        <v>0</v>
      </c>
    </row>
    <row r="2" spans="1:22" ht="15.75" customHeight="1">
      <c r="B2" s="2" t="s">
        <v>1</v>
      </c>
    </row>
    <row r="3" spans="1:22" ht="15.75" customHeight="1">
      <c r="B3" s="2" t="s">
        <v>2</v>
      </c>
      <c r="E3" s="2"/>
      <c r="F3" s="2"/>
      <c r="G3" s="2"/>
      <c r="H3" s="2"/>
      <c r="I3" s="2"/>
      <c r="J3" s="2"/>
    </row>
    <row r="4" spans="1:22" ht="15.75" customHeight="1">
      <c r="B4" s="2"/>
      <c r="E4" s="2"/>
      <c r="F4" s="2"/>
      <c r="G4" s="2"/>
      <c r="H4" s="2"/>
      <c r="I4" s="2"/>
      <c r="J4" s="2"/>
    </row>
    <row r="5" spans="1:22" ht="15.75" customHeight="1">
      <c r="B5" s="2" t="s">
        <v>3</v>
      </c>
      <c r="C5" s="2"/>
      <c r="D5" s="2"/>
      <c r="E5" s="2"/>
      <c r="F5" s="2"/>
      <c r="G5" s="2"/>
      <c r="H5" s="2"/>
      <c r="I5" s="2"/>
      <c r="J5" s="2"/>
    </row>
    <row r="6" spans="1:22" ht="15.75" customHeight="1">
      <c r="B6" s="2"/>
      <c r="C6" s="2"/>
      <c r="D6" s="2"/>
      <c r="E6" s="2"/>
      <c r="F6" s="2"/>
      <c r="G6" s="2"/>
      <c r="H6" s="2"/>
      <c r="I6" s="2"/>
      <c r="J6" s="2"/>
    </row>
    <row r="7" spans="1:22" ht="15.75" customHeight="1">
      <c r="B7" s="2" t="s">
        <v>4</v>
      </c>
      <c r="C7" s="2" t="s">
        <v>5</v>
      </c>
      <c r="D7" s="2" t="s">
        <v>6</v>
      </c>
      <c r="E7" s="2" t="s">
        <v>7</v>
      </c>
      <c r="F7" s="2" t="s">
        <v>8</v>
      </c>
      <c r="G7" s="2" t="s">
        <v>9</v>
      </c>
      <c r="H7" s="2" t="s">
        <v>10</v>
      </c>
      <c r="I7" s="2" t="s">
        <v>11</v>
      </c>
      <c r="J7" s="2" t="s">
        <v>12</v>
      </c>
      <c r="K7" s="2" t="s">
        <v>13</v>
      </c>
      <c r="L7" s="2" t="s">
        <v>14</v>
      </c>
      <c r="M7" s="2" t="s">
        <v>15</v>
      </c>
      <c r="N7" s="2" t="s">
        <v>15</v>
      </c>
      <c r="O7" s="2" t="s">
        <v>16</v>
      </c>
      <c r="P7" s="2" t="s">
        <v>16</v>
      </c>
      <c r="Q7" s="2" t="s">
        <v>17</v>
      </c>
      <c r="R7" s="2" t="s">
        <v>17</v>
      </c>
      <c r="S7" s="2" t="s">
        <v>18</v>
      </c>
      <c r="T7" s="2" t="s">
        <v>18</v>
      </c>
      <c r="U7" s="2" t="s">
        <v>19</v>
      </c>
    </row>
    <row r="8" spans="1:22" ht="15.75" customHeight="1">
      <c r="A8" s="1" t="s">
        <v>20</v>
      </c>
      <c r="B8" s="5"/>
      <c r="C8" s="5"/>
      <c r="D8" s="5">
        <f t="shared" ref="D8:E8" si="0">SUM(D12:D682)</f>
        <v>3266889</v>
      </c>
      <c r="E8" s="5">
        <f t="shared" si="0"/>
        <v>5246461</v>
      </c>
      <c r="H8" s="2"/>
      <c r="L8" s="2" t="s">
        <v>22</v>
      </c>
      <c r="M8" s="2" t="s">
        <v>24</v>
      </c>
      <c r="N8" s="2" t="s">
        <v>26</v>
      </c>
      <c r="O8" s="2" t="s">
        <v>27</v>
      </c>
      <c r="P8" s="2" t="s">
        <v>26</v>
      </c>
      <c r="Q8" s="2" t="s">
        <v>27</v>
      </c>
      <c r="R8" s="2" t="s">
        <v>26</v>
      </c>
      <c r="S8" s="2" t="s">
        <v>27</v>
      </c>
      <c r="T8" s="2" t="s">
        <v>26</v>
      </c>
      <c r="U8" s="2" t="s">
        <v>27</v>
      </c>
      <c r="V8" s="2" t="s">
        <v>26</v>
      </c>
    </row>
    <row r="9" spans="1:22" ht="15.75" customHeight="1">
      <c r="A9" s="1" t="s">
        <v>28</v>
      </c>
      <c r="B9" s="5"/>
      <c r="C9" s="5"/>
      <c r="D9" s="5">
        <f t="shared" ref="D9:E9" si="1">D684</f>
        <v>267800</v>
      </c>
      <c r="E9" s="5">
        <f t="shared" si="1"/>
        <v>357071.99999999994</v>
      </c>
      <c r="H9" s="2"/>
      <c r="S9" s="2" t="s">
        <v>30</v>
      </c>
      <c r="T9" s="2" t="s">
        <v>30</v>
      </c>
    </row>
    <row r="10" spans="1:22" ht="15.75" customHeight="1">
      <c r="A10" s="1" t="s">
        <v>29</v>
      </c>
      <c r="B10" s="5"/>
      <c r="C10" s="5"/>
      <c r="D10" s="5">
        <f>K683</f>
        <v>653</v>
      </c>
      <c r="E10" s="5"/>
      <c r="H10" s="2"/>
    </row>
    <row r="11" spans="1:22" ht="15.75" customHeight="1">
      <c r="A11" s="1" t="s">
        <v>32</v>
      </c>
      <c r="B11" s="5"/>
      <c r="C11" s="5"/>
      <c r="D11" s="5">
        <f>D10+K949</f>
        <v>914</v>
      </c>
      <c r="E11" s="5"/>
      <c r="H11" s="2"/>
    </row>
    <row r="12" spans="1:22" ht="15.75" customHeight="1">
      <c r="A12" s="8" t="s">
        <v>33</v>
      </c>
      <c r="B12" s="10" t="s">
        <v>35</v>
      </c>
      <c r="C12" s="10" t="s">
        <v>37</v>
      </c>
      <c r="D12" s="10">
        <v>200</v>
      </c>
      <c r="E12" s="10">
        <v>200</v>
      </c>
      <c r="F12" s="12"/>
      <c r="G12" s="12"/>
      <c r="H12" s="13" t="s">
        <v>39</v>
      </c>
      <c r="I12" s="14"/>
      <c r="J12" s="12"/>
      <c r="K12" s="14">
        <v>1</v>
      </c>
      <c r="L12" s="12"/>
      <c r="M12" s="12"/>
      <c r="N12" s="12"/>
      <c r="O12" s="12"/>
      <c r="P12" s="12"/>
      <c r="Q12" s="14">
        <v>200</v>
      </c>
      <c r="R12" s="14">
        <v>200</v>
      </c>
      <c r="S12" s="12"/>
      <c r="T12" s="12"/>
    </row>
    <row r="13" spans="1:22" ht="15.75" customHeight="1">
      <c r="A13" s="8" t="s">
        <v>42</v>
      </c>
      <c r="B13" s="10" t="s">
        <v>43</v>
      </c>
      <c r="C13" s="10" t="s">
        <v>37</v>
      </c>
      <c r="D13" s="10">
        <v>54</v>
      </c>
      <c r="E13" s="10">
        <v>54</v>
      </c>
      <c r="F13" s="12"/>
      <c r="G13" s="12"/>
      <c r="H13" s="16" t="s">
        <v>45</v>
      </c>
      <c r="I13" s="14"/>
      <c r="J13" s="17" t="s">
        <v>47</v>
      </c>
      <c r="K13" s="14">
        <v>1</v>
      </c>
      <c r="L13" s="12"/>
      <c r="M13" s="12"/>
      <c r="N13" s="12"/>
      <c r="O13" s="12"/>
      <c r="P13" s="12"/>
      <c r="Q13" s="14">
        <v>51</v>
      </c>
      <c r="R13" s="14">
        <v>51</v>
      </c>
      <c r="S13" s="12"/>
      <c r="T13" s="12"/>
    </row>
    <row r="14" spans="1:22" ht="15.75" customHeight="1">
      <c r="A14" s="8" t="s">
        <v>31</v>
      </c>
      <c r="B14" s="10" t="s">
        <v>34</v>
      </c>
      <c r="C14" s="10" t="s">
        <v>37</v>
      </c>
      <c r="D14" s="10">
        <v>10</v>
      </c>
      <c r="E14" s="10">
        <v>10</v>
      </c>
      <c r="F14" s="12"/>
      <c r="G14" s="12"/>
      <c r="H14" s="13" t="s">
        <v>40</v>
      </c>
      <c r="I14" s="14"/>
      <c r="J14" s="12"/>
      <c r="K14" s="14">
        <v>1</v>
      </c>
      <c r="L14" s="12"/>
      <c r="M14" s="12"/>
      <c r="N14" s="12"/>
      <c r="O14" s="12"/>
      <c r="P14" s="12"/>
      <c r="Q14" s="12"/>
      <c r="R14" s="12"/>
      <c r="S14" s="12"/>
      <c r="T14" s="12"/>
      <c r="U14" s="14">
        <v>10</v>
      </c>
      <c r="V14" s="14">
        <v>10</v>
      </c>
    </row>
    <row r="15" spans="1:22" ht="15.75" customHeight="1">
      <c r="A15" s="20" t="s">
        <v>48</v>
      </c>
      <c r="B15" s="21" t="s">
        <v>50</v>
      </c>
      <c r="C15" s="10" t="s">
        <v>37</v>
      </c>
      <c r="D15" s="21">
        <v>150</v>
      </c>
      <c r="E15" s="21">
        <v>150</v>
      </c>
      <c r="F15" s="2"/>
      <c r="H15" s="23" t="s">
        <v>52</v>
      </c>
      <c r="I15" s="2" t="s">
        <v>52</v>
      </c>
      <c r="K15" s="2">
        <v>1</v>
      </c>
      <c r="Q15" s="2">
        <v>150</v>
      </c>
      <c r="R15" s="2">
        <v>150</v>
      </c>
    </row>
    <row r="16" spans="1:22" ht="15.75" customHeight="1">
      <c r="A16" s="20" t="s">
        <v>53</v>
      </c>
      <c r="B16" s="21" t="s">
        <v>54</v>
      </c>
      <c r="C16" s="10" t="s">
        <v>37</v>
      </c>
      <c r="D16" s="21">
        <v>250</v>
      </c>
      <c r="E16" s="21">
        <v>250</v>
      </c>
      <c r="H16" s="23" t="s">
        <v>55</v>
      </c>
      <c r="I16" s="2"/>
      <c r="K16" s="2">
        <v>1</v>
      </c>
      <c r="M16" s="2">
        <v>250</v>
      </c>
      <c r="N16" s="2">
        <v>250</v>
      </c>
    </row>
    <row r="17" spans="1:22" ht="15.75" customHeight="1">
      <c r="A17" s="8" t="s">
        <v>56</v>
      </c>
      <c r="B17" s="25" t="s">
        <v>57</v>
      </c>
      <c r="C17" s="10" t="s">
        <v>37</v>
      </c>
      <c r="D17" s="25">
        <v>8</v>
      </c>
      <c r="E17" s="25">
        <v>8</v>
      </c>
      <c r="F17" s="26"/>
      <c r="G17" s="26"/>
      <c r="H17" s="8" t="s">
        <v>59</v>
      </c>
      <c r="I17" s="27"/>
      <c r="J17" s="26"/>
      <c r="K17" s="27">
        <v>1</v>
      </c>
      <c r="L17" s="26"/>
      <c r="M17" s="27">
        <v>8</v>
      </c>
      <c r="N17" s="27">
        <v>8</v>
      </c>
      <c r="O17" s="26"/>
      <c r="P17" s="26"/>
      <c r="Q17" s="26"/>
      <c r="R17" s="26"/>
      <c r="S17" s="26"/>
      <c r="T17" s="26"/>
      <c r="U17" s="26"/>
      <c r="V17" s="26"/>
    </row>
    <row r="18" spans="1:22" ht="15.75" customHeight="1">
      <c r="A18" s="8" t="s">
        <v>62</v>
      </c>
      <c r="B18" s="25" t="s">
        <v>63</v>
      </c>
      <c r="C18" s="10" t="s">
        <v>37</v>
      </c>
      <c r="D18" s="25">
        <v>350</v>
      </c>
      <c r="E18" s="25">
        <v>350</v>
      </c>
      <c r="F18" s="26"/>
      <c r="G18" s="26"/>
      <c r="H18" s="8" t="s">
        <v>64</v>
      </c>
      <c r="I18" s="27"/>
      <c r="J18" s="26"/>
      <c r="K18" s="27">
        <v>1</v>
      </c>
      <c r="L18" s="26"/>
      <c r="M18" s="27">
        <v>350</v>
      </c>
      <c r="N18" s="27">
        <v>350</v>
      </c>
      <c r="O18" s="26"/>
      <c r="P18" s="26"/>
      <c r="Q18" s="26"/>
      <c r="R18" s="26"/>
      <c r="S18" s="26"/>
      <c r="T18" s="26"/>
      <c r="U18" s="26"/>
      <c r="V18" s="26"/>
    </row>
    <row r="19" spans="1:22" ht="15.75" customHeight="1">
      <c r="A19" s="20" t="s">
        <v>67</v>
      </c>
      <c r="B19" s="2" t="s">
        <v>57</v>
      </c>
      <c r="C19" s="10" t="s">
        <v>37</v>
      </c>
      <c r="D19" s="2">
        <v>500</v>
      </c>
      <c r="E19" s="2">
        <v>500</v>
      </c>
      <c r="H19" s="23" t="s">
        <v>69</v>
      </c>
      <c r="I19" s="2" t="s">
        <v>72</v>
      </c>
      <c r="K19" s="2">
        <v>1</v>
      </c>
      <c r="O19" s="2">
        <v>500</v>
      </c>
      <c r="P19" s="2">
        <v>500</v>
      </c>
      <c r="S19" s="2">
        <v>500</v>
      </c>
      <c r="T19" s="2">
        <v>500</v>
      </c>
    </row>
    <row r="20" spans="1:22" ht="15.75" customHeight="1">
      <c r="A20" s="8" t="s">
        <v>74</v>
      </c>
      <c r="B20" s="10" t="s">
        <v>75</v>
      </c>
      <c r="C20" s="10" t="s">
        <v>37</v>
      </c>
      <c r="D20" s="10">
        <v>7000</v>
      </c>
      <c r="E20" s="10">
        <v>9000</v>
      </c>
      <c r="F20" s="12"/>
      <c r="G20" s="12"/>
      <c r="H20" s="13" t="s">
        <v>76</v>
      </c>
      <c r="I20" s="14" t="s">
        <v>59</v>
      </c>
      <c r="J20" s="12"/>
      <c r="K20" s="14">
        <v>1</v>
      </c>
      <c r="L20" s="12"/>
      <c r="M20" s="12"/>
      <c r="N20" s="12"/>
      <c r="O20" s="12"/>
      <c r="P20" s="12"/>
      <c r="Q20" s="12"/>
      <c r="R20" s="12"/>
      <c r="S20" s="12"/>
      <c r="T20" s="12"/>
      <c r="U20" s="12"/>
      <c r="V20" s="12"/>
    </row>
    <row r="21" spans="1:22" ht="15.75" customHeight="1">
      <c r="A21" s="8" t="s">
        <v>79</v>
      </c>
      <c r="B21" s="10" t="s">
        <v>80</v>
      </c>
      <c r="C21" s="10" t="s">
        <v>37</v>
      </c>
      <c r="D21" s="10">
        <v>17</v>
      </c>
      <c r="E21" s="10">
        <v>17</v>
      </c>
      <c r="F21" s="12"/>
      <c r="G21" s="12"/>
      <c r="H21" s="15" t="s">
        <v>83</v>
      </c>
      <c r="I21" s="14"/>
      <c r="J21" s="14"/>
      <c r="K21" s="14">
        <v>1</v>
      </c>
      <c r="L21" s="12"/>
      <c r="M21" s="14">
        <v>17</v>
      </c>
      <c r="N21" s="14">
        <v>17</v>
      </c>
      <c r="O21" s="12"/>
      <c r="P21" s="12"/>
      <c r="Q21" s="12"/>
      <c r="R21" s="12"/>
      <c r="S21" s="12"/>
      <c r="T21" s="12"/>
      <c r="U21" s="12"/>
      <c r="V21" s="12"/>
    </row>
    <row r="22" spans="1:22" ht="15.75" customHeight="1">
      <c r="A22" s="8" t="s">
        <v>87</v>
      </c>
      <c r="B22" s="10" t="s">
        <v>88</v>
      </c>
      <c r="C22" s="10" t="s">
        <v>37</v>
      </c>
      <c r="D22" s="10">
        <v>3000</v>
      </c>
      <c r="E22" s="10">
        <v>15000</v>
      </c>
      <c r="F22" s="12"/>
      <c r="G22" s="12"/>
      <c r="H22" s="15" t="s">
        <v>90</v>
      </c>
      <c r="I22" s="15" t="s">
        <v>94</v>
      </c>
      <c r="J22" s="15" t="s">
        <v>96</v>
      </c>
      <c r="K22" s="14">
        <v>1</v>
      </c>
      <c r="L22" s="12"/>
      <c r="M22" s="10">
        <v>3000</v>
      </c>
      <c r="N22" s="10">
        <v>6000</v>
      </c>
      <c r="O22" s="12"/>
      <c r="P22" s="12"/>
      <c r="Q22" s="10">
        <v>15000</v>
      </c>
      <c r="R22" s="10">
        <v>15000</v>
      </c>
      <c r="S22" s="12"/>
      <c r="T22" s="12"/>
      <c r="U22" s="12"/>
      <c r="V22" s="12"/>
    </row>
    <row r="23" spans="1:22" ht="15.75" customHeight="1">
      <c r="A23" s="14" t="s">
        <v>97</v>
      </c>
      <c r="B23" s="10" t="s">
        <v>98</v>
      </c>
      <c r="C23" s="10" t="s">
        <v>37</v>
      </c>
      <c r="D23" s="10">
        <v>100</v>
      </c>
      <c r="E23" s="10">
        <v>150</v>
      </c>
      <c r="F23" s="12"/>
      <c r="G23" s="12"/>
      <c r="H23" s="14" t="s">
        <v>99</v>
      </c>
      <c r="I23" s="14"/>
      <c r="J23" s="12"/>
      <c r="K23" s="14">
        <v>1</v>
      </c>
      <c r="L23" s="12"/>
      <c r="M23" s="14">
        <v>100</v>
      </c>
      <c r="N23" s="14">
        <v>150</v>
      </c>
      <c r="O23" s="12"/>
      <c r="P23" s="12"/>
      <c r="Q23" s="12"/>
      <c r="R23" s="12"/>
      <c r="S23" s="12"/>
      <c r="T23" s="12"/>
      <c r="U23" s="12"/>
      <c r="V23" s="12"/>
    </row>
    <row r="24" spans="1:22" ht="15.75" customHeight="1">
      <c r="A24" s="14" t="s">
        <v>100</v>
      </c>
      <c r="B24" s="10" t="s">
        <v>57</v>
      </c>
      <c r="C24" s="10" t="s">
        <v>37</v>
      </c>
      <c r="D24" s="10">
        <v>4</v>
      </c>
      <c r="E24" s="10">
        <v>4</v>
      </c>
      <c r="F24" s="12"/>
      <c r="G24" s="12"/>
      <c r="H24" s="14" t="s">
        <v>102</v>
      </c>
      <c r="I24" s="14"/>
      <c r="J24" s="12"/>
      <c r="K24" s="14">
        <v>1</v>
      </c>
      <c r="L24" s="12"/>
      <c r="M24" s="14">
        <v>4</v>
      </c>
      <c r="N24" s="14">
        <v>4</v>
      </c>
      <c r="O24" s="12"/>
      <c r="P24" s="12"/>
      <c r="Q24" s="12"/>
      <c r="R24" s="12"/>
      <c r="S24" s="12"/>
      <c r="T24" s="12"/>
      <c r="U24" s="12"/>
      <c r="V24" s="12"/>
    </row>
    <row r="25" spans="1:22" ht="15.75" customHeight="1">
      <c r="A25" s="14" t="s">
        <v>104</v>
      </c>
      <c r="B25" s="10" t="s">
        <v>35</v>
      </c>
      <c r="C25" s="10" t="s">
        <v>37</v>
      </c>
      <c r="D25" s="10">
        <v>96</v>
      </c>
      <c r="E25" s="10">
        <v>96</v>
      </c>
      <c r="F25" s="12"/>
      <c r="G25" s="12"/>
      <c r="H25" s="15" t="s">
        <v>106</v>
      </c>
      <c r="I25" s="14"/>
      <c r="J25" s="12"/>
      <c r="K25" s="14">
        <v>1</v>
      </c>
      <c r="L25" s="12"/>
      <c r="M25" s="12"/>
      <c r="N25" s="12"/>
      <c r="O25" s="12"/>
      <c r="P25" s="12"/>
      <c r="Q25" s="12"/>
      <c r="R25" s="12"/>
      <c r="S25" s="14">
        <v>96</v>
      </c>
      <c r="T25" s="14">
        <v>96</v>
      </c>
      <c r="U25" s="12"/>
      <c r="V25" s="12"/>
    </row>
    <row r="26" spans="1:22" ht="15.75" customHeight="1">
      <c r="A26" s="14" t="s">
        <v>108</v>
      </c>
      <c r="B26" s="10" t="s">
        <v>109</v>
      </c>
      <c r="C26" s="10" t="s">
        <v>37</v>
      </c>
      <c r="D26" s="10"/>
      <c r="E26" s="10"/>
      <c r="F26" s="12"/>
      <c r="G26" s="12"/>
      <c r="H26" s="15" t="s">
        <v>110</v>
      </c>
      <c r="I26" s="14"/>
      <c r="J26" s="12"/>
      <c r="K26" s="14">
        <v>1</v>
      </c>
      <c r="L26" s="12"/>
      <c r="M26" s="12"/>
      <c r="N26" s="12"/>
      <c r="O26" s="12"/>
      <c r="P26" s="12"/>
      <c r="Q26" s="12"/>
      <c r="R26" s="12"/>
      <c r="S26" s="12"/>
      <c r="T26" s="12"/>
      <c r="U26" s="12"/>
      <c r="V26" s="12"/>
    </row>
    <row r="27" spans="1:22" ht="15.75" customHeight="1">
      <c r="A27" s="14" t="s">
        <v>112</v>
      </c>
      <c r="B27" s="10" t="s">
        <v>35</v>
      </c>
      <c r="C27" s="10" t="s">
        <v>37</v>
      </c>
      <c r="D27" s="10">
        <v>600</v>
      </c>
      <c r="E27" s="10">
        <v>700</v>
      </c>
      <c r="F27" s="12"/>
      <c r="G27" s="12"/>
      <c r="H27" s="15" t="s">
        <v>114</v>
      </c>
      <c r="I27" s="15" t="s">
        <v>115</v>
      </c>
      <c r="J27" s="12"/>
      <c r="K27" s="14">
        <v>1</v>
      </c>
      <c r="L27" s="14">
        <v>3</v>
      </c>
      <c r="M27" s="14">
        <v>600</v>
      </c>
      <c r="N27" s="14">
        <v>600</v>
      </c>
      <c r="O27" s="12"/>
      <c r="P27" s="12"/>
      <c r="Q27" s="14">
        <v>700</v>
      </c>
      <c r="R27" s="14">
        <v>700</v>
      </c>
      <c r="S27" s="12"/>
      <c r="T27" s="12"/>
      <c r="U27" s="12"/>
      <c r="V27" s="12"/>
    </row>
    <row r="28" spans="1:22" ht="15.75" customHeight="1">
      <c r="A28" s="14" t="s">
        <v>117</v>
      </c>
      <c r="B28" s="10" t="s">
        <v>119</v>
      </c>
      <c r="C28" s="10" t="s">
        <v>37</v>
      </c>
      <c r="D28" s="10">
        <v>700</v>
      </c>
      <c r="E28" s="10">
        <v>1367</v>
      </c>
      <c r="F28" s="12"/>
      <c r="G28" s="14"/>
      <c r="H28" s="15" t="s">
        <v>121</v>
      </c>
      <c r="I28" s="15" t="s">
        <v>123</v>
      </c>
      <c r="J28" s="19" t="str">
        <f>HYPERLINK("http://www.ncflindependent.com/2017/01/21/standing-in-solidarity-with-the-womens-march-on-washington/","http://www.ncflindependent.com/2017/01/21/standing-in-solidarity-with-the-womens-march-on-washington/")</f>
        <v>http://www.ncflindependent.com/2017/01/21/standing-in-solidarity-with-the-womens-march-on-washington/</v>
      </c>
      <c r="K28" s="14">
        <v>1</v>
      </c>
      <c r="L28" s="12"/>
      <c r="M28" s="21">
        <v>1300</v>
      </c>
      <c r="N28" s="21">
        <v>1367</v>
      </c>
      <c r="O28" s="14">
        <v>700</v>
      </c>
      <c r="P28" s="14">
        <v>800</v>
      </c>
      <c r="Q28" s="12"/>
      <c r="R28" s="12"/>
      <c r="S28" s="12"/>
      <c r="T28" s="12"/>
      <c r="U28" s="12"/>
      <c r="V28" s="12"/>
    </row>
    <row r="29" spans="1:22" ht="15.75" customHeight="1">
      <c r="A29" s="14" t="s">
        <v>132</v>
      </c>
      <c r="B29" s="10" t="s">
        <v>133</v>
      </c>
      <c r="C29" s="10" t="s">
        <v>37</v>
      </c>
      <c r="D29" s="10">
        <v>1200</v>
      </c>
      <c r="E29" s="10">
        <v>1200</v>
      </c>
      <c r="F29" s="12"/>
      <c r="G29" s="14">
        <v>1</v>
      </c>
      <c r="H29" s="19" t="str">
        <f>HYPERLINK("http://www.goskagit.com/skagit/hundreds-participate-in-anacortes-women-s-march/article_4117590e-285b-565e-acd0-1ea4e7826160.html","http://www.goskagit.com/skagit/hundreds-participate-in-anacortes-women-s-march/article_4117590e-285b-565e-acd0-1ea4e7826160.html")</f>
        <v>http://www.goskagit.com/skagit/hundreds-participate-in-anacortes-women-s-march/article_4117590e-285b-565e-acd0-1ea4e7826160.html</v>
      </c>
      <c r="I29" s="2"/>
      <c r="J29" s="12"/>
      <c r="K29" s="14">
        <v>1</v>
      </c>
      <c r="L29" s="12"/>
      <c r="M29" s="12"/>
      <c r="N29" s="12"/>
      <c r="O29" s="12"/>
      <c r="P29" s="12"/>
      <c r="Q29" s="14">
        <v>200</v>
      </c>
      <c r="R29" s="10">
        <v>1000</v>
      </c>
      <c r="S29" s="12"/>
      <c r="T29" s="12"/>
      <c r="U29" s="12"/>
      <c r="V29" s="12"/>
    </row>
    <row r="30" spans="1:22" ht="15.75" customHeight="1">
      <c r="A30" s="14" t="s">
        <v>41</v>
      </c>
      <c r="B30" s="10" t="s">
        <v>34</v>
      </c>
      <c r="C30" s="10" t="s">
        <v>37</v>
      </c>
      <c r="D30" s="10">
        <v>2000</v>
      </c>
      <c r="E30" s="10">
        <v>4000</v>
      </c>
      <c r="F30" s="12"/>
      <c r="G30" s="12"/>
      <c r="H30" s="15" t="s">
        <v>44</v>
      </c>
      <c r="I30" s="15" t="s">
        <v>46</v>
      </c>
      <c r="J30" s="19" t="str">
        <f>HYPERLINK("http://www.ktuu.com/content/news/Thousands-of-Alaskans-show-up-for-Womens-March-in-Anchorage-411431025.html","http://www.ktuu.com/content/news/Thousands-of-Alaskans-show-up-for-Womens-March-in-Anchorage-411431025.html")</f>
        <v>http://www.ktuu.com/content/news/Thousands-of-Alaskans-show-up-for-Womens-March-in-Anchorage-411431025.html</v>
      </c>
      <c r="K30" s="14">
        <v>1</v>
      </c>
      <c r="L30" s="10">
        <v>2000</v>
      </c>
      <c r="M30" s="10">
        <v>3500</v>
      </c>
      <c r="N30" s="10">
        <v>3500</v>
      </c>
      <c r="O30" s="12"/>
      <c r="P30" s="12"/>
      <c r="Q30" s="12"/>
      <c r="R30" s="12"/>
      <c r="S30" s="10">
        <v>2000</v>
      </c>
      <c r="T30" s="10">
        <v>2000</v>
      </c>
      <c r="U30" s="10">
        <v>3000</v>
      </c>
      <c r="V30" s="10">
        <v>4000</v>
      </c>
    </row>
    <row r="31" spans="1:22" ht="15.75" customHeight="1">
      <c r="A31" s="14" t="s">
        <v>148</v>
      </c>
      <c r="B31" s="10" t="s">
        <v>149</v>
      </c>
      <c r="C31" s="10" t="s">
        <v>37</v>
      </c>
      <c r="D31" s="10">
        <v>24</v>
      </c>
      <c r="E31" s="10">
        <v>60</v>
      </c>
      <c r="F31" s="12"/>
      <c r="G31" s="12"/>
      <c r="H31" s="15" t="s">
        <v>151</v>
      </c>
      <c r="I31" s="19" t="str">
        <f>HYPERLINK("http://kpcnews.com/news/latest/heraldrepublican/","http://kpcnews.com/news/latest/heraldrepublican/")</f>
        <v>http://kpcnews.com/news/latest/heraldrepublican/</v>
      </c>
      <c r="J31" s="12"/>
      <c r="K31" s="14">
        <v>1</v>
      </c>
      <c r="L31" s="12"/>
      <c r="M31" s="12"/>
      <c r="N31" s="12"/>
      <c r="O31" s="12"/>
      <c r="P31" s="12"/>
      <c r="Q31" s="14">
        <v>36</v>
      </c>
      <c r="R31" s="14">
        <v>36</v>
      </c>
      <c r="S31" s="12"/>
      <c r="T31" s="12"/>
      <c r="U31" s="12"/>
      <c r="V31" s="12"/>
    </row>
    <row r="32" spans="1:22" ht="15.75" customHeight="1">
      <c r="A32" s="14" t="s">
        <v>156</v>
      </c>
      <c r="B32" s="10" t="s">
        <v>50</v>
      </c>
      <c r="C32" s="10" t="s">
        <v>37</v>
      </c>
      <c r="D32" s="10">
        <v>11000</v>
      </c>
      <c r="E32" s="10">
        <v>11000</v>
      </c>
      <c r="F32" s="12"/>
      <c r="G32" s="12"/>
      <c r="H32" s="15" t="s">
        <v>157</v>
      </c>
      <c r="I32" s="14"/>
      <c r="J32" s="12"/>
      <c r="K32" s="14">
        <v>1</v>
      </c>
      <c r="L32" s="14">
        <v>600</v>
      </c>
      <c r="M32" s="10">
        <v>11000</v>
      </c>
      <c r="N32" s="10">
        <v>11000</v>
      </c>
      <c r="O32" s="12"/>
      <c r="P32" s="12"/>
      <c r="Q32" s="12"/>
      <c r="R32" s="12"/>
      <c r="S32" s="12"/>
      <c r="T32" s="12"/>
      <c r="U32" s="12"/>
      <c r="V32" s="12"/>
    </row>
    <row r="33" spans="1:22" ht="15.75" customHeight="1">
      <c r="A33" s="14" t="s">
        <v>161</v>
      </c>
      <c r="B33" s="10" t="s">
        <v>43</v>
      </c>
      <c r="C33" s="10" t="s">
        <v>37</v>
      </c>
      <c r="D33" s="10">
        <v>1600</v>
      </c>
      <c r="E33" s="10">
        <v>1600</v>
      </c>
      <c r="F33" s="12"/>
      <c r="G33" s="12"/>
      <c r="H33" s="15" t="s">
        <v>162</v>
      </c>
      <c r="I33" s="14"/>
      <c r="J33" s="12"/>
      <c r="K33" s="14">
        <v>1</v>
      </c>
      <c r="L33" s="12"/>
      <c r="M33" s="10">
        <v>1600</v>
      </c>
      <c r="N33" s="10">
        <v>1600</v>
      </c>
      <c r="O33" s="12"/>
      <c r="P33" s="12"/>
      <c r="Q33" s="12"/>
      <c r="R33" s="12"/>
      <c r="S33" s="12"/>
      <c r="T33" s="12"/>
      <c r="U33" s="12"/>
      <c r="V33" s="12"/>
    </row>
    <row r="34" spans="1:22" ht="15.75" customHeight="1">
      <c r="A34" s="2" t="s">
        <v>166</v>
      </c>
      <c r="B34" s="21" t="s">
        <v>109</v>
      </c>
      <c r="C34" s="10" t="s">
        <v>37</v>
      </c>
      <c r="D34" s="21">
        <v>30</v>
      </c>
      <c r="E34" s="21">
        <v>30</v>
      </c>
      <c r="H34" s="16" t="s">
        <v>168</v>
      </c>
      <c r="I34" s="2" t="s">
        <v>169</v>
      </c>
      <c r="K34" s="2">
        <v>1</v>
      </c>
      <c r="U34" s="2">
        <v>30</v>
      </c>
      <c r="V34" s="2">
        <v>30</v>
      </c>
    </row>
    <row r="35" spans="1:22" ht="15.75" customHeight="1">
      <c r="A35" s="2" t="s">
        <v>170</v>
      </c>
      <c r="B35" s="21" t="s">
        <v>172</v>
      </c>
      <c r="C35" s="10" t="s">
        <v>37</v>
      </c>
      <c r="D35" s="21">
        <v>3</v>
      </c>
      <c r="E35" s="21">
        <v>3</v>
      </c>
      <c r="H35" s="19" t="str">
        <f>HYPERLINK("http://www.sheboyganpress.com/story/news/local/2017/01/21/appleton-woman-stands-womens-march/96894178/","http://www.sheboyganpress.com/story/news/local/2017/01/21/appleton-woman-stands-womens-march/96894178/")</f>
        <v>http://www.sheboyganpress.com/story/news/local/2017/01/21/appleton-woman-stands-womens-march/96894178/</v>
      </c>
      <c r="I35" s="19" t="str">
        <f>HYPERLINK("http://www.postcrescent.com/story/news/local/2017/01/21/appleton-woman-stands-womens-march/96894178/","http://www.postcrescent.com/story/news/local/2017/01/21/appleton-woman-stands-womens-march/96894178/")</f>
        <v>http://www.postcrescent.com/story/news/local/2017/01/21/appleton-woman-stands-womens-march/96894178/</v>
      </c>
      <c r="K35" s="2">
        <v>1</v>
      </c>
      <c r="Q35" s="2">
        <v>3</v>
      </c>
      <c r="R35" s="2">
        <v>3</v>
      </c>
    </row>
    <row r="36" spans="1:22" ht="15.75" customHeight="1">
      <c r="A36" s="2" t="s">
        <v>176</v>
      </c>
      <c r="B36" s="21" t="s">
        <v>177</v>
      </c>
      <c r="C36" s="10" t="s">
        <v>37</v>
      </c>
      <c r="D36" s="21">
        <v>40</v>
      </c>
      <c r="E36" s="21">
        <v>50</v>
      </c>
      <c r="H36" s="2" t="s">
        <v>178</v>
      </c>
      <c r="I36" s="2" t="s">
        <v>59</v>
      </c>
      <c r="K36" s="2">
        <v>1</v>
      </c>
      <c r="S36" s="2">
        <v>40</v>
      </c>
      <c r="T36" s="2">
        <v>50</v>
      </c>
    </row>
    <row r="37" spans="1:22" ht="15.75" customHeight="1">
      <c r="A37" s="2" t="s">
        <v>179</v>
      </c>
      <c r="B37" s="21" t="s">
        <v>80</v>
      </c>
      <c r="C37" s="10" t="s">
        <v>37</v>
      </c>
      <c r="D37" s="21"/>
      <c r="E37" s="21"/>
      <c r="H37" s="2"/>
      <c r="I37" s="2"/>
      <c r="K37" s="2">
        <v>1</v>
      </c>
    </row>
    <row r="38" spans="1:22" ht="15.75" customHeight="1">
      <c r="A38" s="2" t="s">
        <v>180</v>
      </c>
      <c r="B38" s="21" t="s">
        <v>181</v>
      </c>
      <c r="C38" s="10" t="s">
        <v>37</v>
      </c>
      <c r="D38" s="21">
        <v>6000</v>
      </c>
      <c r="E38" s="21">
        <v>6000</v>
      </c>
      <c r="H38" s="16" t="s">
        <v>182</v>
      </c>
      <c r="I38" s="2"/>
      <c r="K38" s="2">
        <v>1</v>
      </c>
      <c r="U38" s="21">
        <v>6000</v>
      </c>
      <c r="V38" s="21">
        <v>6000</v>
      </c>
    </row>
    <row r="39" spans="1:22" ht="15.75" customHeight="1">
      <c r="A39" s="2" t="s">
        <v>183</v>
      </c>
      <c r="B39" s="21" t="s">
        <v>184</v>
      </c>
      <c r="C39" s="10" t="s">
        <v>37</v>
      </c>
      <c r="D39" s="21">
        <v>7000</v>
      </c>
      <c r="E39" s="21">
        <v>10000</v>
      </c>
      <c r="H39" s="16" t="s">
        <v>186</v>
      </c>
      <c r="I39" s="16" t="s">
        <v>186</v>
      </c>
      <c r="K39" s="2">
        <v>1</v>
      </c>
      <c r="L39" s="21">
        <v>3000</v>
      </c>
      <c r="M39" s="21">
        <v>10000</v>
      </c>
      <c r="N39" s="21">
        <v>10000</v>
      </c>
      <c r="O39" s="21">
        <v>6000</v>
      </c>
      <c r="P39" s="21">
        <v>7000</v>
      </c>
    </row>
    <row r="40" spans="1:22" ht="15.75" customHeight="1">
      <c r="A40" s="2" t="s">
        <v>188</v>
      </c>
      <c r="B40" s="21" t="s">
        <v>189</v>
      </c>
      <c r="C40" s="10" t="s">
        <v>37</v>
      </c>
      <c r="D40" s="21">
        <v>8000</v>
      </c>
      <c r="E40" s="21">
        <v>15000</v>
      </c>
      <c r="H40" s="19" t="str">
        <f>HYPERLINK("http://www.oregonlive.com/trending/2017/01/womens_march_oregon_ashland_ph.html","http://www.oregonlive.com/trending/2017/01/womens_march_oregon_ashland_ph.html")</f>
        <v>http://www.oregonlive.com/trending/2017/01/womens_march_oregon_ashland_ph.html</v>
      </c>
      <c r="I40" s="2"/>
      <c r="K40" s="2">
        <v>1</v>
      </c>
      <c r="L40" s="21">
        <v>2000</v>
      </c>
      <c r="O40" s="21">
        <v>8000</v>
      </c>
      <c r="P40" s="21">
        <v>15000</v>
      </c>
    </row>
    <row r="41" spans="1:22" ht="15.75" customHeight="1">
      <c r="A41" s="2" t="s">
        <v>192</v>
      </c>
      <c r="B41" s="21" t="s">
        <v>63</v>
      </c>
      <c r="C41" s="10" t="s">
        <v>37</v>
      </c>
      <c r="D41" s="21">
        <v>200</v>
      </c>
      <c r="E41" s="21">
        <v>1000</v>
      </c>
      <c r="H41" s="19" t="str">
        <f>HYPERLINK("http://www.aspendailynews.com/section/home/174009","http://www.aspendailynews.com/section/home/174009")</f>
        <v>http://www.aspendailynews.com/section/home/174009</v>
      </c>
      <c r="I41" s="23" t="s">
        <v>197</v>
      </c>
      <c r="K41" s="2">
        <v>1</v>
      </c>
      <c r="Q41" s="2">
        <v>500</v>
      </c>
      <c r="R41" s="2">
        <v>600</v>
      </c>
      <c r="U41" s="21">
        <v>1000</v>
      </c>
      <c r="V41" s="21">
        <v>1000</v>
      </c>
    </row>
    <row r="42" spans="1:22" ht="15.75" customHeight="1">
      <c r="A42" s="2" t="s">
        <v>199</v>
      </c>
      <c r="B42" s="21" t="s">
        <v>189</v>
      </c>
      <c r="C42" s="10" t="s">
        <v>37</v>
      </c>
      <c r="D42" s="21">
        <v>1300</v>
      </c>
      <c r="E42" s="21">
        <v>1600</v>
      </c>
      <c r="H42" s="23" t="s">
        <v>201</v>
      </c>
      <c r="I42" s="16" t="s">
        <v>202</v>
      </c>
      <c r="K42" s="2">
        <v>1</v>
      </c>
      <c r="L42" s="2">
        <v>500</v>
      </c>
      <c r="O42" s="21">
        <v>1300</v>
      </c>
      <c r="P42" s="21">
        <v>1300</v>
      </c>
      <c r="Q42" s="2">
        <v>200</v>
      </c>
      <c r="R42" s="21">
        <v>1600</v>
      </c>
    </row>
    <row r="43" spans="1:22" ht="15.75" customHeight="1">
      <c r="A43" s="2" t="s">
        <v>205</v>
      </c>
      <c r="B43" s="21" t="s">
        <v>206</v>
      </c>
      <c r="C43" s="10" t="s">
        <v>37</v>
      </c>
      <c r="D43" s="21">
        <v>700</v>
      </c>
      <c r="E43" s="21">
        <v>5000</v>
      </c>
      <c r="H43" s="23" t="s">
        <v>208</v>
      </c>
      <c r="I43" s="2" t="s">
        <v>59</v>
      </c>
      <c r="K43" s="2">
        <v>1</v>
      </c>
      <c r="Q43" s="2">
        <v>700</v>
      </c>
      <c r="R43" s="2">
        <v>700</v>
      </c>
      <c r="S43" s="2">
        <v>600</v>
      </c>
      <c r="T43" s="2">
        <v>700</v>
      </c>
    </row>
    <row r="44" spans="1:22" ht="15.75" customHeight="1">
      <c r="A44" s="2" t="s">
        <v>210</v>
      </c>
      <c r="B44" s="21" t="s">
        <v>211</v>
      </c>
      <c r="C44" s="10" t="s">
        <v>37</v>
      </c>
      <c r="D44" s="21">
        <v>300</v>
      </c>
      <c r="E44" s="2">
        <v>500</v>
      </c>
      <c r="H44" s="19" t="str">
        <f>HYPERLINK("http://www.athensnews.com/news/local/hundreds-take-to-athens-streets-to-protest-trump-two-party/article_a05f8d96-a9cc-11e6-adc2-afe09ec722c0.html","http://www.athensnews.com/news/local/hundreds-take-to-athens-streets-to-protest-trump-two-party/article_a05f8d96-a9cc-11e6-adc2-afe09ec722c0.html")</f>
        <v>http://www.athensnews.com/news/local/hundreds-take-to-athens-streets-to-protest-trump-two-party/article_a05f8d96-a9cc-11e6-adc2-afe09ec722c0.html</v>
      </c>
      <c r="I44" s="2"/>
      <c r="K44" s="2">
        <v>1</v>
      </c>
      <c r="Q44" s="2">
        <v>300</v>
      </c>
      <c r="R44" s="2">
        <v>500</v>
      </c>
    </row>
    <row r="45" spans="1:22" ht="15.75" customHeight="1">
      <c r="A45" s="2" t="s">
        <v>213</v>
      </c>
      <c r="B45" s="21" t="s">
        <v>206</v>
      </c>
      <c r="C45" s="10" t="s">
        <v>37</v>
      </c>
      <c r="D45" s="21">
        <v>60000</v>
      </c>
      <c r="E45" s="21">
        <v>63000</v>
      </c>
      <c r="H45" s="16" t="s">
        <v>214</v>
      </c>
      <c r="I45" s="16" t="s">
        <v>216</v>
      </c>
      <c r="K45" s="2">
        <v>1</v>
      </c>
      <c r="L45" s="21">
        <v>10000</v>
      </c>
      <c r="O45" s="21">
        <v>60000</v>
      </c>
      <c r="P45" s="21">
        <v>63000</v>
      </c>
    </row>
    <row r="46" spans="1:22" ht="15.75" customHeight="1">
      <c r="A46" s="2" t="s">
        <v>218</v>
      </c>
      <c r="B46" s="21" t="s">
        <v>206</v>
      </c>
      <c r="C46" s="10" t="s">
        <v>37</v>
      </c>
      <c r="D46" s="21">
        <v>600</v>
      </c>
      <c r="E46" s="2">
        <v>600</v>
      </c>
      <c r="H46" s="16" t="s">
        <v>220</v>
      </c>
      <c r="I46" s="19" t="str">
        <f>HYPERLINK("http://www.wrdw.com/content/news/Hundreds-turn-out-for-Augustas-Women-Solidarity-March-411427215.html","http://www.wrdw.com/content/news/Hundreds-turn-out-for-Augustas-Women-Solidarity-March-411427215.html")</f>
        <v>http://www.wrdw.com/content/news/Hundreds-turn-out-for-Augustas-Women-Solidarity-March-411427215.html</v>
      </c>
      <c r="K46" s="2">
        <v>1</v>
      </c>
      <c r="M46" s="2">
        <v>600</v>
      </c>
      <c r="N46" s="2">
        <v>700</v>
      </c>
      <c r="Q46" s="2">
        <v>300</v>
      </c>
      <c r="R46" s="2">
        <v>700</v>
      </c>
    </row>
    <row r="47" spans="1:22" ht="15.75" customHeight="1">
      <c r="A47" s="2" t="s">
        <v>223</v>
      </c>
      <c r="B47" s="21" t="s">
        <v>224</v>
      </c>
      <c r="C47" s="10" t="s">
        <v>37</v>
      </c>
      <c r="D47" s="21">
        <v>5000</v>
      </c>
      <c r="E47" s="21">
        <v>10000</v>
      </c>
      <c r="H47" s="16" t="s">
        <v>225</v>
      </c>
      <c r="I47" s="16" t="s">
        <v>227</v>
      </c>
      <c r="K47" s="2">
        <v>1</v>
      </c>
      <c r="L47" s="21">
        <v>4000</v>
      </c>
      <c r="M47" s="21">
        <v>7000</v>
      </c>
      <c r="N47" s="21">
        <v>10000</v>
      </c>
      <c r="O47" s="21">
        <v>5000</v>
      </c>
      <c r="P47" s="21">
        <v>5000</v>
      </c>
      <c r="Q47" s="21">
        <v>10000</v>
      </c>
      <c r="R47" s="21">
        <v>12000</v>
      </c>
    </row>
    <row r="48" spans="1:22" ht="15.75" customHeight="1">
      <c r="A48" s="2" t="s">
        <v>228</v>
      </c>
      <c r="B48" s="21" t="s">
        <v>35</v>
      </c>
      <c r="C48" s="10" t="s">
        <v>37</v>
      </c>
      <c r="D48" s="21">
        <v>33000</v>
      </c>
      <c r="E48" s="21">
        <v>72000</v>
      </c>
      <c r="H48" s="2" t="s">
        <v>230</v>
      </c>
      <c r="I48" s="16" t="s">
        <v>231</v>
      </c>
      <c r="J48" s="32" t="s">
        <v>233</v>
      </c>
      <c r="K48" s="2">
        <v>1</v>
      </c>
      <c r="M48" s="21">
        <v>33000</v>
      </c>
      <c r="N48" s="21">
        <v>72000</v>
      </c>
      <c r="O48" s="21">
        <v>40000</v>
      </c>
      <c r="P48" s="21">
        <v>50000</v>
      </c>
    </row>
    <row r="49" spans="1:22" ht="15.75" customHeight="1">
      <c r="A49" s="2" t="s">
        <v>234</v>
      </c>
      <c r="B49" s="21" t="s">
        <v>57</v>
      </c>
      <c r="C49" s="10" t="s">
        <v>37</v>
      </c>
      <c r="D49" s="21">
        <v>44</v>
      </c>
      <c r="E49" s="2">
        <v>44</v>
      </c>
      <c r="H49" s="16" t="s">
        <v>235</v>
      </c>
      <c r="I49" s="2"/>
      <c r="K49" s="2">
        <v>1</v>
      </c>
      <c r="S49" s="2"/>
      <c r="T49" s="2"/>
      <c r="U49" s="2">
        <v>44</v>
      </c>
      <c r="V49" s="2">
        <v>44</v>
      </c>
    </row>
    <row r="50" spans="1:22" ht="15.75" customHeight="1">
      <c r="A50" s="2" t="s">
        <v>236</v>
      </c>
      <c r="B50" s="21" t="s">
        <v>63</v>
      </c>
      <c r="C50" s="10" t="s">
        <v>37</v>
      </c>
      <c r="D50" s="21">
        <v>5</v>
      </c>
      <c r="E50" s="2">
        <v>5</v>
      </c>
      <c r="H50" s="36" t="s">
        <v>59</v>
      </c>
      <c r="I50" s="2"/>
      <c r="K50" s="2">
        <v>1</v>
      </c>
      <c r="M50" s="2">
        <v>5</v>
      </c>
      <c r="N50" s="2">
        <v>5</v>
      </c>
    </row>
    <row r="51" spans="1:22" ht="15.75" customHeight="1">
      <c r="A51" s="2" t="s">
        <v>237</v>
      </c>
      <c r="B51" s="21" t="s">
        <v>133</v>
      </c>
      <c r="C51" s="10" t="s">
        <v>37</v>
      </c>
      <c r="D51" s="21">
        <v>200</v>
      </c>
      <c r="E51" s="2">
        <v>350</v>
      </c>
      <c r="H51" s="2" t="s">
        <v>165</v>
      </c>
      <c r="I51" s="2" t="s">
        <v>165</v>
      </c>
      <c r="K51" s="2">
        <v>1</v>
      </c>
      <c r="U51" s="2">
        <v>200</v>
      </c>
      <c r="V51" s="2">
        <v>350</v>
      </c>
    </row>
    <row r="52" spans="1:22" ht="15.75" customHeight="1">
      <c r="A52" s="2" t="s">
        <v>238</v>
      </c>
      <c r="B52" s="21" t="s">
        <v>57</v>
      </c>
      <c r="C52" s="10" t="s">
        <v>37</v>
      </c>
      <c r="D52" s="21">
        <v>88</v>
      </c>
      <c r="E52" s="2">
        <v>150</v>
      </c>
      <c r="H52" s="19" t="str">
        <f>HYPERLINK("http://bakersfieldnow.com/news/local/local-women-join-millions-more-across-the-nation-for-womens-equality","http://bakersfieldnow.com/news/local/local-women-join-millions-more-across-the-nation-for-womens-equality")</f>
        <v>http://bakersfieldnow.com/news/local/local-women-join-millions-more-across-the-nation-for-womens-equality</v>
      </c>
      <c r="I52" s="2" t="s">
        <v>165</v>
      </c>
      <c r="J52" s="2" t="s">
        <v>239</v>
      </c>
      <c r="K52" s="2">
        <v>1</v>
      </c>
      <c r="Q52" s="2">
        <v>24</v>
      </c>
      <c r="R52" s="2">
        <v>24</v>
      </c>
      <c r="S52" s="2">
        <v>88</v>
      </c>
      <c r="T52" s="2">
        <v>150</v>
      </c>
    </row>
    <row r="53" spans="1:22" ht="15.75" customHeight="1">
      <c r="A53" s="2" t="s">
        <v>240</v>
      </c>
      <c r="B53" s="21" t="s">
        <v>43</v>
      </c>
      <c r="C53" s="10" t="s">
        <v>37</v>
      </c>
      <c r="D53" s="21">
        <v>5000</v>
      </c>
      <c r="E53" s="21">
        <v>5000</v>
      </c>
      <c r="H53" s="16" t="s">
        <v>241</v>
      </c>
      <c r="I53" s="2"/>
      <c r="K53" s="2">
        <v>1</v>
      </c>
      <c r="L53" s="2">
        <v>200</v>
      </c>
      <c r="O53" s="21">
        <v>4000</v>
      </c>
      <c r="P53" s="21">
        <v>5000</v>
      </c>
      <c r="Q53" s="21">
        <v>5000</v>
      </c>
      <c r="R53" s="21">
        <v>5000</v>
      </c>
    </row>
    <row r="54" spans="1:22" ht="15.75" customHeight="1">
      <c r="A54" s="2" t="s">
        <v>243</v>
      </c>
      <c r="B54" s="21" t="s">
        <v>224</v>
      </c>
      <c r="C54" s="10" t="s">
        <v>37</v>
      </c>
      <c r="D54" s="21">
        <v>50</v>
      </c>
      <c r="E54" s="2">
        <v>55</v>
      </c>
      <c r="H54" s="28" t="s">
        <v>111</v>
      </c>
      <c r="I54" s="2"/>
      <c r="K54" s="2">
        <v>1</v>
      </c>
      <c r="U54" s="2">
        <v>50</v>
      </c>
      <c r="V54" s="2">
        <v>55</v>
      </c>
    </row>
    <row r="55" spans="1:22" ht="15.75" customHeight="1">
      <c r="A55" s="2" t="s">
        <v>244</v>
      </c>
      <c r="B55" s="21" t="s">
        <v>189</v>
      </c>
      <c r="C55" s="10" t="s">
        <v>37</v>
      </c>
      <c r="D55" s="21">
        <v>70</v>
      </c>
      <c r="E55" s="2">
        <v>70</v>
      </c>
      <c r="H55" s="28" t="s">
        <v>59</v>
      </c>
      <c r="I55" s="2"/>
      <c r="K55" s="2">
        <v>1</v>
      </c>
      <c r="U55" s="2">
        <v>70</v>
      </c>
      <c r="V55" s="2">
        <v>70</v>
      </c>
    </row>
    <row r="56" spans="1:22" ht="15.75" customHeight="1">
      <c r="A56" s="2" t="s">
        <v>246</v>
      </c>
      <c r="B56" s="21" t="s">
        <v>172</v>
      </c>
      <c r="C56" s="10" t="s">
        <v>37</v>
      </c>
      <c r="D56" s="21">
        <v>427</v>
      </c>
      <c r="E56" s="2">
        <v>427</v>
      </c>
      <c r="H56" s="28" t="s">
        <v>59</v>
      </c>
      <c r="I56" s="2"/>
      <c r="K56" s="2">
        <v>1</v>
      </c>
      <c r="U56" s="2">
        <v>427</v>
      </c>
      <c r="V56" s="2">
        <v>427</v>
      </c>
    </row>
    <row r="57" spans="1:22" ht="15.75" customHeight="1">
      <c r="A57" s="2" t="s">
        <v>247</v>
      </c>
      <c r="B57" s="21" t="s">
        <v>184</v>
      </c>
      <c r="C57" s="10" t="s">
        <v>37</v>
      </c>
      <c r="D57" s="21">
        <v>11</v>
      </c>
      <c r="E57" s="2">
        <v>11</v>
      </c>
      <c r="F57" s="21"/>
      <c r="G57" s="21"/>
      <c r="H57" s="2" t="s">
        <v>248</v>
      </c>
      <c r="I57" s="2"/>
      <c r="J57" s="2"/>
      <c r="K57" s="2">
        <v>1</v>
      </c>
      <c r="U57" s="2">
        <v>11</v>
      </c>
      <c r="V57" s="2">
        <v>11</v>
      </c>
    </row>
    <row r="58" spans="1:22" ht="15.75" customHeight="1">
      <c r="A58" s="2" t="s">
        <v>249</v>
      </c>
      <c r="B58" s="21" t="s">
        <v>35</v>
      </c>
      <c r="C58" s="10" t="s">
        <v>37</v>
      </c>
      <c r="D58" s="21">
        <v>300</v>
      </c>
      <c r="E58" s="2">
        <v>300</v>
      </c>
      <c r="F58" s="21"/>
      <c r="G58" s="21"/>
      <c r="H58" s="2" t="s">
        <v>59</v>
      </c>
      <c r="I58" s="2"/>
      <c r="J58" s="2"/>
      <c r="K58" s="2">
        <v>1</v>
      </c>
      <c r="U58" s="2">
        <v>300</v>
      </c>
      <c r="V58" s="2">
        <v>300</v>
      </c>
    </row>
    <row r="59" spans="1:22" ht="15.75" customHeight="1">
      <c r="A59" s="2" t="s">
        <v>251</v>
      </c>
      <c r="B59" s="21" t="s">
        <v>109</v>
      </c>
      <c r="C59" s="10" t="s">
        <v>37</v>
      </c>
      <c r="D59" s="21">
        <v>275</v>
      </c>
      <c r="E59" s="2">
        <v>300</v>
      </c>
      <c r="F59" s="21"/>
      <c r="G59" s="21"/>
      <c r="H59" s="2" t="s">
        <v>254</v>
      </c>
      <c r="I59" s="16" t="s">
        <v>255</v>
      </c>
      <c r="J59" s="2"/>
      <c r="K59" s="2">
        <v>1</v>
      </c>
      <c r="M59" s="2">
        <v>275</v>
      </c>
      <c r="N59" s="2">
        <v>300</v>
      </c>
      <c r="Q59" s="2">
        <v>300</v>
      </c>
      <c r="R59" s="2">
        <v>300</v>
      </c>
    </row>
    <row r="60" spans="1:22" ht="15.75" customHeight="1">
      <c r="A60" s="2" t="s">
        <v>258</v>
      </c>
      <c r="B60" s="21" t="s">
        <v>50</v>
      </c>
      <c r="C60" s="10" t="s">
        <v>37</v>
      </c>
      <c r="D60" s="21">
        <v>18</v>
      </c>
      <c r="E60" s="2">
        <v>22</v>
      </c>
      <c r="F60" s="21"/>
      <c r="G60" s="21"/>
      <c r="H60" s="2" t="s">
        <v>260</v>
      </c>
      <c r="I60" s="2"/>
      <c r="J60" s="2"/>
      <c r="K60" s="2">
        <v>1</v>
      </c>
      <c r="U60" s="2">
        <v>18</v>
      </c>
      <c r="V60" s="2">
        <v>22</v>
      </c>
    </row>
    <row r="61" spans="1:22" ht="15.75" customHeight="1">
      <c r="A61" s="2" t="s">
        <v>262</v>
      </c>
      <c r="B61" s="21" t="s">
        <v>133</v>
      </c>
      <c r="C61" s="10" t="s">
        <v>37</v>
      </c>
      <c r="D61" s="21">
        <v>5000</v>
      </c>
      <c r="E61" s="21">
        <v>6000</v>
      </c>
      <c r="F61" s="21">
        <v>10000</v>
      </c>
      <c r="G61" s="21"/>
      <c r="H61" s="16" t="s">
        <v>264</v>
      </c>
      <c r="I61" s="16" t="s">
        <v>264</v>
      </c>
      <c r="J61" s="19" t="str">
        <f>HYPERLINK("http://edhayes89.wixsite.com/aerial-photography/page?lightbox=image_jdf","http://edhayes89.wixsite.com/aerial-photography/page?lightbox=image_jdf")</f>
        <v>http://edhayes89.wixsite.com/aerial-photography/page?lightbox=image_jdf</v>
      </c>
      <c r="K61" s="2">
        <v>1</v>
      </c>
      <c r="M61" s="21">
        <v>2000</v>
      </c>
      <c r="N61" s="21">
        <v>2000</v>
      </c>
      <c r="O61" s="21">
        <v>1000</v>
      </c>
      <c r="P61" s="21">
        <v>2000</v>
      </c>
    </row>
    <row r="62" spans="1:22" ht="15.75" customHeight="1">
      <c r="A62" s="2" t="s">
        <v>272</v>
      </c>
      <c r="B62" s="21" t="s">
        <v>273</v>
      </c>
      <c r="C62" s="10" t="s">
        <v>37</v>
      </c>
      <c r="D62" s="21">
        <v>250</v>
      </c>
      <c r="E62" s="21">
        <v>500</v>
      </c>
      <c r="F62" s="2">
        <v>600</v>
      </c>
      <c r="H62" s="23" t="s">
        <v>275</v>
      </c>
      <c r="I62" s="2" t="s">
        <v>277</v>
      </c>
      <c r="K62" s="2">
        <v>1</v>
      </c>
      <c r="L62" s="2">
        <v>80</v>
      </c>
      <c r="Q62" s="2">
        <v>250</v>
      </c>
      <c r="R62" s="2">
        <v>500</v>
      </c>
      <c r="S62" s="2">
        <v>560</v>
      </c>
      <c r="T62" s="2">
        <v>600</v>
      </c>
    </row>
    <row r="63" spans="1:22" ht="15.75" customHeight="1">
      <c r="A63" s="2" t="s">
        <v>279</v>
      </c>
      <c r="B63" s="21" t="s">
        <v>189</v>
      </c>
      <c r="C63" s="10" t="s">
        <v>37</v>
      </c>
      <c r="D63" s="21">
        <v>3000</v>
      </c>
      <c r="E63" s="21">
        <v>5000</v>
      </c>
      <c r="H63" s="16" t="s">
        <v>281</v>
      </c>
      <c r="I63" s="23" t="s">
        <v>282</v>
      </c>
      <c r="K63" s="2">
        <v>1</v>
      </c>
      <c r="M63" s="21">
        <v>3000</v>
      </c>
      <c r="N63" s="21">
        <v>5000</v>
      </c>
      <c r="O63" s="21">
        <v>3000</v>
      </c>
      <c r="P63" s="21">
        <v>5000</v>
      </c>
      <c r="Q63" s="21">
        <v>3000</v>
      </c>
      <c r="R63" s="21">
        <v>5000</v>
      </c>
    </row>
    <row r="64" spans="1:22" ht="15.75" customHeight="1">
      <c r="A64" s="2" t="s">
        <v>284</v>
      </c>
      <c r="B64" s="21" t="s">
        <v>285</v>
      </c>
      <c r="C64" s="10" t="s">
        <v>37</v>
      </c>
      <c r="D64" s="21">
        <v>75</v>
      </c>
      <c r="E64" s="21">
        <v>125</v>
      </c>
      <c r="H64" s="28" t="s">
        <v>111</v>
      </c>
      <c r="K64" s="2">
        <v>1</v>
      </c>
      <c r="S64" s="2">
        <v>75</v>
      </c>
      <c r="T64" s="2">
        <v>125</v>
      </c>
    </row>
    <row r="65" spans="1:22" ht="15.75" customHeight="1">
      <c r="A65" s="2" t="s">
        <v>163</v>
      </c>
      <c r="B65" s="21" t="s">
        <v>164</v>
      </c>
      <c r="C65" s="10" t="s">
        <v>37</v>
      </c>
      <c r="D65" s="21">
        <v>300</v>
      </c>
      <c r="E65" s="21">
        <v>600</v>
      </c>
      <c r="H65" s="28" t="s">
        <v>165</v>
      </c>
      <c r="J65" s="16" t="s">
        <v>167</v>
      </c>
      <c r="K65" s="2">
        <v>1</v>
      </c>
      <c r="Q65" s="2">
        <v>500</v>
      </c>
      <c r="R65" s="2">
        <v>500</v>
      </c>
      <c r="U65" s="2">
        <v>300</v>
      </c>
      <c r="V65" s="2">
        <v>600</v>
      </c>
    </row>
    <row r="66" spans="1:22" ht="15.75" customHeight="1">
      <c r="A66" s="2" t="s">
        <v>242</v>
      </c>
      <c r="B66" s="21" t="s">
        <v>57</v>
      </c>
      <c r="C66" s="10" t="s">
        <v>37</v>
      </c>
      <c r="D66" s="21">
        <v>200</v>
      </c>
      <c r="E66" s="21">
        <v>1000</v>
      </c>
      <c r="G66" s="2">
        <v>1</v>
      </c>
      <c r="H66" s="19" t="str">
        <f>HYPERLINK("http://www.dailycal.org/2017/01/21/berkeley-community-joins-millions-around-world-participating-womens-marches/","http://www.dailycal.org/2017/01/21/berkeley-community-joins-millions-around-world-participating-womens-marches/")</f>
        <v>http://www.dailycal.org/2017/01/21/berkeley-community-joins-millions-around-world-participating-womens-marches/</v>
      </c>
      <c r="I66" s="2" t="s">
        <v>245</v>
      </c>
      <c r="J66" s="19" t="str">
        <f>HYPERLINK("http://www.berkeleyside.com/2017/01/22/russian-prankster-organizes-fake-protest-uc-berkeley-hundreds-march-anyway/","http://www.berkeleyside.com/2017/01/22/russian-prankster-organizes-fake-protest-uc-berkeley-hundreds-march-anyway/")</f>
        <v>http://www.berkeleyside.com/2017/01/22/russian-prankster-organizes-fake-protest-uc-berkeley-hundreds-march-anyway/</v>
      </c>
      <c r="K66" s="2">
        <v>1</v>
      </c>
      <c r="Q66" s="2">
        <v>200</v>
      </c>
      <c r="R66" s="2">
        <v>200</v>
      </c>
      <c r="U66" s="2">
        <v>200</v>
      </c>
      <c r="V66" s="21">
        <v>1000</v>
      </c>
    </row>
    <row r="67" spans="1:22" ht="15.75" customHeight="1">
      <c r="A67" s="2" t="s">
        <v>49</v>
      </c>
      <c r="B67" s="21" t="s">
        <v>34</v>
      </c>
      <c r="C67" s="10" t="s">
        <v>37</v>
      </c>
      <c r="D67" s="21">
        <v>40</v>
      </c>
      <c r="E67" s="21">
        <v>100</v>
      </c>
      <c r="H67" s="24" t="s">
        <v>51</v>
      </c>
      <c r="I67" s="16" t="s">
        <v>58</v>
      </c>
      <c r="J67" s="19" t="str">
        <f>HYPERLINK("https://jackpineradicals.com/boards/topic/womens-march-in-gustavus-alaska/","https://jackpineradicals.com/boards/topic/womens-march-in-gustavus-alaska/")</f>
        <v>https://jackpineradicals.com/boards/topic/womens-march-in-gustavus-alaska/</v>
      </c>
      <c r="K67" s="2">
        <v>1</v>
      </c>
      <c r="Q67" s="2">
        <v>40</v>
      </c>
      <c r="R67" s="2">
        <v>40</v>
      </c>
      <c r="U67" s="2">
        <v>100</v>
      </c>
      <c r="V67" s="2">
        <v>100</v>
      </c>
    </row>
    <row r="68" spans="1:22" ht="15.75" customHeight="1">
      <c r="A68" s="2" t="s">
        <v>297</v>
      </c>
      <c r="B68" s="21" t="s">
        <v>298</v>
      </c>
      <c r="C68" s="10" t="s">
        <v>37</v>
      </c>
      <c r="D68" s="21">
        <v>2</v>
      </c>
      <c r="E68" s="21">
        <v>2</v>
      </c>
      <c r="H68" s="23" t="s">
        <v>300</v>
      </c>
      <c r="K68" s="2">
        <v>1</v>
      </c>
      <c r="M68" s="2">
        <v>2</v>
      </c>
      <c r="N68" s="2">
        <v>2</v>
      </c>
    </row>
    <row r="69" spans="1:22" ht="15.75" customHeight="1">
      <c r="A69" s="2" t="s">
        <v>302</v>
      </c>
      <c r="B69" s="21" t="s">
        <v>109</v>
      </c>
      <c r="C69" s="10" t="s">
        <v>37</v>
      </c>
      <c r="D69" s="21">
        <v>500</v>
      </c>
      <c r="E69" s="21">
        <v>540</v>
      </c>
      <c r="H69" s="23" t="s">
        <v>304</v>
      </c>
      <c r="I69" s="19" t="str">
        <f>HYPERLINK("http://www.lehighvalleylive.com/bethlehem/index.ssf/2017/01/bethlehem_joins_nation_in_rall.html#incart_river_home","http://www.lehighvalleylive.com/bethlehem/index.ssf/2017/01/bethlehem_joins_nation_in_rall.html#incart_river_home")</f>
        <v>http://www.lehighvalleylive.com/bethlehem/index.ssf/2017/01/bethlehem_joins_nation_in_rall.html#incart_river_home</v>
      </c>
      <c r="J69" s="2" t="s">
        <v>307</v>
      </c>
      <c r="K69" s="2">
        <v>1</v>
      </c>
      <c r="M69" s="21">
        <v>1100</v>
      </c>
      <c r="N69" s="21">
        <v>1100</v>
      </c>
      <c r="Q69" s="2">
        <v>500</v>
      </c>
      <c r="R69" s="2">
        <v>500</v>
      </c>
      <c r="U69" s="21">
        <v>1000</v>
      </c>
      <c r="V69" s="21">
        <v>1000</v>
      </c>
    </row>
    <row r="70" spans="1:22" ht="15.75" customHeight="1">
      <c r="A70" s="2" t="s">
        <v>308</v>
      </c>
      <c r="B70" s="21" t="s">
        <v>310</v>
      </c>
      <c r="C70" s="10" t="s">
        <v>37</v>
      </c>
      <c r="D70" s="21">
        <v>300</v>
      </c>
      <c r="E70" s="21">
        <v>800</v>
      </c>
      <c r="H70" s="16" t="s">
        <v>311</v>
      </c>
      <c r="I70" s="23" t="s">
        <v>313</v>
      </c>
      <c r="K70" s="2">
        <v>1</v>
      </c>
      <c r="Q70" s="2">
        <v>200</v>
      </c>
      <c r="R70" s="2">
        <v>300</v>
      </c>
    </row>
    <row r="71" spans="1:22" ht="15.75" customHeight="1">
      <c r="A71" s="2" t="s">
        <v>250</v>
      </c>
      <c r="B71" s="21" t="s">
        <v>57</v>
      </c>
      <c r="C71" s="10" t="s">
        <v>37</v>
      </c>
      <c r="D71" s="21">
        <v>250</v>
      </c>
      <c r="E71" s="21">
        <v>300</v>
      </c>
      <c r="H71" s="28" t="s">
        <v>252</v>
      </c>
      <c r="I71" s="2"/>
      <c r="K71" s="2">
        <v>1</v>
      </c>
      <c r="S71" s="2">
        <v>250</v>
      </c>
      <c r="T71" s="2">
        <v>300</v>
      </c>
    </row>
    <row r="72" spans="1:22" ht="15.75" customHeight="1">
      <c r="A72" s="2" t="s">
        <v>316</v>
      </c>
      <c r="B72" s="21" t="s">
        <v>75</v>
      </c>
      <c r="C72" s="10" t="s">
        <v>37</v>
      </c>
      <c r="D72" s="21">
        <v>2000</v>
      </c>
      <c r="E72" s="21">
        <v>3000</v>
      </c>
      <c r="H72" s="28" t="s">
        <v>59</v>
      </c>
      <c r="I72" s="16" t="s">
        <v>319</v>
      </c>
      <c r="K72" s="2">
        <v>1</v>
      </c>
      <c r="L72" s="2">
        <v>1000</v>
      </c>
      <c r="M72" s="2">
        <v>3000</v>
      </c>
      <c r="N72" s="2">
        <v>3000</v>
      </c>
      <c r="U72" s="2">
        <v>2000</v>
      </c>
      <c r="V72" s="2">
        <v>2000</v>
      </c>
    </row>
    <row r="73" spans="1:22" ht="15.75" customHeight="1">
      <c r="A73" s="2" t="s">
        <v>145</v>
      </c>
      <c r="B73" s="21" t="s">
        <v>146</v>
      </c>
      <c r="C73" s="10" t="s">
        <v>37</v>
      </c>
      <c r="D73" s="21">
        <v>5000</v>
      </c>
      <c r="E73" s="21">
        <v>10000</v>
      </c>
      <c r="H73" s="16" t="s">
        <v>147</v>
      </c>
      <c r="I73" s="16" t="s">
        <v>150</v>
      </c>
      <c r="K73" s="2">
        <v>1</v>
      </c>
      <c r="L73" s="2">
        <v>2000</v>
      </c>
      <c r="O73" s="2">
        <v>5000</v>
      </c>
      <c r="P73" s="2">
        <v>5000</v>
      </c>
      <c r="U73" s="2">
        <v>10000</v>
      </c>
      <c r="V73" s="2">
        <v>10000</v>
      </c>
    </row>
    <row r="74" spans="1:22" ht="15.75" customHeight="1">
      <c r="A74" s="2" t="s">
        <v>253</v>
      </c>
      <c r="B74" s="21" t="s">
        <v>57</v>
      </c>
      <c r="C74" s="10" t="s">
        <v>37</v>
      </c>
      <c r="D74" s="21">
        <v>600</v>
      </c>
      <c r="E74" s="2">
        <v>600</v>
      </c>
      <c r="H74" s="28" t="s">
        <v>59</v>
      </c>
      <c r="K74" s="2">
        <v>1</v>
      </c>
      <c r="U74" s="2">
        <v>600</v>
      </c>
      <c r="V74" s="2">
        <v>600</v>
      </c>
    </row>
    <row r="75" spans="1:22" ht="15.75" customHeight="1">
      <c r="A75" s="2" t="s">
        <v>327</v>
      </c>
      <c r="B75" s="21" t="s">
        <v>328</v>
      </c>
      <c r="C75" s="10" t="s">
        <v>37</v>
      </c>
      <c r="D75" s="21">
        <v>500</v>
      </c>
      <c r="E75" s="2">
        <v>500</v>
      </c>
      <c r="H75" s="23" t="s">
        <v>330</v>
      </c>
      <c r="I75" s="16" t="s">
        <v>332</v>
      </c>
      <c r="K75" s="2">
        <v>1</v>
      </c>
      <c r="L75" s="2">
        <v>200</v>
      </c>
      <c r="Q75" s="2">
        <v>500</v>
      </c>
      <c r="R75" s="2">
        <v>500</v>
      </c>
    </row>
    <row r="76" spans="1:22" ht="15.75" customHeight="1">
      <c r="A76" s="2" t="s">
        <v>334</v>
      </c>
      <c r="B76" s="21" t="s">
        <v>184</v>
      </c>
      <c r="C76" s="10" t="s">
        <v>37</v>
      </c>
      <c r="D76" s="21">
        <v>250</v>
      </c>
      <c r="E76" s="2">
        <v>400</v>
      </c>
      <c r="H76" s="28" t="s">
        <v>335</v>
      </c>
      <c r="I76" s="2" t="s">
        <v>59</v>
      </c>
      <c r="K76" s="2">
        <v>1</v>
      </c>
      <c r="U76" s="2">
        <v>250</v>
      </c>
      <c r="V76" s="2">
        <v>300</v>
      </c>
    </row>
    <row r="77" spans="1:22" ht="15.75" customHeight="1">
      <c r="A77" s="2" t="s">
        <v>337</v>
      </c>
      <c r="B77" s="2" t="s">
        <v>338</v>
      </c>
      <c r="C77" s="2" t="s">
        <v>37</v>
      </c>
      <c r="D77" s="2">
        <v>60</v>
      </c>
      <c r="E77" s="2">
        <v>80</v>
      </c>
      <c r="H77" s="2" t="s">
        <v>340</v>
      </c>
      <c r="K77" s="2">
        <v>1</v>
      </c>
      <c r="U77" s="2">
        <v>60</v>
      </c>
      <c r="V77" s="2">
        <v>80</v>
      </c>
    </row>
    <row r="78" spans="1:22" ht="15.75" customHeight="1">
      <c r="A78" s="2" t="s">
        <v>342</v>
      </c>
      <c r="B78" s="21" t="s">
        <v>109</v>
      </c>
      <c r="C78" s="10" t="s">
        <v>37</v>
      </c>
      <c r="D78" s="21">
        <v>40</v>
      </c>
      <c r="E78" s="2">
        <v>60</v>
      </c>
      <c r="H78" s="16" t="s">
        <v>344</v>
      </c>
      <c r="I78" s="16" t="s">
        <v>345</v>
      </c>
      <c r="J78" s="19" t="str">
        <f>HYPERLINK("http://wnep.com/2017/01/21/womens-march-in-bloomsburg-displays-countrys-divide/","http://wnep.com/2017/01/21/womens-march-in-bloomsburg-displays-countrys-divide/")</f>
        <v>http://wnep.com/2017/01/21/womens-march-in-bloomsburg-displays-countrys-divide/</v>
      </c>
      <c r="K78" s="2">
        <v>1</v>
      </c>
      <c r="U78" s="2">
        <v>40</v>
      </c>
      <c r="V78" s="2">
        <v>100</v>
      </c>
    </row>
    <row r="79" spans="1:22" ht="15.75" customHeight="1">
      <c r="A79" s="2" t="s">
        <v>350</v>
      </c>
      <c r="B79" s="21" t="s">
        <v>351</v>
      </c>
      <c r="C79" s="10" t="s">
        <v>37</v>
      </c>
      <c r="D79" s="21">
        <v>48</v>
      </c>
      <c r="E79" s="2">
        <v>48</v>
      </c>
      <c r="H79" s="2" t="s">
        <v>352</v>
      </c>
      <c r="K79" s="2">
        <v>1</v>
      </c>
      <c r="S79" s="2">
        <v>48</v>
      </c>
      <c r="T79" s="2">
        <v>48</v>
      </c>
    </row>
    <row r="80" spans="1:22" ht="15.75" customHeight="1">
      <c r="A80" s="2" t="s">
        <v>354</v>
      </c>
      <c r="B80" s="21" t="s">
        <v>355</v>
      </c>
      <c r="C80" s="10" t="s">
        <v>37</v>
      </c>
      <c r="D80" s="21">
        <v>5000</v>
      </c>
      <c r="E80" s="2">
        <v>5000</v>
      </c>
      <c r="H80" s="16" t="s">
        <v>356</v>
      </c>
      <c r="K80" s="2">
        <v>1</v>
      </c>
      <c r="Q80" s="2">
        <v>5000</v>
      </c>
      <c r="R80" s="2">
        <v>5000</v>
      </c>
    </row>
    <row r="81" spans="1:22" ht="15.75" customHeight="1">
      <c r="A81" s="2" t="s">
        <v>256</v>
      </c>
      <c r="B81" s="21" t="s">
        <v>57</v>
      </c>
      <c r="C81" s="10" t="s">
        <v>37</v>
      </c>
      <c r="D81" s="21">
        <v>140</v>
      </c>
      <c r="E81" s="21">
        <v>150</v>
      </c>
      <c r="H81" s="2" t="s">
        <v>61</v>
      </c>
      <c r="I81" s="2" t="s">
        <v>257</v>
      </c>
      <c r="K81" s="2">
        <v>1</v>
      </c>
      <c r="M81" s="2">
        <v>140</v>
      </c>
      <c r="N81" s="2">
        <v>150</v>
      </c>
      <c r="U81" s="2">
        <v>100</v>
      </c>
      <c r="V81" s="2">
        <v>140</v>
      </c>
    </row>
    <row r="82" spans="1:22" ht="15.75" customHeight="1">
      <c r="A82" s="2" t="s">
        <v>359</v>
      </c>
      <c r="B82" s="21" t="s">
        <v>360</v>
      </c>
      <c r="C82" s="10" t="s">
        <v>37</v>
      </c>
      <c r="D82" s="21">
        <v>175000</v>
      </c>
      <c r="E82" s="21">
        <v>175000</v>
      </c>
      <c r="H82" s="16" t="s">
        <v>362</v>
      </c>
      <c r="I82" s="23" t="s">
        <v>364</v>
      </c>
      <c r="K82" s="2">
        <v>1</v>
      </c>
      <c r="M82" s="2">
        <v>175000</v>
      </c>
      <c r="N82" s="2">
        <v>175000</v>
      </c>
      <c r="O82" s="2">
        <v>135000</v>
      </c>
      <c r="P82" s="2">
        <v>175000</v>
      </c>
    </row>
    <row r="83" spans="1:22" ht="15.75" customHeight="1">
      <c r="A83" s="2" t="s">
        <v>367</v>
      </c>
      <c r="B83" s="21" t="s">
        <v>368</v>
      </c>
      <c r="C83" s="10" t="s">
        <v>37</v>
      </c>
      <c r="D83" s="21">
        <v>13</v>
      </c>
      <c r="E83" s="21">
        <v>13</v>
      </c>
      <c r="H83" s="16" t="s">
        <v>369</v>
      </c>
      <c r="I83" s="28" t="s">
        <v>371</v>
      </c>
      <c r="K83" s="2">
        <v>1</v>
      </c>
      <c r="U83" s="2">
        <v>13</v>
      </c>
      <c r="V83" s="2">
        <v>13</v>
      </c>
    </row>
    <row r="84" spans="1:22" ht="15.75" customHeight="1">
      <c r="A84" s="2" t="s">
        <v>373</v>
      </c>
      <c r="B84" s="21" t="s">
        <v>63</v>
      </c>
      <c r="C84" s="10" t="s">
        <v>37</v>
      </c>
      <c r="D84" s="21">
        <v>1</v>
      </c>
      <c r="E84" s="21">
        <v>1</v>
      </c>
      <c r="H84" s="2" t="s">
        <v>376</v>
      </c>
      <c r="I84" s="2"/>
      <c r="K84" s="2">
        <v>1</v>
      </c>
      <c r="U84" s="2">
        <v>1</v>
      </c>
      <c r="V84" s="2">
        <v>1</v>
      </c>
    </row>
    <row r="85" spans="1:22" ht="15.75" customHeight="1">
      <c r="A85" s="2" t="s">
        <v>377</v>
      </c>
      <c r="B85" s="21" t="s">
        <v>360</v>
      </c>
      <c r="C85" s="10" t="s">
        <v>37</v>
      </c>
      <c r="D85" s="21">
        <v>12</v>
      </c>
      <c r="E85" s="21">
        <v>12</v>
      </c>
      <c r="H85" s="19" t="str">
        <f>HYPERLINK("http://www.enterprisenews.com/news/20170121/bridgewater-residents-protest-trump---with-peace","http://www.enterprisenews.com/news/20170121/bridgewater-residents-protest-trump---with-peace")</f>
        <v>http://www.enterprisenews.com/news/20170121/bridgewater-residents-protest-trump---with-peace</v>
      </c>
      <c r="I85" s="2"/>
      <c r="K85" s="2">
        <v>1</v>
      </c>
      <c r="Q85" s="2">
        <v>12</v>
      </c>
      <c r="R85" s="2">
        <v>12</v>
      </c>
    </row>
    <row r="86" spans="1:22" ht="15.75" customHeight="1">
      <c r="A86" s="2" t="s">
        <v>384</v>
      </c>
      <c r="B86" s="21" t="s">
        <v>50</v>
      </c>
      <c r="C86" s="10" t="s">
        <v>37</v>
      </c>
      <c r="D86" s="21">
        <v>300</v>
      </c>
      <c r="E86" s="21">
        <v>300</v>
      </c>
      <c r="H86" s="19" t="str">
        <f>HYPERLINK("http://www.livingstondaily.com/story/news/local/2017/01/21/hundreds-rally-brighton-mill-pond/96884294/","http://www.livingstondaily.com/story/news/local/2017/01/21/hundreds-rally-brighton-mill-pond/96884294/")</f>
        <v>http://www.livingstondaily.com/story/news/local/2017/01/21/hundreds-rally-brighton-mill-pond/96884294/</v>
      </c>
      <c r="I86" s="2"/>
      <c r="K86" s="2">
        <v>1</v>
      </c>
      <c r="Q86" s="2">
        <v>300</v>
      </c>
      <c r="R86" s="2">
        <v>300</v>
      </c>
    </row>
    <row r="87" spans="1:22" ht="15.75" customHeight="1">
      <c r="A87" s="2" t="s">
        <v>389</v>
      </c>
      <c r="B87" s="21" t="s">
        <v>285</v>
      </c>
      <c r="C87" s="10" t="s">
        <v>37</v>
      </c>
      <c r="D87" s="21">
        <v>200</v>
      </c>
      <c r="E87" s="21">
        <v>250</v>
      </c>
      <c r="H87" s="2" t="s">
        <v>59</v>
      </c>
      <c r="I87" s="2"/>
      <c r="K87" s="2">
        <v>1</v>
      </c>
      <c r="U87" s="2">
        <v>200</v>
      </c>
      <c r="V87" s="2">
        <v>250</v>
      </c>
    </row>
    <row r="88" spans="1:22" ht="15.75" customHeight="1">
      <c r="A88" s="2" t="s">
        <v>390</v>
      </c>
      <c r="B88" s="21" t="s">
        <v>189</v>
      </c>
      <c r="C88" s="10" t="s">
        <v>37</v>
      </c>
      <c r="D88" s="21">
        <v>250</v>
      </c>
      <c r="E88" s="21">
        <v>300</v>
      </c>
      <c r="H88" s="2" t="s">
        <v>392</v>
      </c>
      <c r="I88" s="2" t="s">
        <v>59</v>
      </c>
      <c r="K88" s="2">
        <v>1</v>
      </c>
      <c r="U88" s="2">
        <v>250</v>
      </c>
      <c r="V88" s="2">
        <v>300</v>
      </c>
    </row>
    <row r="89" spans="1:22" ht="15.75" customHeight="1">
      <c r="A89" s="2" t="s">
        <v>393</v>
      </c>
      <c r="B89" s="21" t="s">
        <v>63</v>
      </c>
      <c r="C89" s="10" t="s">
        <v>37</v>
      </c>
      <c r="D89" s="21">
        <v>100</v>
      </c>
      <c r="E89" s="21">
        <v>200</v>
      </c>
      <c r="H89" s="2" t="s">
        <v>394</v>
      </c>
      <c r="I89" s="2"/>
      <c r="K89" s="2">
        <v>1</v>
      </c>
      <c r="U89" s="2">
        <v>100</v>
      </c>
      <c r="V89" s="2">
        <v>200</v>
      </c>
    </row>
    <row r="90" spans="1:22" ht="15.75" customHeight="1">
      <c r="A90" s="2" t="s">
        <v>395</v>
      </c>
      <c r="B90" s="21" t="s">
        <v>35</v>
      </c>
      <c r="C90" s="10" t="s">
        <v>37</v>
      </c>
      <c r="D90" s="21">
        <v>300</v>
      </c>
      <c r="E90" s="21">
        <v>390</v>
      </c>
      <c r="H90" s="16" t="s">
        <v>396</v>
      </c>
      <c r="I90" s="2" t="s">
        <v>59</v>
      </c>
      <c r="K90" s="2">
        <v>1</v>
      </c>
      <c r="Q90" s="2">
        <v>300</v>
      </c>
      <c r="R90" s="2">
        <v>300</v>
      </c>
      <c r="U90" s="2">
        <v>395</v>
      </c>
      <c r="V90" s="2">
        <v>395</v>
      </c>
    </row>
    <row r="91" spans="1:22" ht="15.75" customHeight="1">
      <c r="A91" s="2" t="s">
        <v>397</v>
      </c>
      <c r="B91" s="21" t="s">
        <v>224</v>
      </c>
      <c r="C91" s="10" t="s">
        <v>37</v>
      </c>
      <c r="D91" s="21">
        <v>300</v>
      </c>
      <c r="E91" s="21">
        <v>400</v>
      </c>
      <c r="H91" s="2" t="s">
        <v>400</v>
      </c>
      <c r="I91" s="2" t="s">
        <v>401</v>
      </c>
      <c r="K91" s="2">
        <v>1</v>
      </c>
      <c r="U91" s="2">
        <v>300</v>
      </c>
      <c r="V91" s="2">
        <v>400</v>
      </c>
    </row>
    <row r="92" spans="1:22" ht="15.75" customHeight="1">
      <c r="A92" s="2" t="s">
        <v>403</v>
      </c>
      <c r="B92" s="21" t="s">
        <v>75</v>
      </c>
      <c r="C92" s="10" t="s">
        <v>37</v>
      </c>
      <c r="D92" s="21">
        <v>2500</v>
      </c>
      <c r="E92" s="21">
        <v>3000</v>
      </c>
      <c r="H92" s="16" t="s">
        <v>404</v>
      </c>
      <c r="I92" s="16" t="s">
        <v>404</v>
      </c>
      <c r="K92" s="2">
        <v>1</v>
      </c>
      <c r="O92" s="2">
        <v>2500</v>
      </c>
      <c r="P92" s="2">
        <v>3000</v>
      </c>
    </row>
    <row r="93" spans="1:22" ht="15.75" customHeight="1">
      <c r="A93" s="2" t="s">
        <v>259</v>
      </c>
      <c r="B93" s="21" t="s">
        <v>57</v>
      </c>
      <c r="C93" s="10" t="s">
        <v>37</v>
      </c>
      <c r="D93" s="21">
        <v>300</v>
      </c>
      <c r="E93" s="21">
        <v>300</v>
      </c>
      <c r="H93" s="23" t="s">
        <v>261</v>
      </c>
      <c r="I93" s="2"/>
      <c r="K93" s="2">
        <v>1</v>
      </c>
      <c r="Q93" s="2">
        <v>300</v>
      </c>
      <c r="R93" s="2">
        <v>300</v>
      </c>
    </row>
    <row r="94" spans="1:22" ht="15.75" customHeight="1">
      <c r="A94" s="2" t="s">
        <v>412</v>
      </c>
      <c r="B94" s="21" t="s">
        <v>189</v>
      </c>
      <c r="C94" s="10" t="s">
        <v>37</v>
      </c>
      <c r="D94" s="21">
        <v>20</v>
      </c>
      <c r="E94" s="21">
        <v>20</v>
      </c>
      <c r="H94" s="28" t="s">
        <v>59</v>
      </c>
      <c r="I94" s="2"/>
      <c r="K94" s="2">
        <v>1</v>
      </c>
      <c r="U94" s="2">
        <v>20</v>
      </c>
      <c r="V94" s="2">
        <v>20</v>
      </c>
    </row>
    <row r="95" spans="1:22" ht="15.75" customHeight="1">
      <c r="A95" s="2" t="s">
        <v>414</v>
      </c>
      <c r="B95" s="21" t="s">
        <v>184</v>
      </c>
      <c r="C95" s="10" t="s">
        <v>37</v>
      </c>
      <c r="D95" s="21">
        <v>80</v>
      </c>
      <c r="E95" s="21">
        <v>80</v>
      </c>
      <c r="H95" s="28" t="s">
        <v>416</v>
      </c>
      <c r="I95" s="2" t="s">
        <v>59</v>
      </c>
      <c r="K95" s="2">
        <v>1</v>
      </c>
      <c r="S95" s="2">
        <v>80</v>
      </c>
      <c r="T95" s="2">
        <v>80</v>
      </c>
      <c r="U95" s="2"/>
      <c r="V95" s="2"/>
    </row>
    <row r="96" spans="1:22" ht="15.75" customHeight="1">
      <c r="A96" s="2" t="s">
        <v>418</v>
      </c>
      <c r="B96" s="21" t="s">
        <v>273</v>
      </c>
      <c r="C96" s="10" t="s">
        <v>37</v>
      </c>
      <c r="D96" s="21">
        <v>22</v>
      </c>
      <c r="E96" s="21">
        <v>22</v>
      </c>
      <c r="H96" s="28" t="s">
        <v>59</v>
      </c>
      <c r="I96" s="2"/>
      <c r="K96" s="2">
        <v>1</v>
      </c>
      <c r="U96" s="2">
        <v>22</v>
      </c>
      <c r="V96" s="2">
        <v>22</v>
      </c>
    </row>
    <row r="97" spans="1:22" ht="15.75" customHeight="1">
      <c r="A97" s="2" t="s">
        <v>421</v>
      </c>
      <c r="B97" s="21" t="s">
        <v>75</v>
      </c>
      <c r="C97" s="10" t="s">
        <v>37</v>
      </c>
      <c r="D97" s="21">
        <v>135</v>
      </c>
      <c r="E97" s="21">
        <v>300</v>
      </c>
      <c r="H97" s="23" t="s">
        <v>423</v>
      </c>
      <c r="I97" s="2" t="s">
        <v>61</v>
      </c>
      <c r="K97" s="2">
        <v>1</v>
      </c>
      <c r="U97" s="2">
        <v>135</v>
      </c>
      <c r="V97" s="2">
        <v>300</v>
      </c>
    </row>
    <row r="98" spans="1:22" ht="15.75" customHeight="1">
      <c r="A98" s="2" t="s">
        <v>425</v>
      </c>
      <c r="B98" s="21" t="s">
        <v>177</v>
      </c>
      <c r="C98" s="10" t="s">
        <v>37</v>
      </c>
      <c r="D98" s="21">
        <v>250</v>
      </c>
      <c r="E98" s="21">
        <v>250</v>
      </c>
      <c r="H98" s="19" t="str">
        <f>HYPERLINK("http://www.capegazette.com/article/peaceful-march-along-lewes-beach-takes-stand-women’s-rights/124227","http://www.capegazette.com/article/peaceful-march-along-lewes-beach-takes-stand-women’s-rights/124227")</f>
        <v>http://www.capegazette.com/article/peaceful-march-along-lewes-beach-takes-stand-women’s-rights/124227</v>
      </c>
      <c r="I98" s="2"/>
      <c r="K98" s="2">
        <v>1</v>
      </c>
      <c r="L98" s="2">
        <v>15</v>
      </c>
      <c r="Q98" s="2">
        <v>250</v>
      </c>
      <c r="R98" s="2">
        <v>250</v>
      </c>
    </row>
    <row r="99" spans="1:22" ht="15.75" customHeight="1">
      <c r="A99" s="2" t="s">
        <v>431</v>
      </c>
      <c r="B99" s="21" t="s">
        <v>63</v>
      </c>
      <c r="C99" s="10" t="s">
        <v>37</v>
      </c>
      <c r="D99" s="21">
        <v>200</v>
      </c>
      <c r="E99" s="21">
        <v>700</v>
      </c>
      <c r="H99" s="23" t="s">
        <v>434</v>
      </c>
      <c r="I99" s="16" t="s">
        <v>436</v>
      </c>
      <c r="K99" s="2">
        <v>1</v>
      </c>
      <c r="Q99" s="2">
        <v>200</v>
      </c>
      <c r="R99" s="2">
        <v>700</v>
      </c>
    </row>
    <row r="100" spans="1:22" ht="15.75" customHeight="1">
      <c r="A100" s="2" t="s">
        <v>437</v>
      </c>
      <c r="B100" s="21" t="s">
        <v>438</v>
      </c>
      <c r="C100" s="10" t="s">
        <v>37</v>
      </c>
      <c r="D100" s="21">
        <v>1000</v>
      </c>
      <c r="E100" s="21">
        <v>3000</v>
      </c>
      <c r="H100" s="16" t="s">
        <v>441</v>
      </c>
      <c r="I100" s="2" t="s">
        <v>443</v>
      </c>
      <c r="J100" s="19" t="str">
        <f>HYPERLINK("http://thesouthern.com/news/local/communities/carbondale/article_a058815f-6717-5a5a-a4a4-7d8b9fa6c6b5.html","http://thesouthern.com/news/local/communities/carbondale/article_a058815f-6717-5a5a-a4a4-7d8b9fa6c6b5.html")</f>
        <v>http://thesouthern.com/news/local/communities/carbondale/article_a058815f-6717-5a5a-a4a4-7d8b9fa6c6b5.html</v>
      </c>
      <c r="K100" s="2">
        <v>1</v>
      </c>
      <c r="L100" s="2">
        <v>1000</v>
      </c>
      <c r="M100" s="2">
        <v>2000</v>
      </c>
      <c r="N100" s="2">
        <v>2000</v>
      </c>
      <c r="O100" s="2"/>
      <c r="P100" s="2"/>
      <c r="Q100" s="2">
        <v>1000</v>
      </c>
      <c r="R100" s="2">
        <v>3000</v>
      </c>
      <c r="U100" s="2">
        <v>3000</v>
      </c>
      <c r="V100" s="2">
        <v>3000</v>
      </c>
    </row>
    <row r="101" spans="1:22" ht="15.75" customHeight="1">
      <c r="A101" s="2" t="s">
        <v>263</v>
      </c>
      <c r="B101" s="21" t="s">
        <v>57</v>
      </c>
      <c r="C101" s="10" t="s">
        <v>37</v>
      </c>
      <c r="D101" s="21">
        <v>15</v>
      </c>
      <c r="E101" s="21">
        <v>25</v>
      </c>
      <c r="H101" s="2" t="s">
        <v>265</v>
      </c>
      <c r="I101" s="2"/>
      <c r="K101" s="2">
        <v>1</v>
      </c>
      <c r="S101" s="2">
        <v>15</v>
      </c>
      <c r="T101" s="2">
        <v>25</v>
      </c>
    </row>
    <row r="102" spans="1:22" ht="15.75" customHeight="1">
      <c r="A102" s="2" t="s">
        <v>450</v>
      </c>
      <c r="B102" s="21" t="s">
        <v>451</v>
      </c>
      <c r="C102" s="10" t="s">
        <v>37</v>
      </c>
      <c r="D102" s="21">
        <v>700</v>
      </c>
      <c r="E102" s="21">
        <v>1000</v>
      </c>
      <c r="H102" s="16" t="s">
        <v>454</v>
      </c>
      <c r="I102" s="2"/>
      <c r="K102" s="2">
        <v>1</v>
      </c>
      <c r="Q102" s="2">
        <v>700</v>
      </c>
      <c r="R102" s="2">
        <v>1000</v>
      </c>
    </row>
    <row r="103" spans="1:22" ht="15.75" customHeight="1">
      <c r="A103" s="2" t="s">
        <v>456</v>
      </c>
      <c r="B103" s="21" t="s">
        <v>133</v>
      </c>
      <c r="C103" s="10" t="s">
        <v>37</v>
      </c>
      <c r="D103" s="21">
        <v>2</v>
      </c>
      <c r="E103" s="21">
        <v>2</v>
      </c>
      <c r="H103" s="16" t="s">
        <v>458</v>
      </c>
      <c r="I103" s="2"/>
      <c r="K103" s="2">
        <v>1</v>
      </c>
      <c r="U103" s="2">
        <v>2</v>
      </c>
      <c r="V103" s="2">
        <v>2</v>
      </c>
    </row>
    <row r="104" spans="1:22" ht="15.75" customHeight="1">
      <c r="A104" s="2" t="s">
        <v>460</v>
      </c>
      <c r="B104" s="21" t="s">
        <v>63</v>
      </c>
      <c r="C104" s="10" t="s">
        <v>37</v>
      </c>
      <c r="D104" s="21"/>
      <c r="E104" s="21"/>
      <c r="H104" s="2"/>
      <c r="I104" s="2"/>
      <c r="K104" s="2">
        <v>1</v>
      </c>
    </row>
    <row r="105" spans="1:22" ht="15.75" customHeight="1">
      <c r="A105" s="2" t="s">
        <v>463</v>
      </c>
      <c r="B105" s="21" t="s">
        <v>438</v>
      </c>
      <c r="C105" s="10" t="s">
        <v>37</v>
      </c>
      <c r="D105" s="21">
        <v>5000</v>
      </c>
      <c r="E105" s="21">
        <v>5800</v>
      </c>
      <c r="H105" s="16" t="s">
        <v>465</v>
      </c>
      <c r="I105" s="16" t="s">
        <v>467</v>
      </c>
      <c r="K105" s="2">
        <v>1</v>
      </c>
      <c r="M105" s="2">
        <v>5800</v>
      </c>
      <c r="N105" s="2">
        <v>6000</v>
      </c>
      <c r="Q105" s="2">
        <v>5000</v>
      </c>
      <c r="R105" s="2">
        <v>5000</v>
      </c>
    </row>
    <row r="106" spans="1:22" ht="15.75" customHeight="1">
      <c r="A106" s="2" t="s">
        <v>470</v>
      </c>
      <c r="B106" s="21" t="s">
        <v>471</v>
      </c>
      <c r="C106" s="10" t="s">
        <v>37</v>
      </c>
      <c r="D106" s="21">
        <v>2000</v>
      </c>
      <c r="E106" s="21">
        <v>2000</v>
      </c>
      <c r="H106" s="16" t="s">
        <v>473</v>
      </c>
      <c r="I106" s="2"/>
      <c r="K106" s="2">
        <v>1</v>
      </c>
      <c r="Q106" s="2">
        <v>2000</v>
      </c>
      <c r="R106" s="2">
        <v>2000</v>
      </c>
    </row>
    <row r="107" spans="1:22" ht="15.75" customHeight="1">
      <c r="A107" s="2" t="s">
        <v>476</v>
      </c>
      <c r="B107" s="21" t="s">
        <v>477</v>
      </c>
      <c r="C107" s="10" t="s">
        <v>37</v>
      </c>
      <c r="D107" s="21">
        <v>2000</v>
      </c>
      <c r="E107" s="21">
        <v>3000</v>
      </c>
      <c r="H107" s="16" t="s">
        <v>480</v>
      </c>
      <c r="I107" s="16" t="s">
        <v>482</v>
      </c>
      <c r="K107" s="2">
        <v>1</v>
      </c>
    </row>
    <row r="108" spans="1:22" ht="15.75" customHeight="1">
      <c r="A108" s="2" t="s">
        <v>484</v>
      </c>
      <c r="B108" s="21" t="s">
        <v>184</v>
      </c>
      <c r="C108" s="10" t="s">
        <v>37</v>
      </c>
      <c r="D108" s="21">
        <v>20000</v>
      </c>
      <c r="E108" s="21">
        <v>30000</v>
      </c>
      <c r="H108" s="2" t="s">
        <v>487</v>
      </c>
      <c r="I108" s="2" t="s">
        <v>487</v>
      </c>
      <c r="J108" s="2" t="s">
        <v>489</v>
      </c>
      <c r="K108" s="2">
        <v>1</v>
      </c>
    </row>
    <row r="109" spans="1:22" ht="15.75" customHeight="1">
      <c r="A109" s="39" t="s">
        <v>490</v>
      </c>
      <c r="B109" s="21" t="s">
        <v>80</v>
      </c>
      <c r="C109" s="10" t="s">
        <v>37</v>
      </c>
      <c r="D109" s="21">
        <v>2000</v>
      </c>
      <c r="E109" s="21">
        <v>2500</v>
      </c>
      <c r="H109" s="2" t="s">
        <v>497</v>
      </c>
      <c r="I109" s="2" t="s">
        <v>59</v>
      </c>
      <c r="K109" s="2">
        <v>1</v>
      </c>
    </row>
    <row r="110" spans="1:22" ht="15.75" customHeight="1">
      <c r="A110" s="2" t="s">
        <v>499</v>
      </c>
      <c r="B110" s="21" t="s">
        <v>500</v>
      </c>
      <c r="C110" s="10" t="s">
        <v>37</v>
      </c>
      <c r="D110" s="21">
        <v>1000</v>
      </c>
      <c r="E110" s="21">
        <v>3000</v>
      </c>
      <c r="H110" s="16" t="s">
        <v>502</v>
      </c>
      <c r="I110" s="2" t="s">
        <v>59</v>
      </c>
      <c r="K110" s="2">
        <v>1</v>
      </c>
    </row>
    <row r="111" spans="1:22" ht="15.75" customHeight="1">
      <c r="A111" s="2" t="s">
        <v>505</v>
      </c>
      <c r="B111" s="21" t="s">
        <v>133</v>
      </c>
      <c r="C111" s="10" t="s">
        <v>37</v>
      </c>
      <c r="D111" s="21">
        <v>400</v>
      </c>
      <c r="E111" s="21">
        <v>470</v>
      </c>
      <c r="H111" s="2" t="s">
        <v>507</v>
      </c>
      <c r="I111" s="2" t="s">
        <v>59</v>
      </c>
      <c r="K111" s="2">
        <v>1</v>
      </c>
    </row>
    <row r="112" spans="1:22" ht="15.75" customHeight="1">
      <c r="A112" s="2" t="s">
        <v>508</v>
      </c>
      <c r="B112" s="21" t="s">
        <v>43</v>
      </c>
      <c r="C112" s="10" t="s">
        <v>37</v>
      </c>
      <c r="D112" s="21">
        <v>1</v>
      </c>
      <c r="E112" s="21">
        <v>1</v>
      </c>
      <c r="H112" s="2" t="s">
        <v>59</v>
      </c>
      <c r="I112" s="2"/>
      <c r="K112" s="2">
        <v>1</v>
      </c>
    </row>
    <row r="113" spans="1:11" ht="15.75" customHeight="1">
      <c r="A113" s="2" t="s">
        <v>511</v>
      </c>
      <c r="B113" s="21" t="s">
        <v>451</v>
      </c>
      <c r="C113" s="10" t="s">
        <v>37</v>
      </c>
      <c r="D113" s="21">
        <v>1200</v>
      </c>
      <c r="E113" s="21">
        <v>2000</v>
      </c>
      <c r="H113" s="16" t="s">
        <v>513</v>
      </c>
      <c r="I113" s="16" t="s">
        <v>515</v>
      </c>
      <c r="K113" s="2">
        <v>1</v>
      </c>
    </row>
    <row r="114" spans="1:11" ht="15.75" customHeight="1">
      <c r="A114" s="2" t="s">
        <v>516</v>
      </c>
      <c r="B114" s="21" t="s">
        <v>438</v>
      </c>
      <c r="C114" s="10" t="s">
        <v>37</v>
      </c>
      <c r="D114" s="21">
        <v>250000</v>
      </c>
      <c r="E114" s="21">
        <v>250000</v>
      </c>
      <c r="H114" s="16" t="s">
        <v>518</v>
      </c>
      <c r="I114" s="2"/>
      <c r="K114" s="2">
        <v>1</v>
      </c>
    </row>
    <row r="115" spans="1:11" ht="15.75" customHeight="1">
      <c r="A115" s="2" t="s">
        <v>266</v>
      </c>
      <c r="B115" s="21" t="s">
        <v>57</v>
      </c>
      <c r="C115" s="10" t="s">
        <v>37</v>
      </c>
      <c r="D115" s="21">
        <v>1000</v>
      </c>
      <c r="E115" s="21">
        <v>3000</v>
      </c>
      <c r="H115" s="2" t="s">
        <v>59</v>
      </c>
      <c r="I115" s="23" t="s">
        <v>267</v>
      </c>
      <c r="J115" s="2" t="s">
        <v>268</v>
      </c>
      <c r="K115" s="2">
        <v>1</v>
      </c>
    </row>
    <row r="116" spans="1:11" ht="15.75" customHeight="1">
      <c r="A116" s="2" t="s">
        <v>523</v>
      </c>
      <c r="B116" s="21" t="s">
        <v>211</v>
      </c>
      <c r="C116" s="10" t="s">
        <v>37</v>
      </c>
      <c r="D116" s="21">
        <v>1000</v>
      </c>
      <c r="E116" s="21">
        <v>1000</v>
      </c>
      <c r="H116" s="16" t="s">
        <v>525</v>
      </c>
      <c r="I116" s="28"/>
      <c r="K116" s="2">
        <v>1</v>
      </c>
    </row>
    <row r="117" spans="1:11" ht="15.75" customHeight="1">
      <c r="A117" s="2" t="s">
        <v>527</v>
      </c>
      <c r="B117" s="21" t="s">
        <v>529</v>
      </c>
      <c r="C117" s="10" t="s">
        <v>37</v>
      </c>
      <c r="D117" s="21">
        <v>350</v>
      </c>
      <c r="E117" s="21">
        <v>550</v>
      </c>
      <c r="H117" s="2" t="s">
        <v>530</v>
      </c>
      <c r="I117" s="28"/>
      <c r="K117" s="2">
        <v>1</v>
      </c>
    </row>
    <row r="118" spans="1:11" ht="15.75" customHeight="1">
      <c r="A118" s="2" t="s">
        <v>532</v>
      </c>
      <c r="B118" s="21" t="s">
        <v>211</v>
      </c>
      <c r="C118" s="10" t="s">
        <v>37</v>
      </c>
      <c r="D118" s="21">
        <v>5000</v>
      </c>
      <c r="E118" s="21">
        <v>12000</v>
      </c>
      <c r="H118" s="16" t="s">
        <v>535</v>
      </c>
      <c r="I118" s="2" t="s">
        <v>538</v>
      </c>
      <c r="J118" s="16" t="s">
        <v>539</v>
      </c>
      <c r="K118" s="2">
        <v>1</v>
      </c>
    </row>
    <row r="119" spans="1:11" ht="15.75" customHeight="1">
      <c r="A119" s="2" t="s">
        <v>542</v>
      </c>
      <c r="B119" s="21" t="s">
        <v>50</v>
      </c>
      <c r="C119" s="10" t="s">
        <v>37</v>
      </c>
      <c r="D119" s="21">
        <v>24</v>
      </c>
      <c r="E119" s="2">
        <v>75</v>
      </c>
      <c r="H119" s="16" t="s">
        <v>544</v>
      </c>
      <c r="I119" s="2" t="s">
        <v>545</v>
      </c>
      <c r="K119" s="2">
        <v>1</v>
      </c>
    </row>
    <row r="120" spans="1:11" ht="15.75" customHeight="1">
      <c r="A120" s="2" t="s">
        <v>546</v>
      </c>
      <c r="B120" s="21" t="s">
        <v>109</v>
      </c>
      <c r="C120" s="10" t="s">
        <v>37</v>
      </c>
      <c r="D120" s="21">
        <v>65</v>
      </c>
      <c r="E120" s="2">
        <v>100</v>
      </c>
      <c r="H120" s="16" t="s">
        <v>547</v>
      </c>
      <c r="I120" s="2" t="s">
        <v>548</v>
      </c>
      <c r="K120" s="2">
        <v>1</v>
      </c>
    </row>
    <row r="121" spans="1:11" ht="15.75" customHeight="1">
      <c r="A121" s="2" t="s">
        <v>549</v>
      </c>
      <c r="B121" s="21" t="s">
        <v>471</v>
      </c>
      <c r="C121" s="10" t="s">
        <v>37</v>
      </c>
      <c r="D121" s="21">
        <v>500</v>
      </c>
      <c r="E121" s="2">
        <v>500</v>
      </c>
      <c r="H121" s="16" t="s">
        <v>550</v>
      </c>
      <c r="I121" s="2"/>
      <c r="K121" s="2">
        <v>1</v>
      </c>
    </row>
    <row r="122" spans="1:11" ht="15.75" customHeight="1">
      <c r="A122" s="2" t="s">
        <v>551</v>
      </c>
      <c r="B122" s="21" t="s">
        <v>211</v>
      </c>
      <c r="C122" s="10" t="s">
        <v>37</v>
      </c>
      <c r="D122" s="21">
        <v>15000</v>
      </c>
      <c r="E122" s="21">
        <v>15000</v>
      </c>
      <c r="H122" s="16" t="s">
        <v>552</v>
      </c>
      <c r="I122" s="2"/>
      <c r="K122" s="2">
        <v>1</v>
      </c>
    </row>
    <row r="123" spans="1:11" ht="15.75" customHeight="1">
      <c r="A123" s="2" t="s">
        <v>269</v>
      </c>
      <c r="B123" s="21" t="s">
        <v>57</v>
      </c>
      <c r="C123" s="10" t="s">
        <v>37</v>
      </c>
      <c r="D123" s="21">
        <v>2</v>
      </c>
      <c r="E123" s="2">
        <v>2</v>
      </c>
      <c r="H123" s="28" t="s">
        <v>59</v>
      </c>
      <c r="I123" s="2"/>
      <c r="K123" s="2">
        <v>1</v>
      </c>
    </row>
    <row r="124" spans="1:11" ht="15.75" customHeight="1">
      <c r="A124" s="2" t="s">
        <v>553</v>
      </c>
      <c r="B124" s="21" t="s">
        <v>75</v>
      </c>
      <c r="C124" s="10" t="s">
        <v>37</v>
      </c>
      <c r="D124" s="21">
        <v>350</v>
      </c>
      <c r="E124" s="2">
        <v>350</v>
      </c>
      <c r="H124" s="23" t="s">
        <v>554</v>
      </c>
      <c r="I124" s="28" t="s">
        <v>59</v>
      </c>
      <c r="K124" s="2">
        <v>1</v>
      </c>
    </row>
    <row r="125" spans="1:11" ht="15.75" customHeight="1">
      <c r="A125" s="2" t="s">
        <v>555</v>
      </c>
      <c r="B125" s="21" t="s">
        <v>451</v>
      </c>
      <c r="C125" s="10" t="s">
        <v>37</v>
      </c>
      <c r="D125" s="21">
        <v>400</v>
      </c>
      <c r="E125" s="2">
        <v>500</v>
      </c>
      <c r="H125" s="16" t="s">
        <v>556</v>
      </c>
      <c r="I125" s="28" t="s">
        <v>557</v>
      </c>
      <c r="K125" s="2">
        <v>1</v>
      </c>
    </row>
    <row r="126" spans="1:11" ht="15.75" customHeight="1">
      <c r="A126" s="2" t="s">
        <v>558</v>
      </c>
      <c r="B126" s="21" t="s">
        <v>35</v>
      </c>
      <c r="C126" s="10" t="s">
        <v>37</v>
      </c>
      <c r="D126" s="21">
        <v>50</v>
      </c>
      <c r="E126" s="2">
        <v>50</v>
      </c>
      <c r="H126" s="23" t="s">
        <v>559</v>
      </c>
      <c r="I126" s="2" t="s">
        <v>560</v>
      </c>
      <c r="K126" s="2">
        <v>1</v>
      </c>
    </row>
    <row r="127" spans="1:11" ht="15.75" customHeight="1">
      <c r="A127" s="2" t="s">
        <v>561</v>
      </c>
      <c r="B127" s="21" t="s">
        <v>63</v>
      </c>
      <c r="C127" s="10" t="s">
        <v>37</v>
      </c>
      <c r="D127" s="21">
        <v>7000</v>
      </c>
      <c r="E127" s="21">
        <v>7000</v>
      </c>
      <c r="H127" s="23" t="s">
        <v>562</v>
      </c>
      <c r="I127" s="2" t="s">
        <v>59</v>
      </c>
      <c r="K127" s="2">
        <v>1</v>
      </c>
    </row>
    <row r="128" spans="1:11" ht="15.75" customHeight="1">
      <c r="A128" s="2" t="s">
        <v>563</v>
      </c>
      <c r="B128" s="21" t="s">
        <v>43</v>
      </c>
      <c r="C128" s="10" t="s">
        <v>37</v>
      </c>
      <c r="D128" s="21">
        <v>100</v>
      </c>
      <c r="E128" s="2">
        <v>125</v>
      </c>
      <c r="H128" s="16" t="s">
        <v>564</v>
      </c>
      <c r="I128" s="2" t="s">
        <v>545</v>
      </c>
      <c r="K128" s="2">
        <v>1</v>
      </c>
    </row>
    <row r="129" spans="1:11" ht="15.75" customHeight="1">
      <c r="A129" s="2" t="s">
        <v>565</v>
      </c>
      <c r="B129" s="21" t="s">
        <v>566</v>
      </c>
      <c r="C129" s="10" t="s">
        <v>37</v>
      </c>
      <c r="D129" s="21">
        <v>2000</v>
      </c>
      <c r="E129" s="21">
        <v>3604</v>
      </c>
      <c r="H129" s="16" t="s">
        <v>567</v>
      </c>
      <c r="I129" s="16" t="s">
        <v>569</v>
      </c>
      <c r="J129" s="2" t="s">
        <v>570</v>
      </c>
      <c r="K129" s="2">
        <v>1</v>
      </c>
    </row>
    <row r="130" spans="1:11" ht="15.75" customHeight="1">
      <c r="A130" s="2" t="s">
        <v>571</v>
      </c>
      <c r="B130" s="21" t="s">
        <v>471</v>
      </c>
      <c r="C130" s="10" t="s">
        <v>37</v>
      </c>
      <c r="D130" s="21">
        <v>2000</v>
      </c>
      <c r="E130" s="21">
        <v>3000</v>
      </c>
      <c r="H130" s="16" t="s">
        <v>573</v>
      </c>
      <c r="I130" s="2" t="s">
        <v>575</v>
      </c>
      <c r="K130" s="2">
        <v>1</v>
      </c>
    </row>
    <row r="131" spans="1:11" ht="15.75" customHeight="1">
      <c r="A131" s="2" t="s">
        <v>577</v>
      </c>
      <c r="B131" s="21" t="s">
        <v>211</v>
      </c>
      <c r="C131" s="10" t="s">
        <v>37</v>
      </c>
      <c r="D131" s="21">
        <v>2000</v>
      </c>
      <c r="E131" s="21">
        <v>3000</v>
      </c>
      <c r="G131" s="21">
        <v>1</v>
      </c>
      <c r="H131" s="16" t="s">
        <v>579</v>
      </c>
      <c r="I131" s="16" t="s">
        <v>575</v>
      </c>
      <c r="K131" s="2">
        <v>1</v>
      </c>
    </row>
    <row r="132" spans="1:11" ht="15.75" customHeight="1">
      <c r="A132" s="2" t="s">
        <v>577</v>
      </c>
      <c r="B132" s="21" t="s">
        <v>211</v>
      </c>
      <c r="C132" s="10" t="s">
        <v>37</v>
      </c>
      <c r="D132" s="21">
        <v>200</v>
      </c>
      <c r="E132" s="2">
        <v>200</v>
      </c>
      <c r="H132" s="2" t="s">
        <v>584</v>
      </c>
      <c r="I132" s="2"/>
      <c r="K132" s="2">
        <v>1</v>
      </c>
    </row>
    <row r="133" spans="1:11" ht="15.75" customHeight="1">
      <c r="A133" s="2" t="s">
        <v>270</v>
      </c>
      <c r="B133" s="21" t="s">
        <v>57</v>
      </c>
      <c r="C133" s="10" t="s">
        <v>37</v>
      </c>
      <c r="D133" s="21">
        <v>35</v>
      </c>
      <c r="E133" s="2">
        <v>45</v>
      </c>
      <c r="H133" s="2" t="s">
        <v>271</v>
      </c>
      <c r="I133" s="2"/>
      <c r="K133" s="2">
        <v>1</v>
      </c>
    </row>
    <row r="134" spans="1:11" ht="15.75" customHeight="1">
      <c r="A134" s="2" t="s">
        <v>585</v>
      </c>
      <c r="B134" s="21" t="s">
        <v>586</v>
      </c>
      <c r="C134" s="10" t="s">
        <v>37</v>
      </c>
      <c r="D134" s="21">
        <v>4000</v>
      </c>
      <c r="E134" s="21">
        <v>6000</v>
      </c>
      <c r="H134" s="16" t="s">
        <v>587</v>
      </c>
      <c r="I134" s="16" t="s">
        <v>588</v>
      </c>
      <c r="K134" s="2">
        <v>1</v>
      </c>
    </row>
    <row r="135" spans="1:11" ht="15.75" customHeight="1">
      <c r="A135" s="2" t="s">
        <v>589</v>
      </c>
      <c r="B135" s="21" t="s">
        <v>172</v>
      </c>
      <c r="C135" s="10" t="s">
        <v>37</v>
      </c>
      <c r="D135" s="21">
        <v>1</v>
      </c>
      <c r="E135" s="2">
        <v>1</v>
      </c>
      <c r="F135" s="21"/>
      <c r="G135" s="21"/>
      <c r="H135" s="28" t="s">
        <v>59</v>
      </c>
      <c r="I135" s="2"/>
      <c r="J135" s="2"/>
      <c r="K135" s="2">
        <v>1</v>
      </c>
    </row>
    <row r="136" spans="1:11" ht="15.75" customHeight="1">
      <c r="A136" s="2" t="s">
        <v>591</v>
      </c>
      <c r="B136" s="21" t="s">
        <v>586</v>
      </c>
      <c r="C136" s="10" t="s">
        <v>37</v>
      </c>
      <c r="D136" s="21"/>
      <c r="E136" s="2"/>
      <c r="F136" s="21"/>
      <c r="G136" s="21"/>
      <c r="H136" s="28"/>
      <c r="I136" s="2"/>
      <c r="J136" s="2"/>
      <c r="K136" s="2">
        <v>1</v>
      </c>
    </row>
    <row r="137" spans="1:11" ht="15.75" customHeight="1">
      <c r="A137" s="2" t="s">
        <v>592</v>
      </c>
      <c r="B137" s="21" t="s">
        <v>75</v>
      </c>
      <c r="C137" s="10" t="s">
        <v>37</v>
      </c>
      <c r="D137" s="21">
        <v>200</v>
      </c>
      <c r="E137" s="2">
        <v>200</v>
      </c>
      <c r="F137" s="21"/>
      <c r="G137" s="21"/>
      <c r="H137" s="23" t="s">
        <v>593</v>
      </c>
      <c r="I137" s="2"/>
      <c r="J137" s="2"/>
      <c r="K137" s="2">
        <v>1</v>
      </c>
    </row>
    <row r="138" spans="1:11" ht="15.75" customHeight="1">
      <c r="A138" s="2" t="s">
        <v>594</v>
      </c>
      <c r="B138" s="21" t="s">
        <v>189</v>
      </c>
      <c r="C138" s="10" t="s">
        <v>37</v>
      </c>
      <c r="D138" s="21">
        <v>200</v>
      </c>
      <c r="E138" s="2">
        <v>200</v>
      </c>
      <c r="F138" s="21"/>
      <c r="G138" s="21"/>
      <c r="H138" s="23" t="s">
        <v>596</v>
      </c>
      <c r="I138" s="2"/>
      <c r="J138" s="2"/>
      <c r="K138" s="2">
        <v>1</v>
      </c>
    </row>
    <row r="139" spans="1:11" ht="15.75" customHeight="1">
      <c r="A139" s="2" t="s">
        <v>597</v>
      </c>
      <c r="B139" s="21" t="s">
        <v>50</v>
      </c>
      <c r="C139" s="10" t="s">
        <v>37</v>
      </c>
      <c r="D139" s="21">
        <v>19</v>
      </c>
      <c r="E139" s="2">
        <v>36</v>
      </c>
      <c r="F139" s="21"/>
      <c r="G139" s="21"/>
      <c r="H139" s="23" t="s">
        <v>598</v>
      </c>
      <c r="I139" s="2" t="s">
        <v>600</v>
      </c>
      <c r="J139" s="2"/>
      <c r="K139" s="2">
        <v>1</v>
      </c>
    </row>
    <row r="140" spans="1:11" ht="15.75" customHeight="1">
      <c r="A140" s="2" t="s">
        <v>60</v>
      </c>
      <c r="B140" s="21" t="s">
        <v>34</v>
      </c>
      <c r="C140" s="10" t="s">
        <v>37</v>
      </c>
      <c r="D140" s="21">
        <v>108</v>
      </c>
      <c r="E140" s="2">
        <v>114</v>
      </c>
      <c r="F140" s="21"/>
      <c r="G140" s="21"/>
      <c r="H140" s="28" t="s">
        <v>61</v>
      </c>
      <c r="I140" s="2"/>
      <c r="J140" s="2"/>
      <c r="K140" s="2">
        <v>1</v>
      </c>
    </row>
    <row r="141" spans="1:11" ht="15.75" customHeight="1">
      <c r="A141" s="2" t="s">
        <v>604</v>
      </c>
      <c r="B141" s="21" t="s">
        <v>35</v>
      </c>
      <c r="C141" s="10" t="s">
        <v>37</v>
      </c>
      <c r="D141" s="21">
        <v>24</v>
      </c>
      <c r="E141" s="2">
        <v>24</v>
      </c>
      <c r="F141" s="21"/>
      <c r="G141" s="21"/>
      <c r="H141" s="23" t="s">
        <v>607</v>
      </c>
      <c r="I141" s="2"/>
      <c r="J141" s="2"/>
      <c r="K141" s="2">
        <v>1</v>
      </c>
    </row>
    <row r="142" spans="1:11" ht="15.75" customHeight="1">
      <c r="A142" s="2" t="s">
        <v>568</v>
      </c>
      <c r="B142" s="21" t="s">
        <v>63</v>
      </c>
      <c r="C142" s="10" t="s">
        <v>37</v>
      </c>
      <c r="D142" s="21">
        <v>400</v>
      </c>
      <c r="E142" s="2">
        <v>504</v>
      </c>
      <c r="F142" s="21"/>
      <c r="G142" s="21"/>
      <c r="H142" s="23" t="s">
        <v>572</v>
      </c>
      <c r="I142" s="16" t="s">
        <v>572</v>
      </c>
      <c r="J142" s="2"/>
      <c r="K142" s="2">
        <v>1</v>
      </c>
    </row>
    <row r="143" spans="1:11" ht="15.75" customHeight="1">
      <c r="A143" s="2" t="s">
        <v>611</v>
      </c>
      <c r="B143" s="21" t="s">
        <v>189</v>
      </c>
      <c r="C143" s="10" t="s">
        <v>37</v>
      </c>
      <c r="D143" s="21">
        <v>100</v>
      </c>
      <c r="E143" s="2">
        <v>100</v>
      </c>
      <c r="F143" s="21"/>
      <c r="G143" s="21"/>
      <c r="H143" s="28" t="s">
        <v>59</v>
      </c>
      <c r="I143" s="2"/>
      <c r="J143" s="2"/>
      <c r="K143" s="2">
        <v>1</v>
      </c>
    </row>
    <row r="144" spans="1:11" ht="15.75" customHeight="1">
      <c r="A144" s="2" t="s">
        <v>614</v>
      </c>
      <c r="B144" s="21" t="s">
        <v>285</v>
      </c>
      <c r="C144" s="10" t="s">
        <v>37</v>
      </c>
      <c r="D144" s="21">
        <v>15</v>
      </c>
      <c r="E144" s="2">
        <v>15</v>
      </c>
      <c r="F144" s="21"/>
      <c r="G144" s="21"/>
      <c r="H144" s="28" t="s">
        <v>616</v>
      </c>
      <c r="I144" s="2"/>
      <c r="J144" s="2"/>
      <c r="K144" s="2">
        <v>1</v>
      </c>
    </row>
    <row r="145" spans="1:11" ht="15.75" customHeight="1">
      <c r="A145" s="2" t="s">
        <v>574</v>
      </c>
      <c r="B145" s="21" t="s">
        <v>63</v>
      </c>
      <c r="C145" s="10" t="s">
        <v>37</v>
      </c>
      <c r="D145" s="21">
        <v>350</v>
      </c>
      <c r="E145" s="2">
        <v>500</v>
      </c>
      <c r="F145" s="21"/>
      <c r="G145" s="21"/>
      <c r="H145" s="23" t="s">
        <v>576</v>
      </c>
      <c r="I145" s="2" t="s">
        <v>619</v>
      </c>
      <c r="J145" s="2"/>
      <c r="K145" s="2">
        <v>1</v>
      </c>
    </row>
    <row r="146" spans="1:11" ht="15.75" customHeight="1">
      <c r="A146" s="2" t="s">
        <v>578</v>
      </c>
      <c r="B146" s="21" t="s">
        <v>63</v>
      </c>
      <c r="C146" s="10" t="s">
        <v>37</v>
      </c>
      <c r="D146" s="21">
        <v>1</v>
      </c>
      <c r="E146" s="2">
        <v>1</v>
      </c>
      <c r="F146" s="21"/>
      <c r="G146" s="21"/>
      <c r="H146" s="28" t="s">
        <v>59</v>
      </c>
      <c r="I146" s="2"/>
      <c r="J146" s="2"/>
      <c r="K146" s="2">
        <v>1</v>
      </c>
    </row>
    <row r="147" spans="1:11" ht="15.75" customHeight="1">
      <c r="A147" s="2" t="s">
        <v>621</v>
      </c>
      <c r="B147" s="21" t="s">
        <v>529</v>
      </c>
      <c r="C147" s="10" t="s">
        <v>37</v>
      </c>
      <c r="D147" s="21">
        <v>200</v>
      </c>
      <c r="E147" s="2">
        <v>200</v>
      </c>
      <c r="F147" s="21"/>
      <c r="G147" s="21"/>
      <c r="H147" s="16" t="s">
        <v>623</v>
      </c>
      <c r="I147" s="2"/>
      <c r="J147" s="28"/>
      <c r="K147" s="2">
        <v>1</v>
      </c>
    </row>
    <row r="148" spans="1:11" ht="15.75" customHeight="1">
      <c r="A148" s="2" t="s">
        <v>625</v>
      </c>
      <c r="B148" s="21" t="s">
        <v>119</v>
      </c>
      <c r="C148" s="10" t="s">
        <v>37</v>
      </c>
      <c r="D148" s="21">
        <v>7</v>
      </c>
      <c r="E148" s="2">
        <v>7</v>
      </c>
      <c r="F148" s="21"/>
      <c r="G148" s="21"/>
      <c r="H148" s="2" t="s">
        <v>616</v>
      </c>
      <c r="I148" s="2"/>
      <c r="J148" s="28"/>
      <c r="K148" s="2">
        <v>1</v>
      </c>
    </row>
    <row r="149" spans="1:11" ht="15.75" customHeight="1">
      <c r="A149" s="2" t="s">
        <v>627</v>
      </c>
      <c r="B149" s="21" t="s">
        <v>35</v>
      </c>
      <c r="C149" s="10" t="s">
        <v>37</v>
      </c>
      <c r="D149" s="21">
        <v>5000</v>
      </c>
      <c r="E149" s="21">
        <v>8000</v>
      </c>
      <c r="F149" s="21">
        <v>10000</v>
      </c>
      <c r="G149" s="21"/>
      <c r="H149" s="16" t="s">
        <v>628</v>
      </c>
      <c r="I149" s="16" t="s">
        <v>628</v>
      </c>
      <c r="J149" s="28" t="s">
        <v>59</v>
      </c>
      <c r="K149" s="2">
        <v>1</v>
      </c>
    </row>
    <row r="150" spans="1:11" ht="15.75" customHeight="1">
      <c r="A150" s="2" t="s">
        <v>630</v>
      </c>
      <c r="B150" s="21" t="s">
        <v>477</v>
      </c>
      <c r="C150" s="10" t="s">
        <v>37</v>
      </c>
      <c r="D150" s="21">
        <v>12</v>
      </c>
      <c r="E150" s="2">
        <v>12</v>
      </c>
      <c r="H150" s="2" t="s">
        <v>61</v>
      </c>
      <c r="K150" s="2">
        <v>1</v>
      </c>
    </row>
    <row r="151" spans="1:11" ht="15.75" customHeight="1">
      <c r="A151" s="2" t="s">
        <v>632</v>
      </c>
      <c r="B151" s="21" t="s">
        <v>211</v>
      </c>
      <c r="C151" s="10" t="s">
        <v>37</v>
      </c>
      <c r="D151" s="21">
        <v>3000</v>
      </c>
      <c r="E151" s="21">
        <v>3000</v>
      </c>
      <c r="H151" s="16" t="s">
        <v>634</v>
      </c>
      <c r="I151" s="29" t="s">
        <v>635</v>
      </c>
      <c r="K151" s="2">
        <v>1</v>
      </c>
    </row>
    <row r="152" spans="1:11" ht="15.75" customHeight="1">
      <c r="A152" s="2" t="s">
        <v>637</v>
      </c>
      <c r="B152" s="21" t="s">
        <v>119</v>
      </c>
      <c r="C152" s="10" t="s">
        <v>37</v>
      </c>
      <c r="D152" s="21">
        <v>100</v>
      </c>
      <c r="E152" s="2">
        <v>100</v>
      </c>
      <c r="H152" s="16" t="s">
        <v>639</v>
      </c>
      <c r="K152" s="2">
        <v>1</v>
      </c>
    </row>
    <row r="153" spans="1:11" ht="15.75" customHeight="1">
      <c r="A153" s="2" t="s">
        <v>640</v>
      </c>
      <c r="B153" s="21" t="s">
        <v>310</v>
      </c>
      <c r="C153" s="10" t="s">
        <v>37</v>
      </c>
      <c r="D153" s="21">
        <v>800</v>
      </c>
      <c r="E153" s="21">
        <v>1000</v>
      </c>
      <c r="H153" s="16" t="s">
        <v>641</v>
      </c>
      <c r="I153" s="2"/>
      <c r="K153" s="2">
        <v>1</v>
      </c>
    </row>
    <row r="154" spans="1:11" ht="15.75" customHeight="1">
      <c r="A154" s="2" t="s">
        <v>642</v>
      </c>
      <c r="B154" s="21" t="s">
        <v>211</v>
      </c>
      <c r="C154" s="10" t="s">
        <v>37</v>
      </c>
      <c r="D154" s="21">
        <v>127</v>
      </c>
      <c r="E154" s="2">
        <v>130</v>
      </c>
      <c r="H154" s="2" t="s">
        <v>643</v>
      </c>
      <c r="I154" s="2"/>
      <c r="K154" s="2">
        <v>1</v>
      </c>
    </row>
    <row r="155" spans="1:11" ht="15.75" customHeight="1">
      <c r="A155" s="2" t="s">
        <v>646</v>
      </c>
      <c r="B155" s="21" t="s">
        <v>75</v>
      </c>
      <c r="C155" s="10" t="s">
        <v>37</v>
      </c>
      <c r="D155" s="21">
        <v>50</v>
      </c>
      <c r="E155" s="2">
        <v>120</v>
      </c>
      <c r="H155" s="2" t="s">
        <v>647</v>
      </c>
      <c r="I155" s="2" t="s">
        <v>648</v>
      </c>
      <c r="K155" s="2">
        <v>1</v>
      </c>
    </row>
    <row r="156" spans="1:11" ht="15.75" customHeight="1">
      <c r="A156" s="2" t="s">
        <v>650</v>
      </c>
      <c r="B156" s="21" t="s">
        <v>88</v>
      </c>
      <c r="C156" s="10" t="s">
        <v>37</v>
      </c>
      <c r="D156" s="21">
        <v>45</v>
      </c>
      <c r="E156" s="2">
        <v>50</v>
      </c>
      <c r="H156" s="2" t="s">
        <v>651</v>
      </c>
      <c r="K156" s="2">
        <v>1</v>
      </c>
    </row>
    <row r="157" spans="1:11" ht="15.75" customHeight="1">
      <c r="A157" s="2" t="s">
        <v>653</v>
      </c>
      <c r="B157" s="21" t="s">
        <v>35</v>
      </c>
      <c r="C157" s="10" t="s">
        <v>37</v>
      </c>
      <c r="D157" s="21">
        <v>2500</v>
      </c>
      <c r="E157" s="21">
        <v>2800</v>
      </c>
      <c r="H157" s="16" t="s">
        <v>655</v>
      </c>
      <c r="I157" s="2" t="s">
        <v>656</v>
      </c>
      <c r="K157" s="2">
        <v>1</v>
      </c>
    </row>
    <row r="158" spans="1:11" ht="15.75" customHeight="1">
      <c r="A158" s="2" t="s">
        <v>580</v>
      </c>
      <c r="B158" s="21" t="s">
        <v>63</v>
      </c>
      <c r="C158" s="10" t="s">
        <v>37</v>
      </c>
      <c r="D158" s="21">
        <v>100000</v>
      </c>
      <c r="E158" s="21">
        <v>200000</v>
      </c>
      <c r="H158" s="16" t="s">
        <v>581</v>
      </c>
      <c r="I158" s="16" t="s">
        <v>582</v>
      </c>
      <c r="K158" s="2">
        <v>1</v>
      </c>
    </row>
    <row r="159" spans="1:11" ht="15.75" customHeight="1">
      <c r="A159" s="2" t="s">
        <v>660</v>
      </c>
      <c r="B159" s="21" t="s">
        <v>310</v>
      </c>
      <c r="C159" s="10" t="s">
        <v>37</v>
      </c>
      <c r="D159" s="21">
        <v>26000</v>
      </c>
      <c r="E159" s="21">
        <v>26000</v>
      </c>
      <c r="H159" s="16" t="s">
        <v>662</v>
      </c>
      <c r="I159" s="40" t="s">
        <v>664</v>
      </c>
      <c r="K159" s="2">
        <v>1</v>
      </c>
    </row>
    <row r="160" spans="1:11" ht="15.75" customHeight="1">
      <c r="A160" s="2" t="s">
        <v>673</v>
      </c>
      <c r="B160" s="2" t="s">
        <v>50</v>
      </c>
      <c r="C160" s="10" t="s">
        <v>37</v>
      </c>
      <c r="D160" s="21">
        <v>4000</v>
      </c>
      <c r="E160" s="21">
        <v>4000</v>
      </c>
      <c r="H160" s="16" t="s">
        <v>675</v>
      </c>
      <c r="I160" s="2" t="s">
        <v>677</v>
      </c>
      <c r="K160" s="2">
        <v>1</v>
      </c>
    </row>
    <row r="161" spans="1:11" ht="15.75" customHeight="1">
      <c r="A161" s="2" t="s">
        <v>679</v>
      </c>
      <c r="C161" s="10" t="s">
        <v>37</v>
      </c>
      <c r="H161" s="16" t="s">
        <v>680</v>
      </c>
      <c r="K161" s="2">
        <v>0</v>
      </c>
    </row>
    <row r="162" spans="1:11" ht="15.75" customHeight="1">
      <c r="A162" s="2" t="s">
        <v>681</v>
      </c>
      <c r="B162" s="21" t="s">
        <v>50</v>
      </c>
      <c r="C162" s="10" t="s">
        <v>37</v>
      </c>
      <c r="D162" s="21">
        <v>1200</v>
      </c>
      <c r="E162" s="21">
        <v>2500</v>
      </c>
      <c r="H162" s="28" t="s">
        <v>116</v>
      </c>
      <c r="I162" s="16" t="s">
        <v>682</v>
      </c>
      <c r="K162" s="2">
        <v>1</v>
      </c>
    </row>
    <row r="163" spans="1:11" ht="15.75" customHeight="1">
      <c r="A163" s="2" t="s">
        <v>683</v>
      </c>
      <c r="B163" s="21" t="s">
        <v>109</v>
      </c>
      <c r="C163" s="10" t="s">
        <v>37</v>
      </c>
      <c r="D163" s="21">
        <v>1000</v>
      </c>
      <c r="E163" s="21">
        <v>2000</v>
      </c>
      <c r="H163" s="23" t="s">
        <v>684</v>
      </c>
      <c r="I163" s="16" t="s">
        <v>685</v>
      </c>
      <c r="J163" s="2" t="s">
        <v>687</v>
      </c>
      <c r="K163" s="2">
        <v>1</v>
      </c>
    </row>
    <row r="164" spans="1:11" ht="15.75" customHeight="1">
      <c r="A164" s="2" t="s">
        <v>689</v>
      </c>
      <c r="B164" s="21" t="s">
        <v>355</v>
      </c>
      <c r="C164" s="10" t="s">
        <v>37</v>
      </c>
      <c r="D164" s="21">
        <v>1000</v>
      </c>
      <c r="E164" s="21">
        <v>1000</v>
      </c>
      <c r="H164" s="23" t="s">
        <v>690</v>
      </c>
      <c r="I164" s="2"/>
      <c r="K164" s="2">
        <v>1</v>
      </c>
    </row>
    <row r="165" spans="1:11" ht="15.75" customHeight="1">
      <c r="A165" s="2" t="s">
        <v>693</v>
      </c>
      <c r="B165" s="21" t="s">
        <v>310</v>
      </c>
      <c r="C165" s="10" t="s">
        <v>37</v>
      </c>
      <c r="D165" s="21">
        <v>400</v>
      </c>
      <c r="E165" s="21">
        <v>400</v>
      </c>
      <c r="H165" s="23" t="s">
        <v>695</v>
      </c>
      <c r="I165" s="2"/>
      <c r="K165" s="2">
        <v>1</v>
      </c>
    </row>
    <row r="166" spans="1:11" ht="15.75" customHeight="1">
      <c r="A166" s="2" t="s">
        <v>696</v>
      </c>
      <c r="B166" s="21" t="s">
        <v>273</v>
      </c>
      <c r="C166" s="10" t="s">
        <v>37</v>
      </c>
      <c r="D166" s="21">
        <v>1500</v>
      </c>
      <c r="E166" s="21">
        <v>1700</v>
      </c>
      <c r="H166" s="28" t="s">
        <v>697</v>
      </c>
      <c r="I166" s="2" t="s">
        <v>698</v>
      </c>
      <c r="K166" s="2">
        <v>1</v>
      </c>
    </row>
    <row r="167" spans="1:11" ht="15.75" customHeight="1">
      <c r="A167" s="2" t="s">
        <v>583</v>
      </c>
      <c r="B167" s="21" t="s">
        <v>63</v>
      </c>
      <c r="C167" s="10" t="s">
        <v>37</v>
      </c>
      <c r="D167" s="21">
        <v>200</v>
      </c>
      <c r="E167" s="21">
        <v>1000</v>
      </c>
      <c r="H167" s="2" t="s">
        <v>699</v>
      </c>
      <c r="I167" s="2" t="s">
        <v>59</v>
      </c>
      <c r="K167" s="2">
        <v>1</v>
      </c>
    </row>
    <row r="168" spans="1:11" ht="15.75" customHeight="1">
      <c r="A168" s="2" t="s">
        <v>700</v>
      </c>
      <c r="B168" s="2" t="s">
        <v>35</v>
      </c>
      <c r="C168" s="10" t="s">
        <v>37</v>
      </c>
      <c r="D168" s="2">
        <v>30</v>
      </c>
      <c r="E168" s="2">
        <v>30</v>
      </c>
      <c r="H168" s="28" t="s">
        <v>701</v>
      </c>
      <c r="I168" s="2"/>
      <c r="K168" s="2">
        <v>1</v>
      </c>
    </row>
    <row r="169" spans="1:11" ht="15.75" customHeight="1">
      <c r="A169" s="2" t="s">
        <v>629</v>
      </c>
      <c r="B169" s="2" t="s">
        <v>298</v>
      </c>
      <c r="C169" s="10" t="s">
        <v>37</v>
      </c>
      <c r="D169" s="2">
        <v>500</v>
      </c>
      <c r="E169" s="2">
        <v>500</v>
      </c>
      <c r="H169" s="23" t="s">
        <v>631</v>
      </c>
      <c r="I169" s="2"/>
      <c r="K169" s="2">
        <v>1</v>
      </c>
    </row>
    <row r="170" spans="1:11" ht="15.75" customHeight="1">
      <c r="A170" s="2" t="s">
        <v>702</v>
      </c>
      <c r="B170" s="2" t="s">
        <v>109</v>
      </c>
      <c r="C170" s="10" t="s">
        <v>37</v>
      </c>
      <c r="D170" s="21">
        <v>2000</v>
      </c>
      <c r="E170" s="21">
        <v>2000</v>
      </c>
      <c r="H170" s="2" t="s">
        <v>703</v>
      </c>
      <c r="I170" s="2"/>
      <c r="K170" s="2">
        <v>1</v>
      </c>
    </row>
    <row r="171" spans="1:11" ht="15.75" customHeight="1">
      <c r="A171" s="2" t="s">
        <v>704</v>
      </c>
      <c r="B171" s="2" t="s">
        <v>224</v>
      </c>
      <c r="C171" s="10" t="s">
        <v>37</v>
      </c>
      <c r="D171" s="2">
        <v>4</v>
      </c>
      <c r="E171" s="2">
        <v>4</v>
      </c>
      <c r="H171" s="28" t="s">
        <v>706</v>
      </c>
      <c r="I171" s="2"/>
      <c r="K171" s="2">
        <v>1</v>
      </c>
    </row>
    <row r="172" spans="1:11" ht="15.75" customHeight="1">
      <c r="A172" s="2" t="s">
        <v>708</v>
      </c>
      <c r="B172" s="2" t="s">
        <v>224</v>
      </c>
      <c r="C172" s="10" t="s">
        <v>37</v>
      </c>
      <c r="D172" s="2">
        <v>111</v>
      </c>
      <c r="E172" s="2">
        <v>111</v>
      </c>
      <c r="H172" s="28" t="s">
        <v>710</v>
      </c>
      <c r="I172" s="2"/>
      <c r="K172" s="2">
        <v>1</v>
      </c>
    </row>
    <row r="173" spans="1:11" ht="15.75" customHeight="1">
      <c r="A173" s="2" t="s">
        <v>711</v>
      </c>
      <c r="B173" s="21" t="s">
        <v>133</v>
      </c>
      <c r="C173" s="10" t="s">
        <v>37</v>
      </c>
      <c r="D173" s="21">
        <v>250</v>
      </c>
      <c r="E173" s="21">
        <v>250</v>
      </c>
      <c r="H173" s="2" t="s">
        <v>714</v>
      </c>
      <c r="I173" s="2"/>
      <c r="K173" s="2">
        <v>1</v>
      </c>
    </row>
    <row r="174" spans="1:11" ht="15.75" customHeight="1">
      <c r="A174" s="2" t="s">
        <v>715</v>
      </c>
      <c r="B174" s="21" t="s">
        <v>172</v>
      </c>
      <c r="C174" s="10" t="s">
        <v>37</v>
      </c>
      <c r="D174" s="21">
        <v>250</v>
      </c>
      <c r="E174" s="21">
        <v>250</v>
      </c>
      <c r="H174" s="16" t="s">
        <v>717</v>
      </c>
      <c r="I174" s="2"/>
      <c r="K174" s="2">
        <v>1</v>
      </c>
    </row>
    <row r="175" spans="1:11" ht="15.75" customHeight="1">
      <c r="A175" s="2" t="s">
        <v>705</v>
      </c>
      <c r="B175" s="21" t="s">
        <v>119</v>
      </c>
      <c r="C175" s="21" t="s">
        <v>37</v>
      </c>
      <c r="D175" s="21"/>
      <c r="E175" s="21"/>
      <c r="H175" s="2" t="s">
        <v>707</v>
      </c>
      <c r="I175" s="2"/>
      <c r="K175" s="2">
        <v>1</v>
      </c>
    </row>
    <row r="176" spans="1:11" ht="15.75" customHeight="1">
      <c r="A176" s="2" t="s">
        <v>274</v>
      </c>
      <c r="B176" s="21" t="s">
        <v>57</v>
      </c>
      <c r="C176" s="21" t="s">
        <v>37</v>
      </c>
      <c r="D176" s="21">
        <v>100</v>
      </c>
      <c r="E176" s="21">
        <v>100</v>
      </c>
      <c r="H176" s="28" t="s">
        <v>719</v>
      </c>
      <c r="I176" s="2"/>
      <c r="K176" s="2">
        <v>1</v>
      </c>
    </row>
    <row r="177" spans="1:11" ht="15.75" customHeight="1">
      <c r="A177" s="2" t="s">
        <v>720</v>
      </c>
      <c r="B177" s="21" t="s">
        <v>88</v>
      </c>
      <c r="C177" s="21" t="s">
        <v>37</v>
      </c>
      <c r="D177" s="21">
        <v>30</v>
      </c>
      <c r="E177" s="21">
        <v>30</v>
      </c>
      <c r="H177" s="16" t="s">
        <v>722</v>
      </c>
      <c r="I177" s="2"/>
      <c r="K177" s="2">
        <v>1</v>
      </c>
    </row>
    <row r="178" spans="1:11" ht="15.75" customHeight="1">
      <c r="A178" s="2" t="s">
        <v>724</v>
      </c>
      <c r="B178" s="21" t="s">
        <v>35</v>
      </c>
      <c r="C178" s="21" t="s">
        <v>37</v>
      </c>
      <c r="D178" s="21">
        <v>1000</v>
      </c>
      <c r="E178" s="21">
        <v>2000</v>
      </c>
      <c r="H178" s="16" t="s">
        <v>726</v>
      </c>
      <c r="I178" s="16" t="s">
        <v>727</v>
      </c>
      <c r="K178" s="2">
        <v>1</v>
      </c>
    </row>
    <row r="179" spans="1:11" ht="15.75" customHeight="1">
      <c r="A179" s="2" t="s">
        <v>729</v>
      </c>
      <c r="B179" s="21" t="s">
        <v>438</v>
      </c>
      <c r="C179" s="10" t="s">
        <v>37</v>
      </c>
      <c r="D179" s="21">
        <v>200</v>
      </c>
      <c r="E179" s="21">
        <v>1000</v>
      </c>
      <c r="H179" s="2" t="s">
        <v>731</v>
      </c>
      <c r="I179" s="16" t="s">
        <v>732</v>
      </c>
      <c r="J179" s="2" t="s">
        <v>734</v>
      </c>
      <c r="K179" s="2">
        <v>1</v>
      </c>
    </row>
    <row r="180" spans="1:11" ht="15.75" customHeight="1">
      <c r="A180" s="2" t="s">
        <v>735</v>
      </c>
      <c r="B180" s="21" t="s">
        <v>189</v>
      </c>
      <c r="C180" s="10" t="s">
        <v>37</v>
      </c>
      <c r="D180" s="21"/>
      <c r="E180" s="21"/>
      <c r="H180" s="2" t="s">
        <v>737</v>
      </c>
      <c r="I180" s="16" t="s">
        <v>739</v>
      </c>
      <c r="K180" s="2">
        <v>0</v>
      </c>
    </row>
    <row r="181" spans="1:11" ht="15.75" customHeight="1">
      <c r="A181" s="2" t="s">
        <v>741</v>
      </c>
      <c r="B181" s="21" t="s">
        <v>75</v>
      </c>
      <c r="C181" s="10" t="s">
        <v>37</v>
      </c>
      <c r="D181" s="21"/>
      <c r="E181" s="21"/>
      <c r="H181" s="2" t="s">
        <v>742</v>
      </c>
      <c r="I181" s="2"/>
      <c r="K181" s="2">
        <v>0</v>
      </c>
    </row>
    <row r="182" spans="1:11" ht="15.75" customHeight="1">
      <c r="A182" s="2" t="s">
        <v>744</v>
      </c>
      <c r="B182" s="21" t="s">
        <v>133</v>
      </c>
      <c r="C182" s="10" t="s">
        <v>37</v>
      </c>
      <c r="D182" s="21">
        <v>200</v>
      </c>
      <c r="E182" s="21">
        <v>275</v>
      </c>
      <c r="H182" s="2" t="s">
        <v>746</v>
      </c>
      <c r="I182" s="2" t="s">
        <v>748</v>
      </c>
      <c r="K182" s="2">
        <v>1</v>
      </c>
    </row>
    <row r="183" spans="1:11" ht="15.75" customHeight="1">
      <c r="A183" s="2" t="s">
        <v>750</v>
      </c>
      <c r="B183" s="21" t="s">
        <v>224</v>
      </c>
      <c r="C183" s="10" t="s">
        <v>37</v>
      </c>
      <c r="D183" s="21">
        <v>60</v>
      </c>
      <c r="E183" s="21">
        <v>60</v>
      </c>
      <c r="H183" s="16" t="s">
        <v>752</v>
      </c>
      <c r="I183" s="2"/>
      <c r="K183" s="2">
        <v>1</v>
      </c>
    </row>
    <row r="184" spans="1:11" ht="15.75" customHeight="1">
      <c r="A184" s="2" t="s">
        <v>754</v>
      </c>
      <c r="B184" s="21" t="s">
        <v>273</v>
      </c>
      <c r="C184" s="10" t="s">
        <v>37</v>
      </c>
      <c r="D184" s="21">
        <v>50</v>
      </c>
      <c r="E184" s="21">
        <v>50</v>
      </c>
      <c r="H184" s="16" t="s">
        <v>756</v>
      </c>
      <c r="I184" s="2"/>
      <c r="K184" s="2">
        <v>1</v>
      </c>
    </row>
    <row r="185" spans="1:11" ht="15.75" customHeight="1">
      <c r="A185" s="2" t="s">
        <v>278</v>
      </c>
      <c r="B185" s="21" t="s">
        <v>57</v>
      </c>
      <c r="C185" s="10" t="s">
        <v>37</v>
      </c>
      <c r="D185" s="21">
        <v>50</v>
      </c>
      <c r="E185" s="21">
        <v>50</v>
      </c>
      <c r="H185" s="16" t="s">
        <v>280</v>
      </c>
      <c r="I185" s="2"/>
      <c r="K185" s="2">
        <v>1</v>
      </c>
    </row>
    <row r="186" spans="1:11" ht="15.75" customHeight="1">
      <c r="A186" s="2" t="s">
        <v>758</v>
      </c>
      <c r="B186" s="21" t="s">
        <v>189</v>
      </c>
      <c r="C186" s="10" t="s">
        <v>37</v>
      </c>
      <c r="D186" s="21"/>
      <c r="E186" s="21"/>
      <c r="H186" s="2"/>
      <c r="I186" s="2"/>
      <c r="K186" s="2">
        <v>1</v>
      </c>
    </row>
    <row r="187" spans="1:11" ht="15.75" customHeight="1">
      <c r="A187" s="2" t="s">
        <v>759</v>
      </c>
      <c r="B187" s="21" t="s">
        <v>133</v>
      </c>
      <c r="C187" s="10" t="s">
        <v>37</v>
      </c>
      <c r="D187" s="21">
        <v>250</v>
      </c>
      <c r="E187" s="21">
        <v>250</v>
      </c>
      <c r="H187" s="2" t="s">
        <v>59</v>
      </c>
      <c r="I187" s="2"/>
      <c r="K187" s="2">
        <v>1</v>
      </c>
    </row>
    <row r="188" spans="1:11" ht="15.75" customHeight="1">
      <c r="A188" s="2" t="s">
        <v>760</v>
      </c>
      <c r="B188" s="21" t="s">
        <v>109</v>
      </c>
      <c r="C188" s="10" t="s">
        <v>37</v>
      </c>
      <c r="D188" s="21">
        <v>2500</v>
      </c>
      <c r="E188" s="21">
        <v>4000</v>
      </c>
      <c r="H188" s="16" t="s">
        <v>762</v>
      </c>
      <c r="I188" s="16" t="s">
        <v>762</v>
      </c>
      <c r="K188" s="2">
        <v>1</v>
      </c>
    </row>
    <row r="189" spans="1:11" ht="15.75" customHeight="1">
      <c r="A189" s="2" t="s">
        <v>765</v>
      </c>
      <c r="B189" s="21" t="s">
        <v>766</v>
      </c>
      <c r="C189" s="10" t="s">
        <v>37</v>
      </c>
      <c r="D189" s="21">
        <v>300</v>
      </c>
      <c r="E189" s="21">
        <v>350</v>
      </c>
      <c r="H189" s="28" t="s">
        <v>111</v>
      </c>
      <c r="I189" s="2"/>
      <c r="K189" s="2">
        <v>1</v>
      </c>
    </row>
    <row r="190" spans="1:11" ht="15.75" customHeight="1">
      <c r="A190" s="2" t="s">
        <v>768</v>
      </c>
      <c r="B190" s="21" t="s">
        <v>189</v>
      </c>
      <c r="C190" s="10" t="s">
        <v>37</v>
      </c>
      <c r="D190" s="21">
        <v>7000</v>
      </c>
      <c r="E190" s="21">
        <v>10000</v>
      </c>
      <c r="H190" s="23" t="s">
        <v>770</v>
      </c>
      <c r="I190" s="16" t="s">
        <v>772</v>
      </c>
      <c r="K190" s="2">
        <v>1</v>
      </c>
    </row>
    <row r="191" spans="1:11" ht="15.75" customHeight="1">
      <c r="A191" s="2" t="s">
        <v>283</v>
      </c>
      <c r="B191" s="21" t="s">
        <v>57</v>
      </c>
      <c r="C191" s="10" t="s">
        <v>37</v>
      </c>
      <c r="D191" s="21">
        <v>5000</v>
      </c>
      <c r="E191" s="21">
        <v>8000</v>
      </c>
      <c r="H191" s="23" t="s">
        <v>286</v>
      </c>
      <c r="I191" s="16" t="s">
        <v>287</v>
      </c>
      <c r="K191" s="2">
        <v>1</v>
      </c>
    </row>
    <row r="192" spans="1:11" ht="15.75" customHeight="1">
      <c r="A192" s="2" t="s">
        <v>775</v>
      </c>
      <c r="B192" s="21" t="s">
        <v>451</v>
      </c>
      <c r="C192" s="10" t="s">
        <v>37</v>
      </c>
      <c r="D192" s="21">
        <v>1</v>
      </c>
      <c r="E192" s="21">
        <v>1</v>
      </c>
      <c r="H192" s="28" t="s">
        <v>776</v>
      </c>
      <c r="I192" s="2"/>
      <c r="K192" s="2">
        <v>1</v>
      </c>
    </row>
    <row r="193" spans="1:11" ht="15.75" customHeight="1">
      <c r="A193" s="2" t="s">
        <v>778</v>
      </c>
      <c r="B193" s="21" t="s">
        <v>149</v>
      </c>
      <c r="C193" s="10" t="s">
        <v>37</v>
      </c>
      <c r="D193" s="21"/>
      <c r="E193" s="21"/>
      <c r="H193" s="2" t="s">
        <v>779</v>
      </c>
      <c r="I193" s="2"/>
      <c r="K193" s="2">
        <v>1</v>
      </c>
    </row>
    <row r="194" spans="1:11" ht="15.75" customHeight="1">
      <c r="A194" s="2" t="s">
        <v>65</v>
      </c>
      <c r="B194" s="21" t="s">
        <v>34</v>
      </c>
      <c r="C194" s="10" t="s">
        <v>37</v>
      </c>
      <c r="D194" s="21">
        <v>2000</v>
      </c>
      <c r="E194" s="21">
        <v>2000</v>
      </c>
      <c r="H194" s="23" t="s">
        <v>66</v>
      </c>
      <c r="I194" s="2"/>
      <c r="K194" s="2">
        <v>1</v>
      </c>
    </row>
    <row r="195" spans="1:11" ht="15.75" customHeight="1">
      <c r="A195" s="2" t="s">
        <v>288</v>
      </c>
      <c r="B195" s="21" t="s">
        <v>57</v>
      </c>
      <c r="C195" s="10" t="s">
        <v>37</v>
      </c>
      <c r="D195" s="21">
        <v>25</v>
      </c>
      <c r="E195" s="21">
        <v>500</v>
      </c>
      <c r="H195" s="2" t="s">
        <v>785</v>
      </c>
      <c r="I195" s="2" t="s">
        <v>289</v>
      </c>
      <c r="K195" s="2">
        <v>1</v>
      </c>
    </row>
    <row r="196" spans="1:11" ht="15.75" customHeight="1">
      <c r="A196" s="2" t="s">
        <v>786</v>
      </c>
      <c r="B196" s="21" t="s">
        <v>310</v>
      </c>
      <c r="C196" s="10" t="s">
        <v>37</v>
      </c>
      <c r="D196" s="21">
        <v>200</v>
      </c>
      <c r="E196" s="21">
        <v>200</v>
      </c>
      <c r="H196" s="28" t="s">
        <v>59</v>
      </c>
      <c r="I196" s="2"/>
      <c r="K196" s="2">
        <v>1</v>
      </c>
    </row>
    <row r="197" spans="1:11" ht="15.75" customHeight="1">
      <c r="A197" s="2" t="s">
        <v>788</v>
      </c>
      <c r="B197" s="21" t="s">
        <v>477</v>
      </c>
      <c r="C197" s="10" t="s">
        <v>37</v>
      </c>
      <c r="D197" s="21">
        <v>95</v>
      </c>
      <c r="E197" s="21">
        <v>95</v>
      </c>
      <c r="H197" s="28" t="s">
        <v>790</v>
      </c>
      <c r="I197" s="2"/>
      <c r="K197" s="2">
        <v>1</v>
      </c>
    </row>
    <row r="198" spans="1:11" ht="15.75" customHeight="1">
      <c r="A198" s="2" t="s">
        <v>792</v>
      </c>
      <c r="B198" s="21" t="s">
        <v>360</v>
      </c>
      <c r="C198" s="10" t="s">
        <v>37</v>
      </c>
      <c r="D198" s="21">
        <v>1000</v>
      </c>
      <c r="E198" s="21">
        <v>1000</v>
      </c>
      <c r="H198" s="23" t="s">
        <v>794</v>
      </c>
      <c r="I198" s="2" t="s">
        <v>796</v>
      </c>
      <c r="K198" s="2">
        <v>1</v>
      </c>
    </row>
    <row r="199" spans="1:11" ht="15.75" customHeight="1">
      <c r="A199" s="2" t="s">
        <v>797</v>
      </c>
      <c r="B199" s="21" t="s">
        <v>328</v>
      </c>
      <c r="C199" s="10" t="s">
        <v>37</v>
      </c>
      <c r="D199" s="21">
        <v>1000</v>
      </c>
      <c r="E199" s="21">
        <v>3000</v>
      </c>
      <c r="H199" s="2" t="s">
        <v>799</v>
      </c>
      <c r="I199" s="2" t="s">
        <v>800</v>
      </c>
      <c r="J199" s="2" t="s">
        <v>802</v>
      </c>
      <c r="K199" s="2">
        <v>1</v>
      </c>
    </row>
    <row r="200" spans="1:11" ht="15.75" customHeight="1">
      <c r="A200" s="2" t="s">
        <v>171</v>
      </c>
      <c r="B200" s="21" t="s">
        <v>164</v>
      </c>
      <c r="C200" s="10" t="s">
        <v>37</v>
      </c>
      <c r="D200" s="21">
        <v>1000</v>
      </c>
      <c r="E200" s="21">
        <v>1000</v>
      </c>
      <c r="H200" s="28" t="s">
        <v>59</v>
      </c>
      <c r="I200" s="2"/>
      <c r="K200" s="2">
        <v>1</v>
      </c>
    </row>
    <row r="201" spans="1:11" ht="15.75" customHeight="1">
      <c r="A201" s="2" t="s">
        <v>709</v>
      </c>
      <c r="B201" s="2" t="s">
        <v>119</v>
      </c>
      <c r="C201" s="10" t="s">
        <v>37</v>
      </c>
      <c r="D201" s="21">
        <v>1000</v>
      </c>
      <c r="E201" s="21">
        <v>1300</v>
      </c>
      <c r="F201" s="2"/>
      <c r="H201" s="16" t="s">
        <v>712</v>
      </c>
      <c r="I201" s="23" t="s">
        <v>713</v>
      </c>
      <c r="K201" s="2">
        <v>1</v>
      </c>
    </row>
    <row r="202" spans="1:11" ht="15.75" customHeight="1">
      <c r="A202" s="2" t="s">
        <v>185</v>
      </c>
      <c r="B202" s="2" t="s">
        <v>54</v>
      </c>
      <c r="C202" s="10" t="s">
        <v>37</v>
      </c>
      <c r="D202" s="21">
        <v>1000</v>
      </c>
      <c r="E202" s="21">
        <v>2000</v>
      </c>
      <c r="H202" s="23" t="s">
        <v>187</v>
      </c>
      <c r="I202" s="2"/>
      <c r="K202" s="2">
        <v>1</v>
      </c>
    </row>
    <row r="203" spans="1:11" ht="15.75" customHeight="1">
      <c r="A203" s="2" t="s">
        <v>806</v>
      </c>
      <c r="B203" s="2" t="s">
        <v>189</v>
      </c>
      <c r="C203" s="10" t="s">
        <v>37</v>
      </c>
      <c r="D203" s="2">
        <v>300</v>
      </c>
      <c r="E203" s="2">
        <v>300</v>
      </c>
      <c r="H203" s="23" t="s">
        <v>807</v>
      </c>
      <c r="I203" s="2"/>
      <c r="K203" s="2">
        <v>1</v>
      </c>
    </row>
    <row r="204" spans="1:11" ht="15.75" customHeight="1">
      <c r="A204" s="2" t="s">
        <v>808</v>
      </c>
      <c r="B204" s="2" t="s">
        <v>80</v>
      </c>
      <c r="C204" s="10" t="s">
        <v>37</v>
      </c>
      <c r="D204" s="2">
        <v>200</v>
      </c>
      <c r="E204" s="2">
        <v>200</v>
      </c>
      <c r="H204" s="28" t="s">
        <v>59</v>
      </c>
      <c r="I204" s="2"/>
      <c r="K204" s="2">
        <v>1</v>
      </c>
    </row>
    <row r="205" spans="1:11" ht="15.75" customHeight="1">
      <c r="A205" s="2" t="s">
        <v>809</v>
      </c>
      <c r="B205" s="2" t="s">
        <v>133</v>
      </c>
      <c r="C205" s="10" t="s">
        <v>37</v>
      </c>
      <c r="D205" s="2">
        <v>45</v>
      </c>
      <c r="E205" s="2">
        <v>45</v>
      </c>
      <c r="F205" s="2"/>
      <c r="H205" s="2" t="s">
        <v>59</v>
      </c>
      <c r="I205" s="2"/>
      <c r="K205" s="2">
        <v>1</v>
      </c>
    </row>
    <row r="206" spans="1:11" ht="15.75" customHeight="1">
      <c r="A206" s="2" t="s">
        <v>810</v>
      </c>
      <c r="B206" s="2" t="s">
        <v>172</v>
      </c>
      <c r="C206" s="10" t="s">
        <v>37</v>
      </c>
      <c r="D206" s="2">
        <v>200</v>
      </c>
      <c r="E206" s="2">
        <v>200</v>
      </c>
      <c r="F206" s="2"/>
      <c r="H206" s="16" t="s">
        <v>811</v>
      </c>
      <c r="I206" s="2"/>
      <c r="K206" s="2">
        <v>1</v>
      </c>
    </row>
    <row r="207" spans="1:11" ht="15.75" customHeight="1">
      <c r="A207" s="2" t="s">
        <v>290</v>
      </c>
      <c r="B207" s="2" t="s">
        <v>57</v>
      </c>
      <c r="C207" s="10" t="s">
        <v>37</v>
      </c>
      <c r="D207" s="21">
        <v>2500</v>
      </c>
      <c r="E207" s="21">
        <v>2800</v>
      </c>
      <c r="F207" s="2"/>
      <c r="H207" s="2" t="s">
        <v>812</v>
      </c>
      <c r="I207" s="32" t="s">
        <v>291</v>
      </c>
      <c r="J207" s="2" t="s">
        <v>813</v>
      </c>
      <c r="K207" s="2">
        <v>1</v>
      </c>
    </row>
    <row r="208" spans="1:11" ht="15.75" customHeight="1">
      <c r="A208" s="2" t="s">
        <v>590</v>
      </c>
      <c r="B208" s="2" t="s">
        <v>63</v>
      </c>
      <c r="C208" s="10" t="s">
        <v>37</v>
      </c>
      <c r="D208" s="2">
        <v>600</v>
      </c>
      <c r="E208" s="2">
        <v>600</v>
      </c>
      <c r="F208" s="2"/>
      <c r="G208" s="2">
        <v>1</v>
      </c>
      <c r="H208" s="2" t="s">
        <v>814</v>
      </c>
      <c r="K208" s="2">
        <v>1</v>
      </c>
    </row>
    <row r="209" spans="1:11" ht="15.75" customHeight="1">
      <c r="A209" s="2" t="s">
        <v>816</v>
      </c>
      <c r="B209" s="2" t="s">
        <v>88</v>
      </c>
      <c r="C209" s="10" t="s">
        <v>37</v>
      </c>
      <c r="D209" s="2"/>
      <c r="E209" s="2"/>
      <c r="F209" s="2"/>
      <c r="H209" s="2"/>
      <c r="K209" s="2">
        <v>1</v>
      </c>
    </row>
    <row r="210" spans="1:11" ht="15.75" customHeight="1">
      <c r="A210" s="2" t="s">
        <v>818</v>
      </c>
      <c r="B210" s="2" t="s">
        <v>149</v>
      </c>
      <c r="C210" s="10" t="s">
        <v>37</v>
      </c>
      <c r="D210" s="21">
        <v>1000</v>
      </c>
      <c r="E210" s="21">
        <v>1000</v>
      </c>
      <c r="F210" s="2"/>
      <c r="H210" s="16" t="s">
        <v>820</v>
      </c>
      <c r="I210" s="2"/>
      <c r="K210" s="2">
        <v>1</v>
      </c>
    </row>
    <row r="211" spans="1:11" ht="15.75" customHeight="1">
      <c r="A211" s="2" t="s">
        <v>823</v>
      </c>
      <c r="B211" s="2" t="s">
        <v>35</v>
      </c>
      <c r="C211" s="10" t="s">
        <v>37</v>
      </c>
      <c r="D211" s="21">
        <v>5000</v>
      </c>
      <c r="E211" s="21">
        <v>6000</v>
      </c>
      <c r="F211" s="21">
        <v>9000</v>
      </c>
      <c r="H211" s="16" t="s">
        <v>825</v>
      </c>
      <c r="I211" s="2" t="s">
        <v>827</v>
      </c>
      <c r="K211" s="2">
        <v>1</v>
      </c>
    </row>
    <row r="212" spans="1:11" ht="15.75" customHeight="1">
      <c r="A212" s="2" t="s">
        <v>828</v>
      </c>
      <c r="B212" s="21" t="s">
        <v>586</v>
      </c>
      <c r="C212" s="10" t="s">
        <v>37</v>
      </c>
      <c r="D212" s="21">
        <v>134</v>
      </c>
      <c r="E212" s="2">
        <v>134</v>
      </c>
      <c r="H212" s="16" t="s">
        <v>829</v>
      </c>
      <c r="K212" s="2">
        <v>1</v>
      </c>
    </row>
    <row r="213" spans="1:11" ht="15.75" customHeight="1">
      <c r="A213" s="2" t="s">
        <v>832</v>
      </c>
      <c r="B213" s="21" t="s">
        <v>43</v>
      </c>
      <c r="C213" s="10" t="s">
        <v>37</v>
      </c>
      <c r="D213" s="21">
        <v>1000</v>
      </c>
      <c r="E213" s="21">
        <v>1000</v>
      </c>
      <c r="H213" s="16" t="s">
        <v>834</v>
      </c>
      <c r="K213" s="2">
        <v>1</v>
      </c>
    </row>
    <row r="214" spans="1:11" ht="15.75" customHeight="1">
      <c r="A214" s="2" t="s">
        <v>835</v>
      </c>
      <c r="B214" s="21" t="s">
        <v>75</v>
      </c>
      <c r="C214" s="10" t="s">
        <v>37</v>
      </c>
      <c r="D214" s="21">
        <v>70</v>
      </c>
      <c r="E214" s="21">
        <v>120</v>
      </c>
      <c r="H214" s="2" t="s">
        <v>837</v>
      </c>
      <c r="I214" s="2" t="s">
        <v>839</v>
      </c>
      <c r="K214" s="2">
        <v>1</v>
      </c>
    </row>
    <row r="215" spans="1:11" ht="15.75" customHeight="1">
      <c r="A215" s="2" t="s">
        <v>292</v>
      </c>
      <c r="B215" s="21" t="s">
        <v>57</v>
      </c>
      <c r="C215" s="10" t="s">
        <v>37</v>
      </c>
      <c r="D215" s="21">
        <v>2000</v>
      </c>
      <c r="E215" s="21">
        <v>2000</v>
      </c>
      <c r="H215" s="23" t="s">
        <v>293</v>
      </c>
      <c r="K215" s="2">
        <v>1</v>
      </c>
    </row>
    <row r="216" spans="1:11" ht="15.75" customHeight="1">
      <c r="A216" s="2" t="s">
        <v>843</v>
      </c>
      <c r="B216" s="21" t="s">
        <v>133</v>
      </c>
      <c r="C216" s="10" t="s">
        <v>37</v>
      </c>
      <c r="D216" s="21">
        <v>1500</v>
      </c>
      <c r="E216" s="21">
        <v>1500</v>
      </c>
      <c r="H216" s="23" t="s">
        <v>844</v>
      </c>
      <c r="K216" s="2">
        <v>1</v>
      </c>
    </row>
    <row r="217" spans="1:11" ht="15.75" customHeight="1">
      <c r="A217" s="2" t="s">
        <v>716</v>
      </c>
      <c r="B217" s="21" t="s">
        <v>119</v>
      </c>
      <c r="C217" s="10" t="s">
        <v>37</v>
      </c>
      <c r="D217" s="21">
        <v>1500</v>
      </c>
      <c r="E217" s="21">
        <v>1500</v>
      </c>
      <c r="H217" s="16" t="s">
        <v>718</v>
      </c>
      <c r="K217" s="2">
        <v>1</v>
      </c>
    </row>
    <row r="218" spans="1:11" ht="15.75" customHeight="1">
      <c r="A218" s="2" t="s">
        <v>716</v>
      </c>
      <c r="B218" s="21" t="s">
        <v>119</v>
      </c>
      <c r="C218" s="10" t="s">
        <v>37</v>
      </c>
      <c r="D218" s="21">
        <v>500</v>
      </c>
      <c r="E218" s="2">
        <v>500</v>
      </c>
      <c r="G218" s="2">
        <v>1</v>
      </c>
      <c r="H218" s="16" t="s">
        <v>718</v>
      </c>
      <c r="I218" s="2" t="s">
        <v>721</v>
      </c>
      <c r="K218" s="2">
        <v>1</v>
      </c>
    </row>
    <row r="219" spans="1:11" ht="15.75" customHeight="1">
      <c r="A219" s="2" t="s">
        <v>845</v>
      </c>
      <c r="B219" s="21" t="s">
        <v>438</v>
      </c>
      <c r="C219" s="10" t="s">
        <v>37</v>
      </c>
      <c r="D219" s="21">
        <v>200</v>
      </c>
      <c r="E219" s="2">
        <v>500</v>
      </c>
      <c r="H219" s="16" t="s">
        <v>847</v>
      </c>
      <c r="I219" s="2" t="s">
        <v>849</v>
      </c>
      <c r="K219" s="2">
        <v>1</v>
      </c>
    </row>
    <row r="220" spans="1:11" ht="15.75" customHeight="1">
      <c r="A220" s="2" t="s">
        <v>850</v>
      </c>
      <c r="B220" s="21" t="s">
        <v>88</v>
      </c>
      <c r="C220" s="10" t="s">
        <v>37</v>
      </c>
      <c r="D220" s="21">
        <v>1</v>
      </c>
      <c r="E220" s="21">
        <v>1</v>
      </c>
      <c r="H220" s="2" t="s">
        <v>59</v>
      </c>
      <c r="K220" s="2">
        <v>1</v>
      </c>
    </row>
    <row r="221" spans="1:11" ht="15.75" customHeight="1">
      <c r="A221" s="2" t="s">
        <v>852</v>
      </c>
      <c r="B221" s="21" t="s">
        <v>75</v>
      </c>
      <c r="C221" s="10" t="s">
        <v>37</v>
      </c>
      <c r="D221" s="21">
        <v>1000</v>
      </c>
      <c r="E221" s="21">
        <v>1500</v>
      </c>
      <c r="H221" s="2" t="s">
        <v>59</v>
      </c>
      <c r="I221" s="16" t="s">
        <v>854</v>
      </c>
      <c r="K221" s="2">
        <v>1</v>
      </c>
    </row>
    <row r="222" spans="1:11" ht="15.75" customHeight="1">
      <c r="A222" s="2" t="s">
        <v>595</v>
      </c>
      <c r="B222" s="21" t="s">
        <v>63</v>
      </c>
      <c r="C222" s="10" t="s">
        <v>37</v>
      </c>
      <c r="D222" s="21">
        <v>100</v>
      </c>
      <c r="E222" s="21">
        <v>100</v>
      </c>
      <c r="H222" s="23" t="s">
        <v>197</v>
      </c>
      <c r="K222" s="2">
        <v>1</v>
      </c>
    </row>
    <row r="223" spans="1:11" ht="15.75" customHeight="1">
      <c r="A223" s="2" t="s">
        <v>858</v>
      </c>
      <c r="B223" s="21" t="s">
        <v>181</v>
      </c>
      <c r="C223" s="10" t="s">
        <v>37</v>
      </c>
      <c r="D223" s="21">
        <v>200</v>
      </c>
      <c r="E223" s="21">
        <v>250</v>
      </c>
      <c r="H223" s="28" t="s">
        <v>111</v>
      </c>
      <c r="K223" s="2">
        <v>1</v>
      </c>
    </row>
    <row r="224" spans="1:11" ht="15.75" customHeight="1">
      <c r="A224" s="2" t="s">
        <v>190</v>
      </c>
      <c r="B224" s="21" t="s">
        <v>54</v>
      </c>
      <c r="C224" s="10" t="s">
        <v>37</v>
      </c>
      <c r="D224" s="21"/>
      <c r="E224" s="21"/>
      <c r="H224" s="28"/>
      <c r="K224" s="2">
        <v>1</v>
      </c>
    </row>
    <row r="225" spans="1:11" ht="15.75" customHeight="1">
      <c r="A225" s="2" t="s">
        <v>862</v>
      </c>
      <c r="B225" s="21" t="s">
        <v>224</v>
      </c>
      <c r="C225" s="10" t="s">
        <v>37</v>
      </c>
      <c r="D225" s="21">
        <v>25</v>
      </c>
      <c r="E225" s="21">
        <v>45</v>
      </c>
      <c r="H225" s="23" t="s">
        <v>752</v>
      </c>
      <c r="I225" s="16" t="s">
        <v>863</v>
      </c>
      <c r="K225" s="2">
        <v>1</v>
      </c>
    </row>
    <row r="226" spans="1:11" ht="15.75" customHeight="1">
      <c r="A226" s="2" t="s">
        <v>864</v>
      </c>
      <c r="B226" s="21" t="s">
        <v>328</v>
      </c>
      <c r="C226" s="10" t="s">
        <v>37</v>
      </c>
      <c r="D226" s="21">
        <v>304</v>
      </c>
      <c r="E226" s="21">
        <v>304</v>
      </c>
      <c r="H226" s="23" t="s">
        <v>866</v>
      </c>
      <c r="K226" s="2">
        <v>1</v>
      </c>
    </row>
    <row r="227" spans="1:11" ht="15.75" customHeight="1">
      <c r="A227" s="2" t="s">
        <v>599</v>
      </c>
      <c r="B227" s="21" t="s">
        <v>63</v>
      </c>
      <c r="C227" s="10" t="s">
        <v>37</v>
      </c>
      <c r="D227" s="21">
        <v>4500</v>
      </c>
      <c r="E227" s="21">
        <v>5000</v>
      </c>
      <c r="H227" s="28" t="s">
        <v>601</v>
      </c>
      <c r="K227" s="2">
        <v>1</v>
      </c>
    </row>
    <row r="228" spans="1:11" ht="15.75" customHeight="1">
      <c r="A228" s="2" t="s">
        <v>870</v>
      </c>
      <c r="B228" s="21" t="s">
        <v>273</v>
      </c>
      <c r="C228" s="10" t="s">
        <v>37</v>
      </c>
      <c r="D228" s="21">
        <v>97</v>
      </c>
      <c r="E228" s="2">
        <v>120</v>
      </c>
      <c r="H228" s="23" t="s">
        <v>871</v>
      </c>
      <c r="I228" s="2" t="s">
        <v>872</v>
      </c>
      <c r="K228" s="2">
        <v>1</v>
      </c>
    </row>
    <row r="229" spans="1:11" ht="15.75" customHeight="1">
      <c r="A229" s="2" t="s">
        <v>873</v>
      </c>
      <c r="B229" s="21" t="s">
        <v>50</v>
      </c>
      <c r="C229" s="10" t="s">
        <v>37</v>
      </c>
      <c r="D229" s="21">
        <v>2500</v>
      </c>
      <c r="E229" s="21">
        <v>3000</v>
      </c>
      <c r="H229" s="16" t="s">
        <v>874</v>
      </c>
      <c r="I229" s="16" t="s">
        <v>874</v>
      </c>
      <c r="K229" s="2">
        <v>1</v>
      </c>
    </row>
    <row r="230" spans="1:11" ht="15.75" customHeight="1">
      <c r="A230" s="2" t="s">
        <v>878</v>
      </c>
      <c r="B230" s="21" t="s">
        <v>189</v>
      </c>
      <c r="C230" s="10" t="s">
        <v>37</v>
      </c>
      <c r="D230" s="21">
        <v>1</v>
      </c>
      <c r="E230" s="21">
        <v>1</v>
      </c>
      <c r="H230" s="28" t="s">
        <v>59</v>
      </c>
      <c r="I230" s="2"/>
      <c r="K230" s="2">
        <v>1</v>
      </c>
    </row>
    <row r="231" spans="1:11" ht="15.75" customHeight="1">
      <c r="A231" s="2" t="s">
        <v>880</v>
      </c>
      <c r="B231" s="21" t="s">
        <v>172</v>
      </c>
      <c r="C231" s="10" t="s">
        <v>37</v>
      </c>
      <c r="D231" s="21">
        <v>200</v>
      </c>
      <c r="E231" s="21">
        <v>200</v>
      </c>
      <c r="H231" s="23" t="s">
        <v>882</v>
      </c>
      <c r="I231" s="2"/>
      <c r="K231" s="2">
        <v>1</v>
      </c>
    </row>
    <row r="232" spans="1:11" ht="15.75" customHeight="1">
      <c r="A232" s="2" t="s">
        <v>191</v>
      </c>
      <c r="B232" s="21" t="s">
        <v>54</v>
      </c>
      <c r="C232" s="10" t="s">
        <v>37</v>
      </c>
      <c r="D232" s="21">
        <v>350</v>
      </c>
      <c r="E232" s="21">
        <v>575</v>
      </c>
      <c r="H232" s="28" t="s">
        <v>193</v>
      </c>
      <c r="I232" s="2" t="s">
        <v>194</v>
      </c>
      <c r="K232" s="2">
        <v>1</v>
      </c>
    </row>
    <row r="233" spans="1:11" ht="15.75" customHeight="1">
      <c r="A233" s="2" t="s">
        <v>884</v>
      </c>
      <c r="B233" s="21" t="s">
        <v>360</v>
      </c>
      <c r="C233" s="10" t="s">
        <v>37</v>
      </c>
      <c r="D233" s="21">
        <v>2000</v>
      </c>
      <c r="E233" s="21">
        <v>2000</v>
      </c>
      <c r="H233" s="32" t="s">
        <v>885</v>
      </c>
      <c r="I233" s="16" t="s">
        <v>886</v>
      </c>
      <c r="K233" s="2">
        <v>1</v>
      </c>
    </row>
    <row r="234" spans="1:11" ht="15.75" customHeight="1">
      <c r="A234" s="2" t="s">
        <v>887</v>
      </c>
      <c r="B234" s="21" t="s">
        <v>184</v>
      </c>
      <c r="C234" s="10" t="s">
        <v>37</v>
      </c>
      <c r="D234" s="21">
        <v>3000</v>
      </c>
      <c r="E234" s="21">
        <v>6000</v>
      </c>
      <c r="H234" s="16" t="s">
        <v>888</v>
      </c>
      <c r="K234" s="2">
        <v>1</v>
      </c>
    </row>
    <row r="235" spans="1:11" ht="15.75" customHeight="1">
      <c r="A235" s="2" t="s">
        <v>889</v>
      </c>
      <c r="B235" s="21" t="s">
        <v>149</v>
      </c>
      <c r="C235" s="10" t="s">
        <v>37</v>
      </c>
      <c r="D235" s="21">
        <v>45</v>
      </c>
      <c r="E235" s="21">
        <v>65</v>
      </c>
      <c r="H235" s="2" t="s">
        <v>890</v>
      </c>
      <c r="I235" s="2" t="s">
        <v>890</v>
      </c>
      <c r="K235" s="2">
        <v>1</v>
      </c>
    </row>
    <row r="236" spans="1:11" ht="15.75" customHeight="1">
      <c r="A236" s="2" t="s">
        <v>891</v>
      </c>
      <c r="B236" s="21" t="s">
        <v>471</v>
      </c>
      <c r="C236" s="10" t="s">
        <v>37</v>
      </c>
      <c r="D236" s="21">
        <v>2000</v>
      </c>
      <c r="E236" s="21">
        <v>2000</v>
      </c>
      <c r="H236" s="23" t="s">
        <v>892</v>
      </c>
      <c r="K236" s="2">
        <v>1</v>
      </c>
    </row>
    <row r="237" spans="1:11" ht="15.75" customHeight="1">
      <c r="A237" s="2" t="s">
        <v>893</v>
      </c>
      <c r="B237" s="21" t="s">
        <v>184</v>
      </c>
      <c r="C237" s="10" t="s">
        <v>37</v>
      </c>
      <c r="D237" s="21">
        <v>100</v>
      </c>
      <c r="E237" s="2">
        <v>200</v>
      </c>
      <c r="H237" s="2" t="s">
        <v>894</v>
      </c>
      <c r="I237" s="2" t="s">
        <v>895</v>
      </c>
      <c r="K237" s="2">
        <v>1</v>
      </c>
    </row>
    <row r="238" spans="1:11" ht="15.75" customHeight="1">
      <c r="A238" s="2" t="s">
        <v>896</v>
      </c>
      <c r="B238" s="21" t="s">
        <v>149</v>
      </c>
      <c r="C238" s="10" t="s">
        <v>37</v>
      </c>
      <c r="D238" s="21"/>
      <c r="E238" s="2"/>
      <c r="H238" s="28"/>
      <c r="K238" s="2">
        <v>1</v>
      </c>
    </row>
    <row r="239" spans="1:11" ht="15.75" customHeight="1">
      <c r="A239" s="2" t="s">
        <v>897</v>
      </c>
      <c r="B239" s="21" t="s">
        <v>50</v>
      </c>
      <c r="C239" s="10" t="s">
        <v>37</v>
      </c>
      <c r="D239" s="21">
        <v>1143</v>
      </c>
      <c r="E239" s="21">
        <v>1300</v>
      </c>
      <c r="H239" s="2" t="s">
        <v>898</v>
      </c>
      <c r="I239" s="2" t="s">
        <v>900</v>
      </c>
      <c r="K239" s="2">
        <v>1</v>
      </c>
    </row>
    <row r="240" spans="1:11" ht="15.75" customHeight="1">
      <c r="A240" s="2" t="s">
        <v>294</v>
      </c>
      <c r="B240" s="21" t="s">
        <v>57</v>
      </c>
      <c r="C240" s="10" t="s">
        <v>37</v>
      </c>
      <c r="D240" s="21">
        <v>203</v>
      </c>
      <c r="E240" s="21">
        <v>300</v>
      </c>
      <c r="H240" s="2" t="s">
        <v>295</v>
      </c>
      <c r="I240" s="2" t="s">
        <v>902</v>
      </c>
      <c r="K240" s="2">
        <v>1</v>
      </c>
    </row>
    <row r="241" spans="1:11" ht="15.75" customHeight="1">
      <c r="A241" s="2" t="s">
        <v>633</v>
      </c>
      <c r="B241" s="21" t="s">
        <v>298</v>
      </c>
      <c r="C241" s="10" t="s">
        <v>37</v>
      </c>
      <c r="D241" s="21">
        <v>32</v>
      </c>
      <c r="E241" s="21">
        <v>32</v>
      </c>
      <c r="H241" s="28" t="s">
        <v>91</v>
      </c>
      <c r="K241" s="2">
        <v>1</v>
      </c>
    </row>
    <row r="242" spans="1:11" ht="15.75" customHeight="1">
      <c r="A242" s="2" t="s">
        <v>905</v>
      </c>
      <c r="B242" s="21" t="s">
        <v>906</v>
      </c>
      <c r="C242" s="10" t="s">
        <v>37</v>
      </c>
      <c r="D242" s="21">
        <v>300</v>
      </c>
      <c r="E242" s="21">
        <v>709</v>
      </c>
      <c r="H242" s="28" t="s">
        <v>907</v>
      </c>
      <c r="I242" s="2" t="s">
        <v>908</v>
      </c>
      <c r="K242" s="2">
        <v>1</v>
      </c>
    </row>
    <row r="243" spans="1:11" ht="15.75" customHeight="1">
      <c r="A243" s="2" t="s">
        <v>68</v>
      </c>
      <c r="B243" s="21" t="s">
        <v>34</v>
      </c>
      <c r="C243" s="10" t="s">
        <v>37</v>
      </c>
      <c r="D243" s="21">
        <v>105</v>
      </c>
      <c r="E243" s="21">
        <v>105</v>
      </c>
      <c r="H243" s="2" t="s">
        <v>59</v>
      </c>
      <c r="K243" s="2">
        <v>1</v>
      </c>
    </row>
    <row r="244" spans="1:11" ht="15.75" customHeight="1">
      <c r="A244" s="2" t="s">
        <v>830</v>
      </c>
      <c r="B244" s="2" t="s">
        <v>831</v>
      </c>
      <c r="C244" s="2" t="s">
        <v>37</v>
      </c>
      <c r="D244" s="2">
        <v>150</v>
      </c>
      <c r="E244" s="2">
        <v>250</v>
      </c>
      <c r="G244" s="2">
        <v>1</v>
      </c>
      <c r="H244" s="16" t="s">
        <v>833</v>
      </c>
      <c r="I244" s="2" t="s">
        <v>836</v>
      </c>
      <c r="K244" s="2">
        <v>1</v>
      </c>
    </row>
    <row r="245" spans="1:11" ht="15.75" customHeight="1">
      <c r="A245" s="2" t="s">
        <v>70</v>
      </c>
      <c r="B245" s="21" t="s">
        <v>34</v>
      </c>
      <c r="C245" s="10" t="s">
        <v>37</v>
      </c>
      <c r="D245" s="21">
        <v>150</v>
      </c>
      <c r="E245" s="21">
        <v>170</v>
      </c>
      <c r="H245" s="2" t="s">
        <v>71</v>
      </c>
      <c r="I245" s="16" t="s">
        <v>911</v>
      </c>
      <c r="K245" s="2">
        <v>1</v>
      </c>
    </row>
    <row r="246" spans="1:11" ht="15.75" customHeight="1">
      <c r="A246" s="2" t="s">
        <v>913</v>
      </c>
      <c r="B246" s="21" t="s">
        <v>189</v>
      </c>
      <c r="C246" s="10" t="s">
        <v>37</v>
      </c>
      <c r="D246" s="21">
        <v>31</v>
      </c>
      <c r="E246" s="21">
        <v>31</v>
      </c>
      <c r="H246" s="2" t="s">
        <v>915</v>
      </c>
      <c r="K246" s="2">
        <v>1</v>
      </c>
    </row>
    <row r="247" spans="1:11" ht="15.75" customHeight="1">
      <c r="A247" s="2" t="s">
        <v>838</v>
      </c>
      <c r="B247" s="21" t="s">
        <v>840</v>
      </c>
      <c r="C247" s="10" t="s">
        <v>37</v>
      </c>
      <c r="D247" s="21">
        <v>30</v>
      </c>
      <c r="E247" s="21">
        <v>30</v>
      </c>
      <c r="H247" s="2" t="s">
        <v>59</v>
      </c>
      <c r="K247" s="2">
        <v>1</v>
      </c>
    </row>
    <row r="248" spans="1:11" ht="15.75" customHeight="1">
      <c r="A248" s="2" t="s">
        <v>917</v>
      </c>
      <c r="B248" s="21" t="s">
        <v>109</v>
      </c>
      <c r="C248" s="10" t="s">
        <v>37</v>
      </c>
      <c r="D248" s="21">
        <v>900</v>
      </c>
      <c r="E248" s="21">
        <v>1109</v>
      </c>
      <c r="H248" s="16" t="s">
        <v>919</v>
      </c>
      <c r="K248" s="2">
        <v>1</v>
      </c>
    </row>
    <row r="249" spans="1:11" ht="15.75" customHeight="1">
      <c r="A249" s="2" t="s">
        <v>922</v>
      </c>
      <c r="B249" s="21" t="s">
        <v>50</v>
      </c>
      <c r="C249" s="10" t="s">
        <v>37</v>
      </c>
      <c r="D249" s="21">
        <v>5</v>
      </c>
      <c r="E249" s="21">
        <v>5</v>
      </c>
      <c r="H249" s="16" t="s">
        <v>924</v>
      </c>
      <c r="K249" s="2">
        <v>1</v>
      </c>
    </row>
    <row r="250" spans="1:11" ht="15.75" customHeight="1">
      <c r="A250" s="2" t="s">
        <v>636</v>
      </c>
      <c r="B250" s="21" t="s">
        <v>298</v>
      </c>
      <c r="C250" s="10" t="s">
        <v>37</v>
      </c>
      <c r="D250" s="21">
        <v>10000</v>
      </c>
      <c r="E250" s="21">
        <v>10000</v>
      </c>
      <c r="H250" s="16" t="s">
        <v>638</v>
      </c>
      <c r="I250" s="2" t="s">
        <v>927</v>
      </c>
      <c r="K250" s="2">
        <v>1</v>
      </c>
    </row>
    <row r="251" spans="1:11" ht="15.75" customHeight="1">
      <c r="A251" s="2" t="s">
        <v>928</v>
      </c>
      <c r="B251" s="21" t="s">
        <v>360</v>
      </c>
      <c r="C251" s="10" t="s">
        <v>37</v>
      </c>
      <c r="D251" s="21">
        <v>200</v>
      </c>
      <c r="E251" s="21">
        <v>200</v>
      </c>
      <c r="F251" s="2"/>
      <c r="H251" s="2" t="s">
        <v>930</v>
      </c>
      <c r="K251" s="2">
        <v>1</v>
      </c>
    </row>
    <row r="252" spans="1:11" ht="15.75" customHeight="1">
      <c r="A252" s="2" t="s">
        <v>932</v>
      </c>
      <c r="B252" s="21" t="s">
        <v>906</v>
      </c>
      <c r="C252" s="10" t="s">
        <v>37</v>
      </c>
      <c r="D252" s="21"/>
      <c r="E252" s="21"/>
      <c r="F252" s="2"/>
      <c r="H252" s="2" t="s">
        <v>933</v>
      </c>
      <c r="K252" s="2">
        <v>1</v>
      </c>
    </row>
    <row r="253" spans="1:11" ht="15.75" customHeight="1">
      <c r="A253" s="2" t="s">
        <v>173</v>
      </c>
      <c r="B253" s="21" t="s">
        <v>164</v>
      </c>
      <c r="C253" s="10" t="s">
        <v>37</v>
      </c>
      <c r="D253" s="21">
        <v>2</v>
      </c>
      <c r="E253" s="21">
        <v>2</v>
      </c>
      <c r="H253" s="2" t="s">
        <v>59</v>
      </c>
      <c r="K253" s="2">
        <v>1</v>
      </c>
    </row>
    <row r="254" spans="1:11" ht="15.75" customHeight="1">
      <c r="A254" s="2" t="s">
        <v>936</v>
      </c>
      <c r="B254" s="21" t="s">
        <v>368</v>
      </c>
      <c r="C254" s="10" t="s">
        <v>37</v>
      </c>
      <c r="D254" s="21">
        <v>10000</v>
      </c>
      <c r="E254" s="21">
        <v>10000</v>
      </c>
      <c r="H254" s="16" t="s">
        <v>938</v>
      </c>
      <c r="I254" s="16" t="s">
        <v>939</v>
      </c>
      <c r="K254" s="2">
        <v>1</v>
      </c>
    </row>
    <row r="255" spans="1:11" ht="15.75" customHeight="1">
      <c r="A255" s="2" t="s">
        <v>296</v>
      </c>
      <c r="B255" s="21" t="s">
        <v>57</v>
      </c>
      <c r="C255" s="10" t="s">
        <v>37</v>
      </c>
      <c r="D255" s="21">
        <v>98</v>
      </c>
      <c r="E255" s="2">
        <v>98</v>
      </c>
      <c r="H255" s="28" t="s">
        <v>299</v>
      </c>
      <c r="K255" s="2">
        <v>1</v>
      </c>
    </row>
    <row r="256" spans="1:11" ht="15.75" customHeight="1">
      <c r="A256" s="2" t="s">
        <v>940</v>
      </c>
      <c r="B256" s="21" t="s">
        <v>351</v>
      </c>
      <c r="C256" s="10" t="s">
        <v>37</v>
      </c>
      <c r="D256" s="21">
        <v>1</v>
      </c>
      <c r="E256" s="2">
        <v>1</v>
      </c>
      <c r="H256" s="2" t="s">
        <v>59</v>
      </c>
      <c r="K256" s="2">
        <v>1</v>
      </c>
    </row>
    <row r="257" spans="1:11" ht="15.75" customHeight="1">
      <c r="A257" s="2" t="s">
        <v>941</v>
      </c>
      <c r="B257" s="21" t="s">
        <v>172</v>
      </c>
      <c r="C257" s="10" t="s">
        <v>37</v>
      </c>
      <c r="D257" s="21"/>
      <c r="E257" s="2"/>
      <c r="H257" s="2"/>
      <c r="I257" s="2"/>
      <c r="K257" s="2">
        <v>1</v>
      </c>
    </row>
    <row r="258" spans="1:11" ht="15.75" customHeight="1">
      <c r="A258" s="2" t="s">
        <v>942</v>
      </c>
      <c r="B258" s="21" t="s">
        <v>184</v>
      </c>
      <c r="C258" s="10" t="s">
        <v>37</v>
      </c>
      <c r="D258" s="21">
        <v>200</v>
      </c>
      <c r="E258" s="21">
        <v>2000</v>
      </c>
      <c r="H258" s="2" t="s">
        <v>943</v>
      </c>
      <c r="I258" s="2" t="s">
        <v>944</v>
      </c>
      <c r="K258" s="2">
        <v>1</v>
      </c>
    </row>
    <row r="259" spans="1:11">
      <c r="A259" s="2" t="s">
        <v>841</v>
      </c>
      <c r="B259" s="21" t="s">
        <v>840</v>
      </c>
      <c r="C259" s="10" t="s">
        <v>37</v>
      </c>
      <c r="D259" s="21">
        <v>1500</v>
      </c>
      <c r="E259" s="21">
        <v>2200</v>
      </c>
      <c r="H259" s="44" t="s">
        <v>842</v>
      </c>
      <c r="I259" s="2" t="s">
        <v>846</v>
      </c>
      <c r="K259" s="2">
        <v>1</v>
      </c>
    </row>
    <row r="260" spans="1:11" ht="15.75" customHeight="1">
      <c r="A260" s="2" t="s">
        <v>945</v>
      </c>
      <c r="B260" s="21" t="s">
        <v>133</v>
      </c>
      <c r="C260" s="10" t="s">
        <v>37</v>
      </c>
      <c r="D260" s="21">
        <v>47</v>
      </c>
      <c r="E260" s="2">
        <v>52</v>
      </c>
      <c r="H260" s="2" t="s">
        <v>946</v>
      </c>
      <c r="K260" s="2">
        <v>1</v>
      </c>
    </row>
    <row r="261" spans="1:11" ht="15.75" customHeight="1">
      <c r="A261" s="2" t="s">
        <v>73</v>
      </c>
      <c r="B261" s="21" t="s">
        <v>34</v>
      </c>
      <c r="C261" s="10" t="s">
        <v>37</v>
      </c>
      <c r="D261" s="21">
        <v>900</v>
      </c>
      <c r="E261" s="2">
        <v>900</v>
      </c>
      <c r="H261" s="2" t="s">
        <v>59</v>
      </c>
      <c r="K261" s="2">
        <v>1</v>
      </c>
    </row>
    <row r="262" spans="1:11" ht="15.75" customHeight="1">
      <c r="A262" s="2" t="s">
        <v>848</v>
      </c>
      <c r="B262" s="21" t="s">
        <v>840</v>
      </c>
      <c r="C262" s="10" t="s">
        <v>37</v>
      </c>
      <c r="D262" s="21">
        <v>3000</v>
      </c>
      <c r="E262" s="21">
        <v>8000</v>
      </c>
      <c r="H262" s="16" t="s">
        <v>851</v>
      </c>
      <c r="I262" s="16" t="s">
        <v>853</v>
      </c>
      <c r="K262" s="2">
        <v>1</v>
      </c>
    </row>
    <row r="263" spans="1:11" ht="15.75" customHeight="1">
      <c r="A263" s="2" t="s">
        <v>947</v>
      </c>
      <c r="B263" s="21" t="s">
        <v>189</v>
      </c>
      <c r="C263" s="10" t="s">
        <v>37</v>
      </c>
      <c r="D263" s="21">
        <v>200</v>
      </c>
      <c r="E263" s="21">
        <v>200</v>
      </c>
      <c r="H263" s="29" t="s">
        <v>948</v>
      </c>
      <c r="I263" s="2"/>
      <c r="K263" s="2">
        <v>1</v>
      </c>
    </row>
    <row r="264" spans="1:11" ht="15.75" customHeight="1">
      <c r="A264" s="2" t="s">
        <v>301</v>
      </c>
      <c r="B264" s="21" t="s">
        <v>57</v>
      </c>
      <c r="C264" s="10" t="s">
        <v>37</v>
      </c>
      <c r="D264" s="21">
        <v>5</v>
      </c>
      <c r="E264" s="21">
        <v>5</v>
      </c>
      <c r="H264" s="16" t="s">
        <v>303</v>
      </c>
      <c r="K264" s="2">
        <v>1</v>
      </c>
    </row>
    <row r="265" spans="1:11" ht="15.75" customHeight="1">
      <c r="A265" s="2" t="s">
        <v>949</v>
      </c>
      <c r="B265" s="21" t="s">
        <v>50</v>
      </c>
      <c r="C265" s="10" t="s">
        <v>37</v>
      </c>
      <c r="D265" s="21">
        <v>500</v>
      </c>
      <c r="E265" s="21">
        <v>500</v>
      </c>
      <c r="H265" s="16" t="s">
        <v>950</v>
      </c>
      <c r="K265" s="2">
        <v>1</v>
      </c>
    </row>
    <row r="266" spans="1:11" ht="15.75" customHeight="1">
      <c r="A266" s="2" t="s">
        <v>951</v>
      </c>
      <c r="B266" s="21" t="s">
        <v>224</v>
      </c>
      <c r="C266" s="10" t="s">
        <v>37</v>
      </c>
      <c r="D266" s="21">
        <v>45</v>
      </c>
      <c r="E266" s="21">
        <v>50</v>
      </c>
      <c r="H266" s="2" t="s">
        <v>59</v>
      </c>
      <c r="K266" s="2">
        <v>1</v>
      </c>
    </row>
    <row r="267" spans="1:11" ht="15.75" customHeight="1">
      <c r="A267" s="2" t="s">
        <v>952</v>
      </c>
      <c r="B267" s="21" t="s">
        <v>35</v>
      </c>
      <c r="C267" s="10" t="s">
        <v>37</v>
      </c>
      <c r="D267" s="21">
        <v>20000</v>
      </c>
      <c r="E267" s="46">
        <v>23187</v>
      </c>
      <c r="H267" s="2" t="s">
        <v>956</v>
      </c>
      <c r="I267" s="16" t="s">
        <v>957</v>
      </c>
      <c r="J267" s="2" t="s">
        <v>959</v>
      </c>
      <c r="K267" s="2">
        <v>1</v>
      </c>
    </row>
    <row r="268" spans="1:11" ht="15.75" customHeight="1">
      <c r="A268" s="2" t="s">
        <v>960</v>
      </c>
      <c r="B268" s="21" t="s">
        <v>43</v>
      </c>
      <c r="C268" s="10" t="s">
        <v>37</v>
      </c>
      <c r="D268" s="21">
        <v>100</v>
      </c>
      <c r="E268" s="21">
        <v>125</v>
      </c>
      <c r="H268" s="2" t="s">
        <v>961</v>
      </c>
      <c r="I268" s="2" t="s">
        <v>61</v>
      </c>
      <c r="K268" s="2">
        <v>1</v>
      </c>
    </row>
    <row r="269" spans="1:11" ht="15.75" customHeight="1">
      <c r="A269" s="2" t="s">
        <v>963</v>
      </c>
      <c r="B269" s="21" t="s">
        <v>75</v>
      </c>
      <c r="C269" s="10" t="s">
        <v>37</v>
      </c>
      <c r="D269" s="21">
        <v>2000</v>
      </c>
      <c r="E269" s="21">
        <v>3000</v>
      </c>
      <c r="H269" s="16" t="s">
        <v>965</v>
      </c>
      <c r="I269" s="16" t="s">
        <v>966</v>
      </c>
      <c r="K269" s="2">
        <v>1</v>
      </c>
    </row>
    <row r="270" spans="1:11" ht="15.75" customHeight="1">
      <c r="A270" s="2" t="s">
        <v>152</v>
      </c>
      <c r="B270" s="21" t="s">
        <v>146</v>
      </c>
      <c r="C270" s="10" t="s">
        <v>37</v>
      </c>
      <c r="D270" s="21">
        <v>80</v>
      </c>
      <c r="E270" s="21">
        <v>110</v>
      </c>
      <c r="H270" s="2" t="s">
        <v>153</v>
      </c>
      <c r="I270" s="2" t="s">
        <v>154</v>
      </c>
      <c r="K270" s="2">
        <v>1</v>
      </c>
    </row>
    <row r="271" spans="1:11" ht="15.75" customHeight="1">
      <c r="A271" s="2" t="s">
        <v>969</v>
      </c>
      <c r="B271" s="21" t="s">
        <v>970</v>
      </c>
      <c r="C271" s="10" t="s">
        <v>37</v>
      </c>
      <c r="D271" s="21">
        <v>11</v>
      </c>
      <c r="E271" s="21">
        <v>13</v>
      </c>
      <c r="H271" s="2" t="s">
        <v>111</v>
      </c>
      <c r="I271" s="2"/>
      <c r="K271" s="2">
        <v>1</v>
      </c>
    </row>
    <row r="272" spans="1:11" ht="15.75" customHeight="1">
      <c r="A272" s="2" t="s">
        <v>909</v>
      </c>
      <c r="B272" s="21" t="s">
        <v>355</v>
      </c>
      <c r="C272" s="10" t="s">
        <v>37</v>
      </c>
      <c r="D272" s="21">
        <v>500</v>
      </c>
      <c r="E272" s="21">
        <v>500</v>
      </c>
      <c r="H272" s="16" t="s">
        <v>910</v>
      </c>
      <c r="I272" s="2"/>
      <c r="K272" s="2">
        <v>1</v>
      </c>
    </row>
    <row r="273" spans="1:11" ht="15.75" customHeight="1">
      <c r="A273" s="2" t="s">
        <v>305</v>
      </c>
      <c r="B273" s="21" t="s">
        <v>57</v>
      </c>
      <c r="C273" s="10" t="s">
        <v>37</v>
      </c>
      <c r="D273" s="21"/>
      <c r="E273" s="21"/>
      <c r="H273" s="2"/>
      <c r="I273" s="2"/>
      <c r="K273" s="2">
        <v>1</v>
      </c>
    </row>
    <row r="274" spans="1:11" ht="15.75" customHeight="1">
      <c r="A274" s="2" t="s">
        <v>971</v>
      </c>
      <c r="B274" s="21" t="s">
        <v>109</v>
      </c>
      <c r="C274" s="10" t="s">
        <v>37</v>
      </c>
      <c r="D274" s="21">
        <v>100</v>
      </c>
      <c r="E274" s="21">
        <v>200</v>
      </c>
      <c r="H274" s="16" t="s">
        <v>972</v>
      </c>
      <c r="I274" s="16" t="s">
        <v>973</v>
      </c>
      <c r="K274" s="2">
        <v>1</v>
      </c>
    </row>
    <row r="275" spans="1:11" ht="15.75" customHeight="1">
      <c r="A275" s="2" t="s">
        <v>974</v>
      </c>
      <c r="B275" s="21" t="s">
        <v>149</v>
      </c>
      <c r="C275" s="10" t="s">
        <v>37</v>
      </c>
      <c r="D275" s="21">
        <v>4000</v>
      </c>
      <c r="E275" s="21">
        <v>10000</v>
      </c>
      <c r="H275" s="16" t="s">
        <v>975</v>
      </c>
      <c r="I275" s="16" t="s">
        <v>975</v>
      </c>
      <c r="K275" s="2">
        <v>1</v>
      </c>
    </row>
    <row r="276" spans="1:11" ht="15.75" customHeight="1">
      <c r="A276" s="2" t="s">
        <v>306</v>
      </c>
      <c r="B276" s="21" t="s">
        <v>57</v>
      </c>
      <c r="C276" s="10" t="s">
        <v>37</v>
      </c>
      <c r="D276" s="21">
        <v>5</v>
      </c>
      <c r="E276" s="2">
        <v>5</v>
      </c>
      <c r="H276" s="2" t="s">
        <v>59</v>
      </c>
      <c r="K276" s="2">
        <v>1</v>
      </c>
    </row>
    <row r="277" spans="1:11" ht="15.75" customHeight="1">
      <c r="A277" s="2" t="s">
        <v>899</v>
      </c>
      <c r="B277" s="21" t="s">
        <v>310</v>
      </c>
      <c r="C277" s="10" t="s">
        <v>37</v>
      </c>
      <c r="D277" s="21">
        <v>1000</v>
      </c>
      <c r="E277" s="21">
        <v>1000</v>
      </c>
      <c r="H277" s="16" t="s">
        <v>901</v>
      </c>
      <c r="K277" s="2">
        <v>1</v>
      </c>
    </row>
    <row r="278" spans="1:11" ht="15.75" customHeight="1">
      <c r="A278" s="2" t="s">
        <v>309</v>
      </c>
      <c r="B278" s="21" t="s">
        <v>57</v>
      </c>
      <c r="C278" s="10" t="s">
        <v>37</v>
      </c>
      <c r="D278" s="21">
        <v>500</v>
      </c>
      <c r="E278" s="21">
        <v>500</v>
      </c>
      <c r="G278" s="2">
        <v>1</v>
      </c>
      <c r="H278" s="16" t="s">
        <v>312</v>
      </c>
      <c r="K278" s="2">
        <v>1</v>
      </c>
    </row>
    <row r="279" spans="1:11" ht="15.75" customHeight="1">
      <c r="A279" s="2" t="s">
        <v>976</v>
      </c>
      <c r="B279" s="21" t="s">
        <v>133</v>
      </c>
      <c r="C279" s="10" t="s">
        <v>37</v>
      </c>
      <c r="D279" s="21">
        <v>56</v>
      </c>
      <c r="E279" s="21">
        <v>56</v>
      </c>
      <c r="H279" s="2" t="s">
        <v>59</v>
      </c>
      <c r="K279" s="2">
        <v>1</v>
      </c>
    </row>
    <row r="280" spans="1:11" ht="15.75" customHeight="1">
      <c r="A280" s="2" t="s">
        <v>977</v>
      </c>
      <c r="B280" s="21" t="s">
        <v>75</v>
      </c>
      <c r="C280" s="10" t="s">
        <v>37</v>
      </c>
      <c r="D280" s="21">
        <v>8000</v>
      </c>
      <c r="E280" s="21">
        <v>10000</v>
      </c>
      <c r="H280" s="16" t="s">
        <v>978</v>
      </c>
      <c r="I280" s="16" t="s">
        <v>979</v>
      </c>
      <c r="K280" s="2">
        <v>1</v>
      </c>
    </row>
    <row r="281" spans="1:11" ht="15.75" customHeight="1">
      <c r="A281" s="2" t="s">
        <v>980</v>
      </c>
      <c r="B281" s="2" t="s">
        <v>586</v>
      </c>
      <c r="C281" s="10" t="s">
        <v>37</v>
      </c>
      <c r="D281" s="2">
        <v>300</v>
      </c>
      <c r="E281" s="2">
        <v>300</v>
      </c>
      <c r="G281" s="2"/>
      <c r="H281" s="16" t="s">
        <v>982</v>
      </c>
      <c r="I281" s="47"/>
      <c r="K281" s="2">
        <v>1</v>
      </c>
    </row>
    <row r="282" spans="1:11" ht="15.75" customHeight="1">
      <c r="A282" s="2" t="s">
        <v>990</v>
      </c>
      <c r="B282" s="2" t="s">
        <v>906</v>
      </c>
      <c r="C282" s="10" t="s">
        <v>37</v>
      </c>
      <c r="D282" s="2">
        <v>750</v>
      </c>
      <c r="E282" s="21">
        <v>5000</v>
      </c>
      <c r="G282" s="2"/>
      <c r="H282" s="16" t="s">
        <v>992</v>
      </c>
      <c r="I282" s="47" t="s">
        <v>993</v>
      </c>
      <c r="J282" s="16" t="s">
        <v>995</v>
      </c>
      <c r="K282" s="2">
        <v>1</v>
      </c>
    </row>
    <row r="283" spans="1:11" ht="15.75" customHeight="1">
      <c r="A283" s="2" t="s">
        <v>997</v>
      </c>
      <c r="B283" s="21" t="s">
        <v>451</v>
      </c>
      <c r="C283" s="10" t="s">
        <v>37</v>
      </c>
      <c r="D283" s="21">
        <v>1000</v>
      </c>
      <c r="E283" s="21">
        <v>1000</v>
      </c>
      <c r="H283" s="16" t="s">
        <v>690</v>
      </c>
      <c r="K283" s="2">
        <v>1</v>
      </c>
    </row>
    <row r="284" spans="1:11" ht="15.75" customHeight="1">
      <c r="A284" s="2" t="s">
        <v>723</v>
      </c>
      <c r="B284" s="21" t="s">
        <v>119</v>
      </c>
      <c r="C284" s="10" t="s">
        <v>37</v>
      </c>
      <c r="D284" s="21">
        <v>2000</v>
      </c>
      <c r="E284" s="21">
        <v>3000</v>
      </c>
      <c r="H284" s="16" t="s">
        <v>725</v>
      </c>
      <c r="K284" s="2">
        <v>1</v>
      </c>
    </row>
    <row r="285" spans="1:11" ht="15.75" customHeight="1">
      <c r="A285" s="2" t="s">
        <v>999</v>
      </c>
      <c r="B285" s="2" t="s">
        <v>566</v>
      </c>
      <c r="C285" s="10" t="s">
        <v>37</v>
      </c>
      <c r="D285" s="2">
        <v>6</v>
      </c>
      <c r="E285" s="2">
        <v>7</v>
      </c>
      <c r="H285" s="28" t="s">
        <v>545</v>
      </c>
      <c r="K285" s="2">
        <v>1</v>
      </c>
    </row>
    <row r="286" spans="1:11" ht="15.75" customHeight="1">
      <c r="A286" s="2" t="s">
        <v>195</v>
      </c>
      <c r="B286" s="2" t="s">
        <v>54</v>
      </c>
      <c r="C286" s="10" t="s">
        <v>37</v>
      </c>
      <c r="D286" s="2">
        <v>85</v>
      </c>
      <c r="E286" s="2">
        <v>100</v>
      </c>
      <c r="H286" s="28" t="s">
        <v>196</v>
      </c>
      <c r="K286" s="2">
        <v>1</v>
      </c>
    </row>
    <row r="287" spans="1:11" ht="15.75" customHeight="1">
      <c r="A287" s="2" t="s">
        <v>1002</v>
      </c>
      <c r="B287" s="2" t="s">
        <v>500</v>
      </c>
      <c r="C287" s="10" t="s">
        <v>37</v>
      </c>
      <c r="D287" s="21">
        <v>1000</v>
      </c>
      <c r="E287" s="21">
        <v>1000</v>
      </c>
      <c r="H287" s="23" t="s">
        <v>1004</v>
      </c>
      <c r="K287" s="2">
        <v>1</v>
      </c>
    </row>
    <row r="288" spans="1:11" ht="15.75" customHeight="1">
      <c r="A288" s="2" t="s">
        <v>1006</v>
      </c>
      <c r="B288" s="2" t="s">
        <v>189</v>
      </c>
      <c r="C288" s="10" t="s">
        <v>37</v>
      </c>
      <c r="D288" s="2">
        <v>310</v>
      </c>
      <c r="E288" s="2">
        <v>310</v>
      </c>
      <c r="H288" s="28" t="s">
        <v>59</v>
      </c>
      <c r="K288" s="2">
        <v>1</v>
      </c>
    </row>
    <row r="289" spans="1:11" ht="15.75" customHeight="1">
      <c r="A289" s="2" t="s">
        <v>314</v>
      </c>
      <c r="B289" s="2" t="s">
        <v>57</v>
      </c>
      <c r="C289" s="10" t="s">
        <v>37</v>
      </c>
      <c r="D289" s="2">
        <v>21</v>
      </c>
      <c r="E289" s="2">
        <v>21</v>
      </c>
      <c r="H289" s="28" t="s">
        <v>315</v>
      </c>
      <c r="K289" s="2">
        <v>1</v>
      </c>
    </row>
    <row r="290" spans="1:11" ht="15.75" customHeight="1">
      <c r="A290" s="2" t="s">
        <v>77</v>
      </c>
      <c r="B290" s="2" t="s">
        <v>34</v>
      </c>
      <c r="C290" s="10" t="s">
        <v>37</v>
      </c>
      <c r="D290" s="21">
        <v>1000</v>
      </c>
      <c r="E290" s="21">
        <v>1000</v>
      </c>
      <c r="H290" s="23" t="s">
        <v>78</v>
      </c>
      <c r="K290" s="2">
        <v>1</v>
      </c>
    </row>
    <row r="291" spans="1:11" ht="15.75" customHeight="1">
      <c r="A291" s="2" t="s">
        <v>855</v>
      </c>
      <c r="B291" s="21" t="s">
        <v>840</v>
      </c>
      <c r="C291" s="10" t="s">
        <v>37</v>
      </c>
      <c r="D291" s="21">
        <v>1500</v>
      </c>
      <c r="E291" s="21">
        <v>5000</v>
      </c>
      <c r="H291" s="16" t="s">
        <v>856</v>
      </c>
      <c r="I291" s="16" t="s">
        <v>857</v>
      </c>
      <c r="J291" s="2" t="s">
        <v>859</v>
      </c>
      <c r="K291" s="2">
        <v>1</v>
      </c>
    </row>
    <row r="292" spans="1:11" ht="15.75" customHeight="1">
      <c r="A292" s="2" t="s">
        <v>1015</v>
      </c>
      <c r="B292" s="21" t="s">
        <v>1016</v>
      </c>
      <c r="C292" s="10" t="s">
        <v>37</v>
      </c>
      <c r="D292" s="21">
        <v>1000</v>
      </c>
      <c r="E292" s="21">
        <v>2000</v>
      </c>
      <c r="H292" s="23" t="s">
        <v>1018</v>
      </c>
      <c r="I292" s="16" t="s">
        <v>1020</v>
      </c>
      <c r="K292" s="2">
        <v>1</v>
      </c>
    </row>
    <row r="293" spans="1:11" ht="15.75" customHeight="1">
      <c r="A293" s="2" t="s">
        <v>1022</v>
      </c>
      <c r="B293" s="21" t="s">
        <v>351</v>
      </c>
      <c r="C293" s="10" t="s">
        <v>37</v>
      </c>
      <c r="D293" s="21">
        <v>175</v>
      </c>
      <c r="E293" s="21">
        <v>175</v>
      </c>
      <c r="H293" s="28" t="s">
        <v>59</v>
      </c>
      <c r="I293" s="2"/>
      <c r="K293" s="2">
        <v>1</v>
      </c>
    </row>
    <row r="294" spans="1:11" ht="15.75" customHeight="1">
      <c r="A294" s="2" t="s">
        <v>1025</v>
      </c>
      <c r="B294" s="21" t="s">
        <v>566</v>
      </c>
      <c r="C294" s="10" t="s">
        <v>37</v>
      </c>
      <c r="D294" s="21">
        <v>5000</v>
      </c>
      <c r="E294" s="21">
        <v>10000</v>
      </c>
      <c r="G294" s="2">
        <v>350</v>
      </c>
      <c r="H294" s="16" t="s">
        <v>1028</v>
      </c>
      <c r="I294" s="23" t="s">
        <v>1030</v>
      </c>
      <c r="J294" s="2" t="s">
        <v>1032</v>
      </c>
      <c r="K294" s="2">
        <v>1</v>
      </c>
    </row>
    <row r="295" spans="1:11">
      <c r="A295" s="2" t="s">
        <v>860</v>
      </c>
      <c r="B295" s="21" t="s">
        <v>840</v>
      </c>
      <c r="C295" s="10" t="s">
        <v>37</v>
      </c>
      <c r="D295" s="21"/>
      <c r="E295" s="21"/>
      <c r="H295" s="43" t="s">
        <v>861</v>
      </c>
      <c r="I295" s="2"/>
      <c r="K295" s="2">
        <v>0</v>
      </c>
    </row>
    <row r="296" spans="1:11">
      <c r="A296" s="2" t="s">
        <v>865</v>
      </c>
      <c r="B296" s="21" t="s">
        <v>840</v>
      </c>
      <c r="C296" s="10" t="s">
        <v>37</v>
      </c>
      <c r="D296" s="21">
        <v>200</v>
      </c>
      <c r="E296" s="21">
        <v>200</v>
      </c>
      <c r="H296" s="43" t="s">
        <v>867</v>
      </c>
      <c r="I296" s="2"/>
      <c r="K296" s="2">
        <v>1</v>
      </c>
    </row>
    <row r="297" spans="1:11">
      <c r="A297" s="2" t="s">
        <v>868</v>
      </c>
      <c r="B297" s="21" t="s">
        <v>840</v>
      </c>
      <c r="C297" s="10" t="s">
        <v>37</v>
      </c>
      <c r="D297" s="21">
        <v>50</v>
      </c>
      <c r="E297" s="21">
        <v>50</v>
      </c>
      <c r="H297" s="44" t="s">
        <v>869</v>
      </c>
      <c r="I297" s="2"/>
      <c r="K297" s="2">
        <v>1</v>
      </c>
    </row>
    <row r="298" spans="1:11" ht="15.75" customHeight="1">
      <c r="A298" s="2" t="s">
        <v>1037</v>
      </c>
      <c r="B298" s="21" t="s">
        <v>586</v>
      </c>
      <c r="C298" s="10" t="s">
        <v>37</v>
      </c>
      <c r="D298" s="21">
        <v>245</v>
      </c>
      <c r="E298" s="21">
        <v>600</v>
      </c>
      <c r="H298" s="16" t="s">
        <v>1038</v>
      </c>
      <c r="I298" s="2" t="s">
        <v>1039</v>
      </c>
      <c r="J298" s="23" t="s">
        <v>1040</v>
      </c>
      <c r="K298" s="2">
        <v>1</v>
      </c>
    </row>
    <row r="299" spans="1:11" ht="15.75" customHeight="1">
      <c r="A299" s="2" t="s">
        <v>1041</v>
      </c>
      <c r="B299" s="21" t="s">
        <v>224</v>
      </c>
      <c r="C299" s="10" t="s">
        <v>37</v>
      </c>
      <c r="D299" s="21">
        <v>1000</v>
      </c>
      <c r="E299" s="21">
        <v>1000</v>
      </c>
      <c r="H299" s="23" t="s">
        <v>1042</v>
      </c>
      <c r="I299" s="2"/>
      <c r="K299" s="2">
        <v>1</v>
      </c>
    </row>
    <row r="300" spans="1:11" ht="15.75" customHeight="1">
      <c r="A300" s="2" t="s">
        <v>644</v>
      </c>
      <c r="B300" s="21" t="s">
        <v>298</v>
      </c>
      <c r="C300" s="10" t="s">
        <v>37</v>
      </c>
      <c r="D300" s="21">
        <v>180</v>
      </c>
      <c r="E300" s="21">
        <v>200</v>
      </c>
      <c r="H300" s="23" t="s">
        <v>645</v>
      </c>
      <c r="I300" s="2" t="s">
        <v>111</v>
      </c>
      <c r="K300" s="2">
        <v>1</v>
      </c>
    </row>
    <row r="301" spans="1:11" ht="15.75" customHeight="1">
      <c r="A301" s="2" t="s">
        <v>1043</v>
      </c>
      <c r="B301" s="21" t="s">
        <v>211</v>
      </c>
      <c r="C301" s="10" t="s">
        <v>37</v>
      </c>
      <c r="D301" s="21">
        <v>100</v>
      </c>
      <c r="E301" s="21">
        <v>100</v>
      </c>
      <c r="H301" s="23" t="s">
        <v>1044</v>
      </c>
      <c r="I301" s="2"/>
      <c r="K301" s="2">
        <v>1</v>
      </c>
    </row>
    <row r="302" spans="1:11" ht="15.75" customHeight="1">
      <c r="A302" s="2" t="s">
        <v>81</v>
      </c>
      <c r="B302" s="21" t="s">
        <v>34</v>
      </c>
      <c r="C302" s="10" t="s">
        <v>37</v>
      </c>
      <c r="D302" s="21">
        <v>150</v>
      </c>
      <c r="E302" s="21">
        <v>200</v>
      </c>
      <c r="H302" s="23" t="s">
        <v>82</v>
      </c>
      <c r="I302" s="2"/>
      <c r="K302" s="2">
        <v>1</v>
      </c>
    </row>
    <row r="303" spans="1:11" ht="15.75" customHeight="1">
      <c r="A303" s="2" t="s">
        <v>912</v>
      </c>
      <c r="B303" s="21" t="s">
        <v>355</v>
      </c>
      <c r="C303" s="10" t="s">
        <v>37</v>
      </c>
      <c r="D303" s="21">
        <v>1000</v>
      </c>
      <c r="E303" s="21">
        <v>1150</v>
      </c>
      <c r="H303" s="16" t="s">
        <v>914</v>
      </c>
      <c r="I303" s="23" t="s">
        <v>916</v>
      </c>
      <c r="K303" s="2">
        <v>1</v>
      </c>
    </row>
    <row r="304" spans="1:11" ht="15.75" customHeight="1">
      <c r="A304" s="2" t="s">
        <v>728</v>
      </c>
      <c r="B304" s="21" t="s">
        <v>119</v>
      </c>
      <c r="C304" s="10" t="s">
        <v>37</v>
      </c>
      <c r="D304" s="21">
        <v>3000</v>
      </c>
      <c r="E304" s="21">
        <v>3500</v>
      </c>
      <c r="H304" s="23" t="s">
        <v>730</v>
      </c>
      <c r="I304" s="16" t="s">
        <v>730</v>
      </c>
      <c r="K304" s="2">
        <v>1</v>
      </c>
    </row>
    <row r="305" spans="1:11" ht="15.75" customHeight="1">
      <c r="A305" s="2" t="s">
        <v>1045</v>
      </c>
      <c r="B305" s="21" t="s">
        <v>285</v>
      </c>
      <c r="C305" s="10" t="s">
        <v>37</v>
      </c>
      <c r="D305" s="21">
        <v>51</v>
      </c>
      <c r="E305" s="21">
        <v>112</v>
      </c>
      <c r="H305" s="28" t="s">
        <v>1046</v>
      </c>
      <c r="I305" s="2"/>
      <c r="K305" s="2">
        <v>1</v>
      </c>
    </row>
    <row r="306" spans="1:11" ht="15.75" customHeight="1">
      <c r="A306" s="2" t="s">
        <v>317</v>
      </c>
      <c r="B306" s="21" t="s">
        <v>57</v>
      </c>
      <c r="C306" s="10" t="s">
        <v>37</v>
      </c>
      <c r="D306" s="21">
        <v>500</v>
      </c>
      <c r="E306" s="21">
        <v>800</v>
      </c>
      <c r="H306" s="23" t="s">
        <v>318</v>
      </c>
      <c r="I306" s="2"/>
      <c r="K306" s="2">
        <v>1</v>
      </c>
    </row>
    <row r="307" spans="1:11" ht="15.75" customHeight="1">
      <c r="A307" s="2" t="s">
        <v>1047</v>
      </c>
      <c r="B307" s="21" t="s">
        <v>133</v>
      </c>
      <c r="C307" s="10" t="s">
        <v>37</v>
      </c>
      <c r="D307" s="21">
        <v>60</v>
      </c>
      <c r="E307" s="21">
        <v>60</v>
      </c>
      <c r="H307" s="23" t="s">
        <v>1048</v>
      </c>
      <c r="I307" s="2"/>
      <c r="K307" s="2">
        <v>1</v>
      </c>
    </row>
    <row r="308" spans="1:11" ht="15.75" customHeight="1">
      <c r="A308" s="2" t="s">
        <v>1050</v>
      </c>
      <c r="B308" s="21" t="s">
        <v>189</v>
      </c>
      <c r="C308" s="10" t="s">
        <v>37</v>
      </c>
      <c r="D308" s="21">
        <v>200</v>
      </c>
      <c r="E308" s="21">
        <v>300</v>
      </c>
      <c r="H308" s="16" t="s">
        <v>1052</v>
      </c>
      <c r="I308" s="23" t="s">
        <v>1053</v>
      </c>
      <c r="K308" s="2">
        <v>1</v>
      </c>
    </row>
    <row r="309" spans="1:11" ht="15.75" customHeight="1">
      <c r="A309" s="2" t="s">
        <v>1055</v>
      </c>
      <c r="B309" s="21" t="s">
        <v>500</v>
      </c>
      <c r="C309" s="10" t="s">
        <v>37</v>
      </c>
      <c r="D309" s="21">
        <v>2000</v>
      </c>
      <c r="E309" s="21">
        <v>5000</v>
      </c>
      <c r="G309" s="2">
        <v>400</v>
      </c>
      <c r="H309" s="28" t="s">
        <v>59</v>
      </c>
      <c r="I309" s="2" t="s">
        <v>1057</v>
      </c>
      <c r="J309" s="16" t="s">
        <v>1058</v>
      </c>
      <c r="K309" s="2">
        <v>1</v>
      </c>
    </row>
    <row r="310" spans="1:11" ht="15.75" customHeight="1">
      <c r="A310" s="2" t="s">
        <v>84</v>
      </c>
      <c r="B310" s="21" t="s">
        <v>34</v>
      </c>
      <c r="C310" s="10" t="s">
        <v>37</v>
      </c>
      <c r="D310" s="21">
        <v>335</v>
      </c>
      <c r="E310" s="21">
        <v>400</v>
      </c>
      <c r="F310" s="2"/>
      <c r="H310" s="2" t="s">
        <v>85</v>
      </c>
      <c r="I310" s="23" t="s">
        <v>86</v>
      </c>
      <c r="K310" s="2">
        <v>1</v>
      </c>
    </row>
    <row r="311" spans="1:11">
      <c r="A311" s="2" t="s">
        <v>875</v>
      </c>
      <c r="B311" s="21" t="s">
        <v>840</v>
      </c>
      <c r="C311" s="10" t="s">
        <v>37</v>
      </c>
      <c r="D311" s="21">
        <v>3000</v>
      </c>
      <c r="E311" s="21">
        <v>3500</v>
      </c>
      <c r="F311" s="2"/>
      <c r="H311" s="2" t="s">
        <v>876</v>
      </c>
      <c r="I311" s="23" t="s">
        <v>877</v>
      </c>
      <c r="J311" s="44" t="s">
        <v>879</v>
      </c>
      <c r="K311" s="2">
        <v>1</v>
      </c>
    </row>
    <row r="312" spans="1:11" ht="15.75" customHeight="1">
      <c r="A312" s="2" t="s">
        <v>89</v>
      </c>
      <c r="B312" s="21" t="s">
        <v>34</v>
      </c>
      <c r="C312" s="10" t="s">
        <v>37</v>
      </c>
      <c r="D312" s="21">
        <v>35</v>
      </c>
      <c r="E312" s="21">
        <v>36</v>
      </c>
      <c r="F312" s="2"/>
      <c r="H312" s="2" t="s">
        <v>91</v>
      </c>
      <c r="I312" s="2" t="s">
        <v>92</v>
      </c>
      <c r="K312" s="2">
        <v>1</v>
      </c>
    </row>
    <row r="313" spans="1:11" ht="15.75" customHeight="1">
      <c r="A313" s="2" t="s">
        <v>1065</v>
      </c>
      <c r="B313" s="21" t="s">
        <v>172</v>
      </c>
      <c r="C313" s="10" t="s">
        <v>37</v>
      </c>
      <c r="D313" s="21">
        <v>76</v>
      </c>
      <c r="E313" s="21">
        <v>150</v>
      </c>
      <c r="F313" s="2">
        <v>100</v>
      </c>
      <c r="H313" s="28" t="s">
        <v>603</v>
      </c>
      <c r="I313" s="2" t="s">
        <v>1067</v>
      </c>
      <c r="K313" s="2">
        <v>1</v>
      </c>
    </row>
    <row r="314" spans="1:11" ht="15.75" customHeight="1">
      <c r="A314" s="2" t="s">
        <v>1069</v>
      </c>
      <c r="B314" s="21" t="s">
        <v>189</v>
      </c>
      <c r="C314" s="10" t="s">
        <v>37</v>
      </c>
      <c r="D314" s="21">
        <v>104</v>
      </c>
      <c r="E314" s="21">
        <v>250</v>
      </c>
      <c r="H314" s="28" t="s">
        <v>603</v>
      </c>
      <c r="I314" s="2" t="s">
        <v>1071</v>
      </c>
      <c r="K314" s="2">
        <v>1</v>
      </c>
    </row>
    <row r="315" spans="1:11" ht="15.75" customHeight="1">
      <c r="A315" s="2" t="s">
        <v>602</v>
      </c>
      <c r="B315" s="21" t="s">
        <v>63</v>
      </c>
      <c r="C315" s="10" t="s">
        <v>37</v>
      </c>
      <c r="D315" s="21">
        <v>66</v>
      </c>
      <c r="E315" s="21">
        <v>112</v>
      </c>
      <c r="H315" s="28" t="s">
        <v>603</v>
      </c>
      <c r="I315" s="2" t="s">
        <v>605</v>
      </c>
      <c r="K315" s="2">
        <v>1</v>
      </c>
    </row>
    <row r="316" spans="1:11" ht="15.75" customHeight="1">
      <c r="A316" s="2" t="s">
        <v>981</v>
      </c>
      <c r="B316" s="21" t="s">
        <v>149</v>
      </c>
      <c r="C316" s="10" t="s">
        <v>37</v>
      </c>
      <c r="D316" s="21">
        <v>800</v>
      </c>
      <c r="E316" s="21">
        <v>1000</v>
      </c>
      <c r="H316" s="2" t="s">
        <v>983</v>
      </c>
      <c r="I316" s="2" t="s">
        <v>59</v>
      </c>
      <c r="K316" s="2">
        <v>1</v>
      </c>
    </row>
    <row r="317" spans="1:11" ht="15.75" customHeight="1">
      <c r="A317" s="2" t="s">
        <v>320</v>
      </c>
      <c r="B317" s="21" t="s">
        <v>57</v>
      </c>
      <c r="C317" s="10" t="s">
        <v>37</v>
      </c>
      <c r="D317" s="21">
        <v>3500</v>
      </c>
      <c r="E317" s="21">
        <v>4000</v>
      </c>
      <c r="H317" s="28" t="s">
        <v>59</v>
      </c>
      <c r="I317" s="2" t="s">
        <v>321</v>
      </c>
      <c r="K317" s="2">
        <v>1</v>
      </c>
    </row>
    <row r="318" spans="1:11" ht="15.75" customHeight="1">
      <c r="A318" s="2" t="s">
        <v>198</v>
      </c>
      <c r="B318" s="21" t="s">
        <v>54</v>
      </c>
      <c r="C318" s="10" t="s">
        <v>37</v>
      </c>
      <c r="D318" s="21">
        <v>30</v>
      </c>
      <c r="E318" s="21">
        <v>40</v>
      </c>
      <c r="H318" s="16" t="s">
        <v>200</v>
      </c>
      <c r="I318" s="2" t="s">
        <v>203</v>
      </c>
      <c r="K318" s="2">
        <v>1</v>
      </c>
    </row>
    <row r="319" spans="1:11" ht="15.75" customHeight="1">
      <c r="A319" s="2" t="s">
        <v>1078</v>
      </c>
      <c r="B319" s="21" t="s">
        <v>211</v>
      </c>
      <c r="C319" s="10" t="s">
        <v>37</v>
      </c>
      <c r="D319" s="21">
        <v>300</v>
      </c>
      <c r="E319" s="21">
        <v>300</v>
      </c>
      <c r="H319" s="16" t="s">
        <v>1079</v>
      </c>
      <c r="I319" s="2"/>
      <c r="K319" s="2">
        <v>1</v>
      </c>
    </row>
    <row r="320" spans="1:11" ht="15.75" customHeight="1">
      <c r="A320" s="2" t="s">
        <v>649</v>
      </c>
      <c r="B320" s="21" t="s">
        <v>298</v>
      </c>
      <c r="C320" s="10" t="s">
        <v>37</v>
      </c>
      <c r="D320" s="21">
        <v>85</v>
      </c>
      <c r="E320" s="21">
        <v>100</v>
      </c>
      <c r="H320" s="2" t="s">
        <v>521</v>
      </c>
      <c r="I320" s="2"/>
      <c r="K320" s="2">
        <v>1</v>
      </c>
    </row>
    <row r="321" spans="1:11" ht="15.75" customHeight="1">
      <c r="A321" s="2" t="s">
        <v>903</v>
      </c>
      <c r="B321" s="21" t="s">
        <v>310</v>
      </c>
      <c r="C321" s="10" t="s">
        <v>37</v>
      </c>
      <c r="D321" s="21">
        <v>18</v>
      </c>
      <c r="E321" s="21">
        <v>30</v>
      </c>
      <c r="H321" s="2" t="s">
        <v>59</v>
      </c>
      <c r="I321" s="2" t="s">
        <v>904</v>
      </c>
      <c r="K321" s="2">
        <v>1</v>
      </c>
    </row>
    <row r="322" spans="1:11" ht="15.75" customHeight="1">
      <c r="A322" s="2" t="s">
        <v>1083</v>
      </c>
      <c r="B322" s="21" t="s">
        <v>586</v>
      </c>
      <c r="C322" s="10" t="s">
        <v>37</v>
      </c>
      <c r="D322" s="21">
        <v>400</v>
      </c>
      <c r="E322" s="21">
        <v>400</v>
      </c>
      <c r="H322" s="2" t="s">
        <v>59</v>
      </c>
      <c r="I322" s="2"/>
      <c r="K322" s="2">
        <v>1</v>
      </c>
    </row>
    <row r="323" spans="1:11" ht="15.75" customHeight="1">
      <c r="A323" s="2" t="s">
        <v>1085</v>
      </c>
      <c r="B323" s="21" t="s">
        <v>109</v>
      </c>
      <c r="C323" s="10" t="s">
        <v>37</v>
      </c>
      <c r="D323" s="21">
        <v>100</v>
      </c>
      <c r="E323" s="21">
        <v>2000</v>
      </c>
      <c r="H323" s="16" t="s">
        <v>1087</v>
      </c>
      <c r="I323" s="2" t="s">
        <v>1088</v>
      </c>
      <c r="K323" s="2">
        <v>1</v>
      </c>
    </row>
    <row r="324" spans="1:11" ht="15.75" customHeight="1">
      <c r="A324" s="2" t="s">
        <v>1089</v>
      </c>
      <c r="B324" s="21" t="s">
        <v>451</v>
      </c>
      <c r="C324" s="10" t="s">
        <v>37</v>
      </c>
      <c r="D324" s="21">
        <v>350</v>
      </c>
      <c r="E324" s="21">
        <v>500</v>
      </c>
      <c r="H324" s="16" t="s">
        <v>1090</v>
      </c>
      <c r="I324" s="2" t="s">
        <v>111</v>
      </c>
      <c r="K324" s="2">
        <v>1</v>
      </c>
    </row>
    <row r="325" spans="1:11" ht="15.75" customHeight="1">
      <c r="A325" s="2" t="s">
        <v>1091</v>
      </c>
      <c r="B325" s="21" t="s">
        <v>133</v>
      </c>
      <c r="C325" s="10" t="s">
        <v>37</v>
      </c>
      <c r="D325" s="21">
        <v>1200</v>
      </c>
      <c r="E325" s="21">
        <v>1300</v>
      </c>
      <c r="H325" s="16" t="s">
        <v>1092</v>
      </c>
      <c r="I325" s="2" t="s">
        <v>1092</v>
      </c>
      <c r="K325" s="2">
        <v>1</v>
      </c>
    </row>
    <row r="326" spans="1:11" ht="15.75" customHeight="1">
      <c r="A326" s="2" t="s">
        <v>1093</v>
      </c>
      <c r="B326" s="21" t="s">
        <v>109</v>
      </c>
      <c r="C326" s="10" t="s">
        <v>37</v>
      </c>
      <c r="D326" s="21">
        <v>3</v>
      </c>
      <c r="E326" s="21">
        <v>3</v>
      </c>
      <c r="H326" s="2" t="s">
        <v>59</v>
      </c>
      <c r="I326" s="2"/>
      <c r="K326" s="2">
        <v>1</v>
      </c>
    </row>
    <row r="327" spans="1:11" ht="15.75" customHeight="1">
      <c r="A327" s="2" t="s">
        <v>1094</v>
      </c>
      <c r="B327" s="21" t="s">
        <v>50</v>
      </c>
      <c r="C327" s="10" t="s">
        <v>37</v>
      </c>
      <c r="D327" s="21">
        <v>8000</v>
      </c>
      <c r="E327" s="21">
        <v>30000</v>
      </c>
      <c r="H327" s="16" t="s">
        <v>1095</v>
      </c>
      <c r="I327" s="16" t="s">
        <v>1096</v>
      </c>
      <c r="J327" s="16" t="s">
        <v>1097</v>
      </c>
      <c r="K327" s="2">
        <v>1</v>
      </c>
    </row>
    <row r="328" spans="1:11" ht="15.75" customHeight="1">
      <c r="A328" s="2" t="s">
        <v>1098</v>
      </c>
      <c r="B328" s="2" t="s">
        <v>451</v>
      </c>
      <c r="C328" s="10" t="s">
        <v>37</v>
      </c>
      <c r="D328" s="2"/>
      <c r="E328" s="21"/>
      <c r="H328" s="2" t="s">
        <v>1099</v>
      </c>
      <c r="I328" s="2"/>
      <c r="K328" s="2">
        <v>0</v>
      </c>
    </row>
    <row r="329" spans="1:11" ht="15.75" customHeight="1">
      <c r="A329" s="2" t="s">
        <v>1101</v>
      </c>
      <c r="B329" s="2" t="s">
        <v>88</v>
      </c>
      <c r="C329" s="10" t="s">
        <v>37</v>
      </c>
      <c r="D329" s="2">
        <v>200</v>
      </c>
      <c r="E329" s="21">
        <v>1500</v>
      </c>
      <c r="H329" s="16" t="s">
        <v>1102</v>
      </c>
      <c r="I329" s="16" t="s">
        <v>1103</v>
      </c>
      <c r="K329" s="2">
        <v>1</v>
      </c>
    </row>
    <row r="330" spans="1:11" ht="15.75" customHeight="1">
      <c r="A330" s="2" t="s">
        <v>1104</v>
      </c>
      <c r="B330" s="2" t="s">
        <v>1105</v>
      </c>
      <c r="C330" s="10" t="s">
        <v>37</v>
      </c>
      <c r="D330" s="21">
        <v>4000</v>
      </c>
      <c r="E330" s="21">
        <v>15000</v>
      </c>
      <c r="H330" s="16" t="s">
        <v>1106</v>
      </c>
      <c r="I330" s="16" t="s">
        <v>1107</v>
      </c>
      <c r="K330" s="2">
        <v>1</v>
      </c>
    </row>
    <row r="331" spans="1:11" ht="15.75" customHeight="1">
      <c r="A331" s="2" t="s">
        <v>1108</v>
      </c>
      <c r="B331" s="2" t="s">
        <v>88</v>
      </c>
      <c r="C331" s="10" t="s">
        <v>37</v>
      </c>
      <c r="D331" s="2">
        <v>50</v>
      </c>
      <c r="E331" s="2">
        <v>50</v>
      </c>
      <c r="H331" s="28" t="s">
        <v>59</v>
      </c>
      <c r="K331" s="2">
        <v>1</v>
      </c>
    </row>
    <row r="332" spans="1:11">
      <c r="A332" s="2" t="s">
        <v>1109</v>
      </c>
      <c r="B332" s="2" t="s">
        <v>181</v>
      </c>
      <c r="C332" s="10" t="s">
        <v>37</v>
      </c>
      <c r="D332" s="2">
        <v>100</v>
      </c>
      <c r="E332" s="2">
        <v>280</v>
      </c>
      <c r="H332" s="44" t="s">
        <v>1110</v>
      </c>
      <c r="I332" s="2" t="s">
        <v>1111</v>
      </c>
      <c r="K332" s="2">
        <v>1</v>
      </c>
    </row>
    <row r="333" spans="1:11" ht="15.75" customHeight="1">
      <c r="A333" s="2" t="s">
        <v>1009</v>
      </c>
      <c r="B333" s="2" t="s">
        <v>1010</v>
      </c>
      <c r="C333" s="10" t="s">
        <v>37</v>
      </c>
      <c r="D333" s="21">
        <v>5000</v>
      </c>
      <c r="E333" s="21">
        <v>10000</v>
      </c>
      <c r="H333" s="16" t="s">
        <v>1011</v>
      </c>
      <c r="I333" s="2" t="s">
        <v>1012</v>
      </c>
      <c r="K333" s="2">
        <v>1</v>
      </c>
    </row>
    <row r="334" spans="1:11" ht="15.75" customHeight="1">
      <c r="A334" s="2" t="s">
        <v>686</v>
      </c>
      <c r="B334" s="21" t="s">
        <v>177</v>
      </c>
      <c r="C334" s="10" t="s">
        <v>37</v>
      </c>
      <c r="D334" s="21">
        <v>250</v>
      </c>
      <c r="E334" s="21">
        <v>250</v>
      </c>
      <c r="H334" s="16" t="s">
        <v>688</v>
      </c>
      <c r="I334" s="2"/>
      <c r="K334" s="2">
        <v>1</v>
      </c>
    </row>
    <row r="335" spans="1:11" ht="15.75" customHeight="1">
      <c r="A335" s="2" t="s">
        <v>1115</v>
      </c>
      <c r="B335" s="21" t="s">
        <v>75</v>
      </c>
      <c r="C335" s="10" t="s">
        <v>37</v>
      </c>
      <c r="D335" s="21">
        <v>147</v>
      </c>
      <c r="E335" s="21">
        <v>325</v>
      </c>
      <c r="H335" s="2" t="s">
        <v>1118</v>
      </c>
      <c r="I335" s="2" t="s">
        <v>783</v>
      </c>
      <c r="K335" s="2">
        <v>1</v>
      </c>
    </row>
    <row r="336" spans="1:11" ht="15.75" customHeight="1">
      <c r="A336" s="2" t="s">
        <v>1119</v>
      </c>
      <c r="B336" s="21" t="s">
        <v>109</v>
      </c>
      <c r="C336" s="10" t="s">
        <v>37</v>
      </c>
      <c r="D336" s="21">
        <v>150</v>
      </c>
      <c r="E336" s="21">
        <v>200</v>
      </c>
      <c r="H336" s="28" t="s">
        <v>1120</v>
      </c>
      <c r="I336" s="2"/>
      <c r="K336" s="2">
        <v>1</v>
      </c>
    </row>
    <row r="337" spans="1:11" ht="15.75" customHeight="1">
      <c r="A337" s="2" t="s">
        <v>881</v>
      </c>
      <c r="B337" s="21" t="s">
        <v>840</v>
      </c>
      <c r="C337" s="10" t="s">
        <v>37</v>
      </c>
      <c r="D337" s="21">
        <v>1500</v>
      </c>
      <c r="E337" s="21">
        <v>1500</v>
      </c>
      <c r="H337" s="16" t="s">
        <v>883</v>
      </c>
      <c r="I337" s="2"/>
      <c r="K337" s="2">
        <v>1</v>
      </c>
    </row>
    <row r="338" spans="1:11" ht="15.75" customHeight="1">
      <c r="A338" s="2" t="s">
        <v>1121</v>
      </c>
      <c r="B338" s="21" t="s">
        <v>109</v>
      </c>
      <c r="C338" s="10" t="s">
        <v>37</v>
      </c>
      <c r="D338" s="21">
        <v>4</v>
      </c>
      <c r="E338" s="21">
        <v>4</v>
      </c>
      <c r="H338" s="28" t="s">
        <v>59</v>
      </c>
      <c r="I338" s="2"/>
      <c r="K338" s="2">
        <v>1</v>
      </c>
    </row>
    <row r="339" spans="1:11" ht="15.75" customHeight="1">
      <c r="A339" s="2" t="s">
        <v>1122</v>
      </c>
      <c r="B339" s="21" t="s">
        <v>98</v>
      </c>
      <c r="C339" s="10" t="s">
        <v>37</v>
      </c>
      <c r="D339" s="21">
        <v>2000</v>
      </c>
      <c r="E339" s="21">
        <v>4000</v>
      </c>
      <c r="H339" s="16" t="s">
        <v>1123</v>
      </c>
      <c r="I339" s="23" t="s">
        <v>1124</v>
      </c>
      <c r="K339" s="2">
        <v>1</v>
      </c>
    </row>
    <row r="340" spans="1:11" ht="15.75" customHeight="1">
      <c r="A340" s="2" t="s">
        <v>174</v>
      </c>
      <c r="B340" s="21" t="s">
        <v>164</v>
      </c>
      <c r="C340" s="10" t="s">
        <v>37</v>
      </c>
      <c r="D340" s="21">
        <v>7000</v>
      </c>
      <c r="E340" s="21">
        <v>7000</v>
      </c>
      <c r="H340" s="16" t="s">
        <v>175</v>
      </c>
      <c r="I340" s="2"/>
      <c r="K340" s="2">
        <v>1</v>
      </c>
    </row>
    <row r="341" spans="1:11" ht="15.75" customHeight="1">
      <c r="A341" s="2" t="s">
        <v>1125</v>
      </c>
      <c r="B341" s="21" t="s">
        <v>351</v>
      </c>
      <c r="C341" s="10" t="s">
        <v>37</v>
      </c>
      <c r="D341" s="21">
        <v>50</v>
      </c>
      <c r="E341" s="21">
        <v>100</v>
      </c>
      <c r="H341" s="2" t="s">
        <v>1126</v>
      </c>
      <c r="I341" s="2" t="s">
        <v>545</v>
      </c>
      <c r="K341" s="2">
        <v>1</v>
      </c>
    </row>
    <row r="342" spans="1:11" ht="15.75" customHeight="1">
      <c r="A342" s="2" t="s">
        <v>322</v>
      </c>
      <c r="B342" s="21" t="s">
        <v>57</v>
      </c>
      <c r="C342" s="10" t="s">
        <v>37</v>
      </c>
      <c r="D342" s="21">
        <v>100</v>
      </c>
      <c r="E342" s="21">
        <v>100</v>
      </c>
      <c r="H342" s="2" t="s">
        <v>323</v>
      </c>
      <c r="I342" s="29" t="s">
        <v>324</v>
      </c>
      <c r="K342" s="2">
        <v>1</v>
      </c>
    </row>
    <row r="343" spans="1:11" ht="15.75" customHeight="1">
      <c r="A343" s="2" t="s">
        <v>1127</v>
      </c>
      <c r="B343" s="21" t="s">
        <v>133</v>
      </c>
      <c r="C343" s="10" t="s">
        <v>37</v>
      </c>
      <c r="D343" s="21">
        <v>200</v>
      </c>
      <c r="E343" s="21">
        <v>200</v>
      </c>
      <c r="H343" s="16" t="s">
        <v>1128</v>
      </c>
      <c r="I343" s="2"/>
      <c r="K343" s="2">
        <v>1</v>
      </c>
    </row>
    <row r="344" spans="1:11" ht="15.75" customHeight="1">
      <c r="A344" s="2" t="s">
        <v>1129</v>
      </c>
      <c r="B344" s="21" t="s">
        <v>273</v>
      </c>
      <c r="C344" s="10" t="s">
        <v>37</v>
      </c>
      <c r="D344" s="21">
        <v>67</v>
      </c>
      <c r="E344" s="21">
        <v>67</v>
      </c>
      <c r="H344" s="16" t="s">
        <v>1130</v>
      </c>
      <c r="I344" s="16" t="s">
        <v>1131</v>
      </c>
      <c r="J344" s="16" t="s">
        <v>1132</v>
      </c>
      <c r="K344" s="2">
        <v>1</v>
      </c>
    </row>
    <row r="345" spans="1:11" ht="15.75" customHeight="1">
      <c r="A345" s="2" t="s">
        <v>325</v>
      </c>
      <c r="B345" s="21" t="s">
        <v>57</v>
      </c>
      <c r="C345" s="10" t="s">
        <v>37</v>
      </c>
      <c r="D345" s="21">
        <v>200000</v>
      </c>
      <c r="E345" s="21">
        <v>750000</v>
      </c>
      <c r="H345" s="16" t="s">
        <v>326</v>
      </c>
      <c r="I345" s="16" t="s">
        <v>329</v>
      </c>
      <c r="K345" s="2">
        <v>1</v>
      </c>
    </row>
    <row r="346" spans="1:11" ht="15.75" customHeight="1">
      <c r="A346" s="2" t="s">
        <v>1013</v>
      </c>
      <c r="B346" s="21" t="s">
        <v>1010</v>
      </c>
      <c r="C346" s="10" t="s">
        <v>37</v>
      </c>
      <c r="D346" s="21">
        <v>5000</v>
      </c>
      <c r="E346" s="21">
        <v>5000</v>
      </c>
      <c r="H346" s="16" t="s">
        <v>1014</v>
      </c>
      <c r="K346" s="2">
        <v>1</v>
      </c>
    </row>
    <row r="347" spans="1:11" ht="15.75" customHeight="1">
      <c r="A347" s="2" t="s">
        <v>1135</v>
      </c>
      <c r="B347" s="21" t="s">
        <v>98</v>
      </c>
      <c r="C347" s="10" t="s">
        <v>37</v>
      </c>
      <c r="D347" s="21">
        <v>100</v>
      </c>
      <c r="E347" s="21">
        <v>150</v>
      </c>
      <c r="H347" s="47" t="s">
        <v>1136</v>
      </c>
      <c r="I347" s="2" t="s">
        <v>1139</v>
      </c>
      <c r="K347" s="2">
        <v>1</v>
      </c>
    </row>
    <row r="348" spans="1:11" ht="15.75" customHeight="1">
      <c r="A348" s="2" t="s">
        <v>1133</v>
      </c>
      <c r="B348" s="21" t="s">
        <v>224</v>
      </c>
      <c r="C348" s="10" t="s">
        <v>37</v>
      </c>
      <c r="D348" s="21">
        <v>2</v>
      </c>
      <c r="E348" s="21">
        <v>2</v>
      </c>
      <c r="H348" s="49" t="s">
        <v>111</v>
      </c>
      <c r="I348" s="2"/>
      <c r="K348" s="2">
        <v>1</v>
      </c>
    </row>
    <row r="349" spans="1:11" ht="15.75" customHeight="1">
      <c r="A349" s="2" t="s">
        <v>1145</v>
      </c>
      <c r="B349" s="21" t="s">
        <v>80</v>
      </c>
      <c r="C349" s="10" t="s">
        <v>37</v>
      </c>
      <c r="D349" s="21">
        <v>5</v>
      </c>
      <c r="E349" s="21">
        <v>5</v>
      </c>
      <c r="H349" s="2" t="s">
        <v>1146</v>
      </c>
      <c r="I349" s="2"/>
      <c r="K349" s="2">
        <v>1</v>
      </c>
    </row>
    <row r="350" spans="1:11" ht="15.75" customHeight="1">
      <c r="A350" s="2" t="s">
        <v>1147</v>
      </c>
      <c r="B350" s="21" t="s">
        <v>35</v>
      </c>
      <c r="C350" s="10" t="s">
        <v>37</v>
      </c>
      <c r="D350" s="21">
        <v>350</v>
      </c>
      <c r="E350" s="21">
        <v>1000</v>
      </c>
      <c r="H350" s="16" t="s">
        <v>805</v>
      </c>
      <c r="I350" s="2" t="s">
        <v>111</v>
      </c>
      <c r="K350" s="2">
        <v>1</v>
      </c>
    </row>
    <row r="351" spans="1:11" ht="15.75" customHeight="1">
      <c r="A351" s="2" t="s">
        <v>1134</v>
      </c>
      <c r="B351" s="21" t="s">
        <v>224</v>
      </c>
      <c r="C351" s="10" t="s">
        <v>37</v>
      </c>
      <c r="D351" s="21">
        <v>95</v>
      </c>
      <c r="E351" s="21">
        <v>95</v>
      </c>
      <c r="H351" s="2" t="s">
        <v>59</v>
      </c>
      <c r="K351" s="2">
        <v>1</v>
      </c>
    </row>
    <row r="352" spans="1:11" ht="15.75" customHeight="1">
      <c r="A352" s="2" t="s">
        <v>606</v>
      </c>
      <c r="B352" s="21" t="s">
        <v>63</v>
      </c>
      <c r="C352" s="10" t="s">
        <v>37</v>
      </c>
      <c r="D352" s="21">
        <v>25</v>
      </c>
      <c r="E352" s="21">
        <v>30</v>
      </c>
      <c r="H352" s="2" t="s">
        <v>111</v>
      </c>
      <c r="K352" s="2">
        <v>1</v>
      </c>
    </row>
    <row r="353" spans="1:11" ht="15.75" customHeight="1">
      <c r="A353" s="2" t="s">
        <v>331</v>
      </c>
      <c r="B353" s="21" t="s">
        <v>57</v>
      </c>
      <c r="C353" s="10" t="s">
        <v>37</v>
      </c>
      <c r="D353" s="21">
        <v>400</v>
      </c>
      <c r="E353" s="21">
        <v>400</v>
      </c>
      <c r="H353" s="16" t="s">
        <v>333</v>
      </c>
      <c r="K353" s="2">
        <v>1</v>
      </c>
    </row>
    <row r="354" spans="1:11" ht="15.75" customHeight="1">
      <c r="A354" s="2" t="s">
        <v>1151</v>
      </c>
      <c r="B354" s="21" t="s">
        <v>181</v>
      </c>
      <c r="C354" s="10" t="s">
        <v>37</v>
      </c>
      <c r="D354" s="21">
        <v>20</v>
      </c>
      <c r="E354" s="21">
        <v>20</v>
      </c>
      <c r="H354" s="16" t="s">
        <v>1152</v>
      </c>
      <c r="K354" s="2">
        <v>1</v>
      </c>
    </row>
    <row r="355" spans="1:11" ht="15.75" customHeight="1">
      <c r="A355" s="2" t="s">
        <v>1153</v>
      </c>
      <c r="B355" s="21" t="s">
        <v>172</v>
      </c>
      <c r="C355" s="10" t="s">
        <v>37</v>
      </c>
      <c r="D355" s="21">
        <v>75000</v>
      </c>
      <c r="E355" s="21">
        <v>100000</v>
      </c>
      <c r="H355" s="16" t="s">
        <v>1154</v>
      </c>
      <c r="K355" s="2">
        <v>1</v>
      </c>
    </row>
    <row r="356" spans="1:11" ht="15.75" customHeight="1">
      <c r="A356" s="2" t="s">
        <v>1156</v>
      </c>
      <c r="B356" s="21" t="s">
        <v>285</v>
      </c>
      <c r="C356" s="10" t="s">
        <v>37</v>
      </c>
      <c r="D356" s="21">
        <v>50</v>
      </c>
      <c r="E356" s="2">
        <v>50</v>
      </c>
      <c r="G356" s="2">
        <v>1</v>
      </c>
      <c r="H356" s="23" t="s">
        <v>1158</v>
      </c>
      <c r="I356" s="2"/>
      <c r="K356" s="2">
        <v>1</v>
      </c>
    </row>
    <row r="357" spans="1:11" ht="15.75" customHeight="1">
      <c r="A357" s="2" t="s">
        <v>1159</v>
      </c>
      <c r="B357" s="21" t="s">
        <v>273</v>
      </c>
      <c r="C357" s="10" t="s">
        <v>37</v>
      </c>
      <c r="D357" s="21">
        <v>50</v>
      </c>
      <c r="E357" s="2">
        <v>140</v>
      </c>
      <c r="H357" s="23" t="s">
        <v>275</v>
      </c>
      <c r="I357" s="2" t="s">
        <v>1160</v>
      </c>
      <c r="K357" s="2">
        <v>1</v>
      </c>
    </row>
    <row r="358" spans="1:11" ht="15.75" customHeight="1">
      <c r="A358" s="2" t="s">
        <v>1161</v>
      </c>
      <c r="B358" s="21" t="s">
        <v>35</v>
      </c>
      <c r="C358" s="10" t="s">
        <v>37</v>
      </c>
      <c r="D358" s="21">
        <v>76</v>
      </c>
      <c r="E358" s="2">
        <v>76</v>
      </c>
      <c r="H358" s="28" t="s">
        <v>1162</v>
      </c>
      <c r="K358" s="2">
        <v>1</v>
      </c>
    </row>
    <row r="359" spans="1:11" ht="15.75" customHeight="1">
      <c r="A359" s="2" t="s">
        <v>336</v>
      </c>
      <c r="B359" s="21" t="s">
        <v>57</v>
      </c>
      <c r="C359" s="10" t="s">
        <v>37</v>
      </c>
      <c r="D359" s="21"/>
      <c r="E359" s="2"/>
      <c r="H359" s="28" t="s">
        <v>339</v>
      </c>
      <c r="K359" s="2">
        <v>0</v>
      </c>
    </row>
    <row r="360" spans="1:11" ht="15.75" customHeight="1">
      <c r="A360" s="2" t="s">
        <v>1049</v>
      </c>
      <c r="B360" s="21" t="s">
        <v>360</v>
      </c>
      <c r="C360" s="10" t="s">
        <v>37</v>
      </c>
      <c r="D360" s="21">
        <v>100</v>
      </c>
      <c r="E360" s="2">
        <v>100</v>
      </c>
      <c r="H360" s="23" t="s">
        <v>1051</v>
      </c>
      <c r="K360" s="2">
        <v>1</v>
      </c>
    </row>
    <row r="361" spans="1:11" ht="15.75" customHeight="1">
      <c r="A361" s="2" t="s">
        <v>1163</v>
      </c>
      <c r="B361" s="21" t="s">
        <v>50</v>
      </c>
      <c r="C361" s="10" t="s">
        <v>37</v>
      </c>
      <c r="D361" s="21">
        <v>200</v>
      </c>
      <c r="E361" s="2">
        <v>800</v>
      </c>
      <c r="H361" s="16" t="s">
        <v>1164</v>
      </c>
      <c r="I361" s="16" t="s">
        <v>1165</v>
      </c>
      <c r="K361" s="2">
        <v>1</v>
      </c>
    </row>
    <row r="362" spans="1:11" ht="15.75" customHeight="1">
      <c r="A362" s="2" t="s">
        <v>1166</v>
      </c>
      <c r="B362" s="21" t="s">
        <v>273</v>
      </c>
      <c r="C362" s="10" t="s">
        <v>37</v>
      </c>
      <c r="D362" s="21">
        <v>2</v>
      </c>
      <c r="E362" s="2">
        <v>2</v>
      </c>
      <c r="H362" s="2" t="s">
        <v>111</v>
      </c>
      <c r="I362" s="2"/>
      <c r="K362" s="2">
        <v>1</v>
      </c>
    </row>
    <row r="363" spans="1:11" ht="15.75" customHeight="1">
      <c r="A363" s="2" t="s">
        <v>953</v>
      </c>
      <c r="B363" s="21" t="s">
        <v>438</v>
      </c>
      <c r="C363" s="10" t="s">
        <v>37</v>
      </c>
      <c r="D363" s="21">
        <v>40</v>
      </c>
      <c r="E363" s="2">
        <v>50</v>
      </c>
      <c r="H363" s="16" t="s">
        <v>954</v>
      </c>
      <c r="K363" s="2">
        <v>1</v>
      </c>
    </row>
    <row r="364" spans="1:11" ht="15.75" customHeight="1">
      <c r="A364" s="2" t="s">
        <v>1167</v>
      </c>
      <c r="B364" s="21" t="s">
        <v>766</v>
      </c>
      <c r="C364" s="10" t="s">
        <v>37</v>
      </c>
      <c r="D364" s="21"/>
      <c r="E364" s="21"/>
      <c r="H364" s="2"/>
      <c r="K364" s="2">
        <v>1</v>
      </c>
    </row>
    <row r="365" spans="1:11" ht="15.75" customHeight="1">
      <c r="A365" s="2" t="s">
        <v>918</v>
      </c>
      <c r="B365" s="21" t="s">
        <v>355</v>
      </c>
      <c r="C365" s="10" t="s">
        <v>37</v>
      </c>
      <c r="D365" s="21">
        <v>75</v>
      </c>
      <c r="E365" s="21">
        <v>150</v>
      </c>
      <c r="H365" s="2" t="s">
        <v>59</v>
      </c>
      <c r="I365" s="2"/>
      <c r="J365" s="2"/>
      <c r="K365" s="2">
        <v>1</v>
      </c>
    </row>
    <row r="366" spans="1:11" ht="15.75" customHeight="1">
      <c r="A366" s="2" t="s">
        <v>1168</v>
      </c>
      <c r="B366" s="21" t="s">
        <v>189</v>
      </c>
      <c r="C366" s="10" t="s">
        <v>37</v>
      </c>
      <c r="D366" s="21">
        <v>700</v>
      </c>
      <c r="E366" s="21">
        <v>1400</v>
      </c>
      <c r="H366" s="2" t="s">
        <v>59</v>
      </c>
      <c r="I366" s="2" t="s">
        <v>111</v>
      </c>
      <c r="J366" s="16" t="s">
        <v>1169</v>
      </c>
      <c r="K366" s="2">
        <v>1</v>
      </c>
    </row>
    <row r="367" spans="1:11" ht="15.75" customHeight="1">
      <c r="A367" s="2" t="s">
        <v>733</v>
      </c>
      <c r="B367" s="21" t="s">
        <v>119</v>
      </c>
      <c r="C367" s="10" t="s">
        <v>37</v>
      </c>
      <c r="D367" s="21">
        <v>500</v>
      </c>
      <c r="E367" s="21">
        <v>500</v>
      </c>
      <c r="H367" s="2" t="s">
        <v>59</v>
      </c>
      <c r="I367" s="2" t="s">
        <v>736</v>
      </c>
      <c r="J367" s="2"/>
      <c r="K367" s="2">
        <v>1</v>
      </c>
    </row>
    <row r="368" spans="1:11" ht="15.75" customHeight="1">
      <c r="A368" s="2" t="s">
        <v>1170</v>
      </c>
      <c r="B368" s="21" t="s">
        <v>500</v>
      </c>
      <c r="C368" s="10" t="s">
        <v>37</v>
      </c>
      <c r="D368" s="21">
        <v>3000</v>
      </c>
      <c r="E368" s="21">
        <v>9000</v>
      </c>
      <c r="H368" s="16" t="s">
        <v>1171</v>
      </c>
      <c r="I368" s="16" t="s">
        <v>1172</v>
      </c>
      <c r="K368" s="2">
        <v>1</v>
      </c>
    </row>
    <row r="369" spans="1:11" ht="15.75" customHeight="1">
      <c r="A369" s="2" t="s">
        <v>1173</v>
      </c>
      <c r="B369" s="21" t="s">
        <v>172</v>
      </c>
      <c r="C369" s="10" t="s">
        <v>37</v>
      </c>
      <c r="D369" s="21">
        <v>200</v>
      </c>
      <c r="E369" s="21">
        <v>450</v>
      </c>
      <c r="H369" s="16" t="s">
        <v>1174</v>
      </c>
      <c r="I369" s="2" t="s">
        <v>1175</v>
      </c>
      <c r="J369" s="2" t="s">
        <v>717</v>
      </c>
      <c r="K369" s="2">
        <v>1</v>
      </c>
    </row>
    <row r="370" spans="1:11" ht="15.75" customHeight="1">
      <c r="A370" s="2" t="s">
        <v>155</v>
      </c>
      <c r="B370" s="21" t="s">
        <v>146</v>
      </c>
      <c r="C370" s="10" t="s">
        <v>37</v>
      </c>
      <c r="D370" s="21">
        <v>50</v>
      </c>
      <c r="E370" s="21">
        <v>50</v>
      </c>
      <c r="H370" s="2" t="s">
        <v>59</v>
      </c>
      <c r="K370" s="2">
        <v>1</v>
      </c>
    </row>
    <row r="371" spans="1:11" ht="15.75" customHeight="1">
      <c r="A371" s="2" t="s">
        <v>1176</v>
      </c>
      <c r="B371" s="21" t="s">
        <v>50</v>
      </c>
      <c r="C371" s="10" t="s">
        <v>37</v>
      </c>
      <c r="D371" s="21"/>
      <c r="E371" s="21"/>
      <c r="H371" s="2"/>
      <c r="K371" s="2">
        <v>1</v>
      </c>
    </row>
    <row r="372" spans="1:11" ht="15.75" customHeight="1">
      <c r="A372" s="2" t="s">
        <v>738</v>
      </c>
      <c r="B372" s="21" t="s">
        <v>119</v>
      </c>
      <c r="C372" s="10" t="s">
        <v>37</v>
      </c>
      <c r="D372" s="21">
        <v>10000</v>
      </c>
      <c r="E372" s="21">
        <v>25000</v>
      </c>
      <c r="H372" s="16" t="s">
        <v>740</v>
      </c>
      <c r="I372" s="2" t="s">
        <v>743</v>
      </c>
      <c r="K372" s="2">
        <v>1</v>
      </c>
    </row>
    <row r="373" spans="1:11" ht="15.75" customHeight="1">
      <c r="A373" s="2" t="s">
        <v>745</v>
      </c>
      <c r="B373" s="21" t="s">
        <v>119</v>
      </c>
      <c r="C373" s="10" t="s">
        <v>37</v>
      </c>
      <c r="D373" s="21"/>
      <c r="E373" s="21"/>
      <c r="H373" s="28" t="s">
        <v>747</v>
      </c>
      <c r="I373" s="2"/>
      <c r="K373" s="2">
        <v>0</v>
      </c>
    </row>
    <row r="374" spans="1:11" ht="15.75" customHeight="1">
      <c r="A374" s="2" t="s">
        <v>1177</v>
      </c>
      <c r="B374" s="21" t="s">
        <v>50</v>
      </c>
      <c r="C374" s="10" t="s">
        <v>37</v>
      </c>
      <c r="D374" s="21">
        <v>400</v>
      </c>
      <c r="E374" s="21">
        <v>400</v>
      </c>
      <c r="H374" s="23" t="s">
        <v>1178</v>
      </c>
      <c r="I374" s="2"/>
      <c r="K374" s="2">
        <v>1</v>
      </c>
    </row>
    <row r="375" spans="1:11" ht="15.75" customHeight="1">
      <c r="A375" s="2" t="s">
        <v>1179</v>
      </c>
      <c r="B375" s="21" t="s">
        <v>35</v>
      </c>
      <c r="C375" s="10" t="s">
        <v>37</v>
      </c>
      <c r="D375" s="21">
        <v>50</v>
      </c>
      <c r="E375" s="21">
        <v>100</v>
      </c>
      <c r="H375" s="28" t="s">
        <v>1180</v>
      </c>
      <c r="I375" s="16" t="s">
        <v>1181</v>
      </c>
      <c r="K375" s="2">
        <v>1</v>
      </c>
    </row>
    <row r="376" spans="1:11" ht="15.75" customHeight="1">
      <c r="A376" s="2" t="s">
        <v>1182</v>
      </c>
      <c r="B376" s="21" t="s">
        <v>1183</v>
      </c>
      <c r="C376" s="10" t="s">
        <v>37</v>
      </c>
      <c r="D376" s="21">
        <v>6</v>
      </c>
      <c r="E376" s="21">
        <v>6</v>
      </c>
      <c r="H376" s="28" t="s">
        <v>111</v>
      </c>
      <c r="I376" s="2"/>
      <c r="K376" s="2">
        <v>1</v>
      </c>
    </row>
    <row r="377" spans="1:11" ht="15.75" customHeight="1">
      <c r="A377" s="2" t="s">
        <v>1184</v>
      </c>
      <c r="B377" s="21" t="s">
        <v>368</v>
      </c>
      <c r="C377" s="10" t="s">
        <v>37</v>
      </c>
      <c r="D377" s="21">
        <v>500</v>
      </c>
      <c r="E377" s="21">
        <v>500</v>
      </c>
      <c r="H377" s="28" t="s">
        <v>890</v>
      </c>
      <c r="I377" s="2"/>
      <c r="K377" s="2">
        <v>1</v>
      </c>
    </row>
    <row r="378" spans="1:11" ht="15.75" customHeight="1">
      <c r="A378" s="2" t="s">
        <v>652</v>
      </c>
      <c r="B378" s="21" t="s">
        <v>298</v>
      </c>
      <c r="C378" s="10" t="s">
        <v>37</v>
      </c>
      <c r="D378" s="21">
        <v>120</v>
      </c>
      <c r="E378" s="21">
        <v>120</v>
      </c>
      <c r="G378" s="2">
        <v>1</v>
      </c>
      <c r="H378" s="23" t="s">
        <v>654</v>
      </c>
      <c r="I378" s="2"/>
      <c r="K378" s="2">
        <v>1</v>
      </c>
    </row>
    <row r="379" spans="1:11" ht="15.75" customHeight="1">
      <c r="A379" s="2" t="s">
        <v>1185</v>
      </c>
      <c r="B379" s="21" t="s">
        <v>109</v>
      </c>
      <c r="C379" s="10" t="s">
        <v>37</v>
      </c>
      <c r="D379" s="21">
        <v>50</v>
      </c>
      <c r="E379" s="21">
        <v>50</v>
      </c>
      <c r="H379" s="28" t="s">
        <v>59</v>
      </c>
      <c r="I379" s="2"/>
      <c r="K379" s="2">
        <v>1</v>
      </c>
    </row>
    <row r="380" spans="1:11" ht="15.75" customHeight="1">
      <c r="A380" s="2" t="s">
        <v>1186</v>
      </c>
      <c r="B380" s="21" t="s">
        <v>172</v>
      </c>
      <c r="C380" s="10" t="s">
        <v>37</v>
      </c>
      <c r="D380" s="21">
        <v>1000</v>
      </c>
      <c r="E380" s="21">
        <v>1000</v>
      </c>
      <c r="H380" s="23" t="s">
        <v>1187</v>
      </c>
      <c r="I380" s="2"/>
      <c r="K380" s="2">
        <v>1</v>
      </c>
    </row>
    <row r="381" spans="1:11" ht="15.75" customHeight="1">
      <c r="A381" s="2" t="s">
        <v>1188</v>
      </c>
      <c r="B381" s="21" t="s">
        <v>273</v>
      </c>
      <c r="C381" s="10" t="s">
        <v>37</v>
      </c>
      <c r="D381" s="21"/>
      <c r="E381" s="21"/>
      <c r="G381" s="2"/>
      <c r="H381" s="28" t="s">
        <v>1189</v>
      </c>
      <c r="I381" s="2"/>
      <c r="K381" s="2">
        <v>0</v>
      </c>
    </row>
    <row r="382" spans="1:11" ht="15.75" customHeight="1">
      <c r="A382" s="2" t="s">
        <v>1190</v>
      </c>
      <c r="B382" s="21" t="s">
        <v>172</v>
      </c>
      <c r="C382" s="10" t="s">
        <v>37</v>
      </c>
      <c r="D382" s="21">
        <v>300</v>
      </c>
      <c r="E382" s="21">
        <v>300</v>
      </c>
      <c r="H382" s="28" t="s">
        <v>59</v>
      </c>
      <c r="I382" s="2"/>
      <c r="K382" s="2">
        <v>1</v>
      </c>
    </row>
    <row r="383" spans="1:11" ht="15.75" customHeight="1">
      <c r="A383" s="2" t="s">
        <v>608</v>
      </c>
      <c r="B383" s="21" t="s">
        <v>63</v>
      </c>
      <c r="C383" s="10" t="s">
        <v>37</v>
      </c>
      <c r="D383" s="21">
        <v>6</v>
      </c>
      <c r="E383" s="21">
        <v>6</v>
      </c>
      <c r="H383" s="2" t="s">
        <v>59</v>
      </c>
      <c r="I383" s="2"/>
      <c r="K383" s="2">
        <v>1</v>
      </c>
    </row>
    <row r="384" spans="1:11" ht="15.75" customHeight="1">
      <c r="A384" s="2" t="s">
        <v>1191</v>
      </c>
      <c r="B384" s="21" t="s">
        <v>368</v>
      </c>
      <c r="C384" s="10" t="s">
        <v>37</v>
      </c>
      <c r="D384" s="21">
        <v>80</v>
      </c>
      <c r="E384" s="21">
        <v>120</v>
      </c>
      <c r="H384" s="16" t="s">
        <v>1192</v>
      </c>
      <c r="I384" s="2" t="s">
        <v>783</v>
      </c>
      <c r="K384" s="2">
        <v>1</v>
      </c>
    </row>
    <row r="385" spans="1:11" ht="15.75" customHeight="1">
      <c r="A385" s="2" t="s">
        <v>984</v>
      </c>
      <c r="B385" s="21" t="s">
        <v>149</v>
      </c>
      <c r="C385" s="10" t="s">
        <v>37</v>
      </c>
      <c r="D385" s="21">
        <v>18</v>
      </c>
      <c r="E385" s="21">
        <v>20</v>
      </c>
      <c r="H385" s="2" t="s">
        <v>59</v>
      </c>
      <c r="I385" s="2"/>
      <c r="K385" s="2">
        <v>1</v>
      </c>
    </row>
    <row r="386" spans="1:11" ht="15.75" customHeight="1">
      <c r="A386" s="2" t="s">
        <v>1193</v>
      </c>
      <c r="B386" s="21" t="s">
        <v>351</v>
      </c>
      <c r="C386" s="10" t="s">
        <v>37</v>
      </c>
      <c r="D386" s="21">
        <v>200</v>
      </c>
      <c r="E386" s="21">
        <v>200</v>
      </c>
      <c r="H386" s="16" t="s">
        <v>1194</v>
      </c>
      <c r="I386" s="2"/>
      <c r="K386" s="2">
        <v>1</v>
      </c>
    </row>
    <row r="387" spans="1:11" ht="15.75" customHeight="1">
      <c r="A387" s="2" t="s">
        <v>158</v>
      </c>
      <c r="B387" s="21" t="s">
        <v>146</v>
      </c>
      <c r="C387" s="10" t="s">
        <v>37</v>
      </c>
      <c r="D387" s="21">
        <v>900</v>
      </c>
      <c r="E387" s="21">
        <v>1000</v>
      </c>
      <c r="H387" s="2" t="s">
        <v>159</v>
      </c>
      <c r="I387" s="16" t="s">
        <v>160</v>
      </c>
      <c r="K387" s="2">
        <v>1</v>
      </c>
    </row>
    <row r="388" spans="1:11" ht="15.75" customHeight="1">
      <c r="A388" s="2" t="s">
        <v>341</v>
      </c>
      <c r="B388" s="21" t="s">
        <v>57</v>
      </c>
      <c r="C388" s="10" t="s">
        <v>37</v>
      </c>
      <c r="D388" s="21">
        <v>900</v>
      </c>
      <c r="E388" s="21">
        <v>1000</v>
      </c>
      <c r="H388" s="16" t="s">
        <v>343</v>
      </c>
      <c r="I388" s="16" t="s">
        <v>343</v>
      </c>
      <c r="K388" s="2">
        <v>1</v>
      </c>
    </row>
    <row r="389" spans="1:11" ht="15.75" customHeight="1">
      <c r="A389" s="2" t="s">
        <v>1198</v>
      </c>
      <c r="B389" s="21" t="s">
        <v>184</v>
      </c>
      <c r="C389" s="10" t="s">
        <v>37</v>
      </c>
      <c r="D389" s="21">
        <v>70</v>
      </c>
      <c r="E389" s="21">
        <v>70</v>
      </c>
      <c r="H389" s="2" t="s">
        <v>1200</v>
      </c>
      <c r="I389" s="2"/>
      <c r="K389" s="2">
        <v>1</v>
      </c>
    </row>
    <row r="390" spans="1:11" ht="15.75" customHeight="1">
      <c r="A390" s="2" t="s">
        <v>1137</v>
      </c>
      <c r="B390" s="21" t="s">
        <v>224</v>
      </c>
      <c r="C390" s="10" t="s">
        <v>37</v>
      </c>
      <c r="D390" s="21">
        <v>22</v>
      </c>
      <c r="E390" s="21">
        <v>22</v>
      </c>
      <c r="H390" s="2" t="s">
        <v>1138</v>
      </c>
      <c r="I390" s="2"/>
      <c r="K390" s="2">
        <v>1</v>
      </c>
    </row>
    <row r="391" spans="1:11" ht="15.75" customHeight="1">
      <c r="A391" s="2" t="s">
        <v>346</v>
      </c>
      <c r="B391" s="21" t="s">
        <v>57</v>
      </c>
      <c r="C391" s="10" t="s">
        <v>37</v>
      </c>
      <c r="D391" s="21"/>
      <c r="E391" s="21"/>
      <c r="H391" s="2" t="s">
        <v>339</v>
      </c>
      <c r="I391" s="2"/>
      <c r="K391" s="2">
        <v>0</v>
      </c>
    </row>
    <row r="392" spans="1:11" ht="15.75" customHeight="1">
      <c r="A392" s="2" t="s">
        <v>1204</v>
      </c>
      <c r="B392" s="21" t="s">
        <v>285</v>
      </c>
      <c r="C392" s="10" t="s">
        <v>37</v>
      </c>
      <c r="D392" s="21">
        <v>15000</v>
      </c>
      <c r="E392" s="21">
        <v>20000</v>
      </c>
      <c r="H392" s="16" t="s">
        <v>1205</v>
      </c>
      <c r="I392" s="16" t="s">
        <v>1205</v>
      </c>
      <c r="K392" s="2">
        <v>1</v>
      </c>
    </row>
    <row r="393" spans="1:11" ht="15.75" customHeight="1">
      <c r="A393" s="2" t="s">
        <v>1208</v>
      </c>
      <c r="B393" s="21" t="s">
        <v>88</v>
      </c>
      <c r="C393" s="10" t="s">
        <v>37</v>
      </c>
      <c r="D393" s="21">
        <v>1</v>
      </c>
      <c r="E393" s="21">
        <v>1</v>
      </c>
      <c r="H393" s="2" t="s">
        <v>59</v>
      </c>
      <c r="I393" s="2"/>
      <c r="K393" s="2">
        <v>1</v>
      </c>
    </row>
    <row r="394" spans="1:11" ht="15.75" customHeight="1">
      <c r="A394" s="2" t="s">
        <v>1210</v>
      </c>
      <c r="B394" s="21" t="s">
        <v>184</v>
      </c>
      <c r="C394" s="10" t="s">
        <v>37</v>
      </c>
      <c r="D394" s="21">
        <v>500</v>
      </c>
      <c r="E394" s="21">
        <v>600</v>
      </c>
      <c r="H394" s="16" t="s">
        <v>1213</v>
      </c>
      <c r="I394" s="2" t="s">
        <v>485</v>
      </c>
      <c r="K394" s="2">
        <v>1</v>
      </c>
    </row>
    <row r="395" spans="1:11" ht="15.75" customHeight="1">
      <c r="A395" s="2" t="s">
        <v>1215</v>
      </c>
      <c r="B395" s="21" t="s">
        <v>273</v>
      </c>
      <c r="C395" s="10" t="s">
        <v>37</v>
      </c>
      <c r="D395" s="21">
        <v>250</v>
      </c>
      <c r="E395" s="21">
        <v>250</v>
      </c>
      <c r="H395" s="2" t="s">
        <v>1217</v>
      </c>
      <c r="I395" s="2"/>
      <c r="K395" s="2">
        <v>1</v>
      </c>
    </row>
    <row r="396" spans="1:11" ht="15.75" customHeight="1">
      <c r="A396" s="2" t="s">
        <v>920</v>
      </c>
      <c r="B396" s="21" t="s">
        <v>355</v>
      </c>
      <c r="C396" s="10" t="s">
        <v>37</v>
      </c>
      <c r="D396" s="21">
        <v>2500</v>
      </c>
      <c r="E396" s="21">
        <v>2500</v>
      </c>
      <c r="H396" s="16" t="s">
        <v>921</v>
      </c>
      <c r="I396" s="16" t="s">
        <v>923</v>
      </c>
      <c r="K396" s="2">
        <v>1</v>
      </c>
    </row>
    <row r="397" spans="1:11" ht="15.75" customHeight="1">
      <c r="A397" s="2" t="s">
        <v>1220</v>
      </c>
      <c r="B397" s="21" t="s">
        <v>211</v>
      </c>
      <c r="C397" s="10" t="s">
        <v>37</v>
      </c>
      <c r="D397" s="21">
        <v>20</v>
      </c>
      <c r="E397" s="2">
        <v>30</v>
      </c>
      <c r="H397" s="2" t="s">
        <v>116</v>
      </c>
      <c r="I397" s="2" t="s">
        <v>116</v>
      </c>
      <c r="K397" s="2">
        <v>1</v>
      </c>
    </row>
    <row r="398" spans="1:11" ht="15.75" customHeight="1">
      <c r="A398" s="2" t="s">
        <v>1221</v>
      </c>
      <c r="B398" s="21" t="s">
        <v>133</v>
      </c>
      <c r="C398" s="10" t="s">
        <v>37</v>
      </c>
      <c r="D398" s="21">
        <v>200</v>
      </c>
      <c r="E398" s="21">
        <v>1800</v>
      </c>
      <c r="H398" s="2" t="s">
        <v>1222</v>
      </c>
      <c r="I398" s="2" t="s">
        <v>1223</v>
      </c>
      <c r="K398" s="2">
        <v>1</v>
      </c>
    </row>
    <row r="399" spans="1:11" ht="15.75" customHeight="1">
      <c r="A399" s="2" t="s">
        <v>1224</v>
      </c>
      <c r="B399" s="21" t="s">
        <v>500</v>
      </c>
      <c r="C399" s="10" t="s">
        <v>37</v>
      </c>
      <c r="D399" s="21"/>
      <c r="E399" s="2"/>
      <c r="H399" s="2"/>
      <c r="K399" s="2">
        <v>1</v>
      </c>
    </row>
    <row r="400" spans="1:11" ht="15.75" customHeight="1">
      <c r="A400" s="2" t="s">
        <v>1017</v>
      </c>
      <c r="B400" s="21" t="s">
        <v>1010</v>
      </c>
      <c r="C400" s="10" t="s">
        <v>37</v>
      </c>
      <c r="D400" s="21">
        <v>700</v>
      </c>
      <c r="E400" s="2">
        <v>700</v>
      </c>
      <c r="H400" s="16" t="s">
        <v>1019</v>
      </c>
      <c r="K400" s="2">
        <v>1</v>
      </c>
    </row>
    <row r="401" spans="1:11" ht="15.75" customHeight="1">
      <c r="A401" s="2" t="s">
        <v>1225</v>
      </c>
      <c r="B401" s="21" t="s">
        <v>35</v>
      </c>
      <c r="C401" s="10" t="s">
        <v>37</v>
      </c>
      <c r="D401" s="21">
        <v>200</v>
      </c>
      <c r="E401" s="2">
        <v>300</v>
      </c>
      <c r="H401" s="2" t="s">
        <v>59</v>
      </c>
      <c r="K401" s="2">
        <v>1</v>
      </c>
    </row>
    <row r="402" spans="1:11" ht="15.75" customHeight="1">
      <c r="A402" s="2" t="s">
        <v>1054</v>
      </c>
      <c r="B402" s="21" t="s">
        <v>360</v>
      </c>
      <c r="C402" s="10" t="s">
        <v>37</v>
      </c>
      <c r="D402" s="21">
        <v>400</v>
      </c>
      <c r="E402" s="21">
        <v>400</v>
      </c>
      <c r="H402" s="16" t="s">
        <v>1056</v>
      </c>
      <c r="K402" s="2">
        <v>1</v>
      </c>
    </row>
    <row r="403" spans="1:11" ht="15.75" customHeight="1">
      <c r="A403" s="2" t="s">
        <v>347</v>
      </c>
      <c r="B403" s="21" t="s">
        <v>57</v>
      </c>
      <c r="C403" s="10" t="s">
        <v>37</v>
      </c>
      <c r="D403" s="21">
        <v>3000</v>
      </c>
      <c r="E403" s="21">
        <v>3000</v>
      </c>
      <c r="H403" s="16" t="s">
        <v>348</v>
      </c>
      <c r="K403" s="2">
        <v>1</v>
      </c>
    </row>
    <row r="404" spans="1:11" ht="15.75" customHeight="1">
      <c r="A404" s="2" t="s">
        <v>749</v>
      </c>
      <c r="B404" s="21" t="s">
        <v>119</v>
      </c>
      <c r="C404" s="10" t="s">
        <v>37</v>
      </c>
      <c r="D404" s="21">
        <v>2500</v>
      </c>
      <c r="E404" s="21">
        <v>5000</v>
      </c>
      <c r="H404" s="16" t="s">
        <v>751</v>
      </c>
      <c r="I404" s="16" t="s">
        <v>753</v>
      </c>
      <c r="J404" s="16" t="s">
        <v>755</v>
      </c>
      <c r="K404" s="2">
        <v>1</v>
      </c>
    </row>
    <row r="405" spans="1:11" ht="15.75" customHeight="1">
      <c r="A405" s="2" t="s">
        <v>1226</v>
      </c>
      <c r="B405" s="21" t="s">
        <v>500</v>
      </c>
      <c r="C405" s="10" t="s">
        <v>37</v>
      </c>
      <c r="D405" s="21">
        <v>15000</v>
      </c>
      <c r="E405" s="21">
        <v>20000</v>
      </c>
      <c r="H405" s="16" t="s">
        <v>1227</v>
      </c>
      <c r="I405" s="16" t="s">
        <v>1227</v>
      </c>
      <c r="K405" s="2">
        <v>1</v>
      </c>
    </row>
    <row r="406" spans="1:11" ht="15.75" customHeight="1">
      <c r="A406" s="2" t="s">
        <v>1228</v>
      </c>
      <c r="B406" s="21" t="s">
        <v>98</v>
      </c>
      <c r="C406" s="10" t="s">
        <v>37</v>
      </c>
      <c r="D406" s="21">
        <v>3</v>
      </c>
      <c r="E406" s="21">
        <v>3</v>
      </c>
      <c r="H406" s="28" t="s">
        <v>111</v>
      </c>
      <c r="J406" s="2"/>
      <c r="K406" s="2">
        <v>1</v>
      </c>
    </row>
    <row r="407" spans="1:11" ht="15.75" customHeight="1">
      <c r="A407" s="2" t="s">
        <v>609</v>
      </c>
      <c r="B407" s="21" t="s">
        <v>63</v>
      </c>
      <c r="C407" s="10" t="s">
        <v>37</v>
      </c>
      <c r="D407" s="21">
        <v>20</v>
      </c>
      <c r="E407" s="21">
        <v>35</v>
      </c>
      <c r="H407" s="28" t="s">
        <v>111</v>
      </c>
      <c r="J407" s="2"/>
      <c r="K407" s="2">
        <v>1</v>
      </c>
    </row>
    <row r="408" spans="1:11" ht="15.75" customHeight="1">
      <c r="A408" s="2" t="s">
        <v>349</v>
      </c>
      <c r="B408" s="21" t="s">
        <v>57</v>
      </c>
      <c r="C408" s="10" t="s">
        <v>37</v>
      </c>
      <c r="D408" s="21">
        <v>100</v>
      </c>
      <c r="E408" s="21">
        <v>100</v>
      </c>
      <c r="H408" s="23" t="s">
        <v>353</v>
      </c>
      <c r="J408" s="2"/>
      <c r="K408" s="2">
        <v>1</v>
      </c>
    </row>
    <row r="409" spans="1:11" ht="15.75" customHeight="1">
      <c r="A409" s="2" t="s">
        <v>1230</v>
      </c>
      <c r="B409" s="21" t="s">
        <v>184</v>
      </c>
      <c r="C409" s="10" t="s">
        <v>37</v>
      </c>
      <c r="D409" s="21">
        <v>300</v>
      </c>
      <c r="E409" s="21">
        <v>700</v>
      </c>
      <c r="H409" s="23" t="s">
        <v>1231</v>
      </c>
      <c r="I409" s="16" t="s">
        <v>1233</v>
      </c>
      <c r="J409" s="2"/>
      <c r="K409" s="2">
        <v>1</v>
      </c>
    </row>
    <row r="410" spans="1:11" ht="15.75" customHeight="1">
      <c r="A410" s="2" t="s">
        <v>657</v>
      </c>
      <c r="B410" s="21" t="s">
        <v>298</v>
      </c>
      <c r="C410" s="10" t="s">
        <v>37</v>
      </c>
      <c r="D410" s="21">
        <v>200</v>
      </c>
      <c r="E410" s="21">
        <v>200</v>
      </c>
      <c r="H410" s="29" t="s">
        <v>658</v>
      </c>
      <c r="J410" s="2"/>
      <c r="K410" s="2">
        <v>1</v>
      </c>
    </row>
    <row r="411" spans="1:11" ht="15.75" customHeight="1">
      <c r="A411" s="2" t="s">
        <v>1026</v>
      </c>
      <c r="B411" s="21" t="s">
        <v>1027</v>
      </c>
      <c r="C411" s="10" t="s">
        <v>37</v>
      </c>
      <c r="D411" s="21">
        <v>7000</v>
      </c>
      <c r="E411" s="21">
        <v>15000</v>
      </c>
      <c r="H411" s="16" t="s">
        <v>1029</v>
      </c>
      <c r="I411" s="16" t="s">
        <v>1031</v>
      </c>
      <c r="J411" s="2"/>
      <c r="K411" s="2">
        <v>1</v>
      </c>
    </row>
    <row r="412" spans="1:11" ht="15.75" customHeight="1">
      <c r="A412" s="41" t="s">
        <v>757</v>
      </c>
      <c r="B412" s="21" t="s">
        <v>119</v>
      </c>
      <c r="C412" s="10" t="s">
        <v>37</v>
      </c>
      <c r="D412" s="21">
        <v>1000</v>
      </c>
      <c r="E412" s="21">
        <v>1000</v>
      </c>
      <c r="H412" s="16" t="s">
        <v>639</v>
      </c>
      <c r="J412" s="2"/>
      <c r="K412" s="2">
        <v>1</v>
      </c>
    </row>
    <row r="413" spans="1:11" ht="15.75" customHeight="1">
      <c r="A413" s="2" t="s">
        <v>1238</v>
      </c>
      <c r="B413" s="21" t="s">
        <v>75</v>
      </c>
      <c r="C413" s="10" t="s">
        <v>37</v>
      </c>
      <c r="D413" s="21">
        <v>400000</v>
      </c>
      <c r="E413" s="21">
        <v>500000</v>
      </c>
      <c r="H413" s="16" t="s">
        <v>1239</v>
      </c>
      <c r="J413" s="2" t="s">
        <v>1240</v>
      </c>
      <c r="K413" s="2">
        <v>1</v>
      </c>
    </row>
    <row r="414" spans="1:11" ht="15.75" customHeight="1">
      <c r="A414" s="2" t="s">
        <v>691</v>
      </c>
      <c r="B414" s="21" t="s">
        <v>177</v>
      </c>
      <c r="C414" s="10" t="s">
        <v>37</v>
      </c>
      <c r="D414" s="21">
        <v>1000</v>
      </c>
      <c r="E414" s="21">
        <v>1200</v>
      </c>
      <c r="H414" s="16" t="s">
        <v>692</v>
      </c>
      <c r="I414" s="16" t="s">
        <v>694</v>
      </c>
      <c r="K414" s="2">
        <v>1</v>
      </c>
    </row>
    <row r="415" spans="1:11" ht="15.75" customHeight="1">
      <c r="A415" s="2" t="s">
        <v>1241</v>
      </c>
      <c r="B415" s="21" t="s">
        <v>181</v>
      </c>
      <c r="C415" s="10" t="s">
        <v>37</v>
      </c>
      <c r="D415" s="21">
        <v>1000</v>
      </c>
      <c r="E415" s="21">
        <v>1000</v>
      </c>
      <c r="H415" s="28" t="s">
        <v>59</v>
      </c>
      <c r="J415" s="2"/>
      <c r="K415" s="2">
        <v>1</v>
      </c>
    </row>
    <row r="416" spans="1:11" ht="15.75" customHeight="1">
      <c r="A416" s="2" t="s">
        <v>1242</v>
      </c>
      <c r="B416" s="21" t="s">
        <v>189</v>
      </c>
      <c r="C416" s="10" t="s">
        <v>37</v>
      </c>
      <c r="D416" s="21">
        <v>1500</v>
      </c>
      <c r="E416" s="21">
        <v>1500</v>
      </c>
      <c r="H416" s="16" t="s">
        <v>1243</v>
      </c>
      <c r="K416" s="2">
        <v>1</v>
      </c>
    </row>
    <row r="417" spans="1:11" ht="15.75" customHeight="1">
      <c r="A417" s="2" t="s">
        <v>93</v>
      </c>
      <c r="B417" s="21" t="s">
        <v>34</v>
      </c>
      <c r="C417" s="10" t="s">
        <v>37</v>
      </c>
      <c r="D417" s="21">
        <v>80</v>
      </c>
      <c r="E417" s="21">
        <v>100</v>
      </c>
      <c r="H417" s="2" t="s">
        <v>59</v>
      </c>
      <c r="I417" s="29" t="s">
        <v>95</v>
      </c>
      <c r="K417" s="2">
        <v>1</v>
      </c>
    </row>
    <row r="418" spans="1:11" ht="15.75" customHeight="1">
      <c r="A418" s="2" t="s">
        <v>1244</v>
      </c>
      <c r="B418" s="21" t="s">
        <v>80</v>
      </c>
      <c r="C418" s="10" t="s">
        <v>37</v>
      </c>
      <c r="D418" s="21">
        <v>2000</v>
      </c>
      <c r="E418" s="21">
        <v>2800</v>
      </c>
      <c r="H418" s="16" t="s">
        <v>1245</v>
      </c>
      <c r="K418" s="2">
        <v>1</v>
      </c>
    </row>
    <row r="419" spans="1:11" ht="15.75" customHeight="1">
      <c r="A419" s="2" t="s">
        <v>1059</v>
      </c>
      <c r="B419" s="21" t="s">
        <v>360</v>
      </c>
      <c r="C419" s="10" t="s">
        <v>37</v>
      </c>
      <c r="D419" s="21">
        <v>2500</v>
      </c>
      <c r="E419" s="21">
        <v>3000</v>
      </c>
      <c r="H419" s="16" t="s">
        <v>1060</v>
      </c>
      <c r="I419" s="16" t="s">
        <v>1061</v>
      </c>
      <c r="J419" s="16" t="s">
        <v>1062</v>
      </c>
      <c r="K419" s="2">
        <v>1</v>
      </c>
    </row>
    <row r="420" spans="1:11" ht="15.75" customHeight="1">
      <c r="A420" s="2" t="s">
        <v>1249</v>
      </c>
      <c r="B420" s="21" t="s">
        <v>500</v>
      </c>
      <c r="C420" s="10" t="s">
        <v>37</v>
      </c>
      <c r="D420" s="21">
        <v>450</v>
      </c>
      <c r="E420" s="2">
        <v>550</v>
      </c>
      <c r="H420" s="2" t="s">
        <v>1251</v>
      </c>
      <c r="K420" s="2">
        <v>1</v>
      </c>
    </row>
    <row r="421" spans="1:11" ht="15.75" customHeight="1">
      <c r="A421" s="2" t="s">
        <v>357</v>
      </c>
      <c r="B421" s="21" t="s">
        <v>57</v>
      </c>
      <c r="C421" s="10" t="s">
        <v>37</v>
      </c>
      <c r="D421" s="21">
        <v>200</v>
      </c>
      <c r="E421" s="21">
        <v>201</v>
      </c>
      <c r="H421" s="16" t="s">
        <v>358</v>
      </c>
      <c r="I421" s="2" t="s">
        <v>134</v>
      </c>
      <c r="K421" s="2">
        <v>1</v>
      </c>
    </row>
    <row r="422" spans="1:11" ht="15.75" customHeight="1">
      <c r="A422" s="2" t="s">
        <v>361</v>
      </c>
      <c r="B422" s="21" t="s">
        <v>57</v>
      </c>
      <c r="C422" s="10" t="s">
        <v>37</v>
      </c>
      <c r="D422" s="21">
        <v>100000</v>
      </c>
      <c r="E422" s="21">
        <v>100000</v>
      </c>
      <c r="H422" s="16" t="s">
        <v>363</v>
      </c>
      <c r="I422" s="16" t="s">
        <v>365</v>
      </c>
      <c r="K422" s="2">
        <v>1</v>
      </c>
    </row>
    <row r="423" spans="1:11" ht="15.75" customHeight="1">
      <c r="A423" s="2" t="s">
        <v>761</v>
      </c>
      <c r="B423" s="21" t="s">
        <v>119</v>
      </c>
      <c r="C423" s="10" t="s">
        <v>37</v>
      </c>
      <c r="D423" s="21">
        <v>100</v>
      </c>
      <c r="E423" s="2">
        <v>300</v>
      </c>
      <c r="H423" s="16" t="s">
        <v>763</v>
      </c>
      <c r="I423" s="16" t="s">
        <v>764</v>
      </c>
      <c r="K423" s="2">
        <v>1</v>
      </c>
    </row>
    <row r="424" spans="1:11" ht="15.75" customHeight="1">
      <c r="A424" s="2" t="s">
        <v>1112</v>
      </c>
      <c r="B424" s="21" t="s">
        <v>43</v>
      </c>
      <c r="C424" s="10" t="s">
        <v>37</v>
      </c>
      <c r="D424" s="21">
        <v>200</v>
      </c>
      <c r="E424" s="2">
        <v>600</v>
      </c>
      <c r="H424" s="16" t="s">
        <v>1113</v>
      </c>
      <c r="I424" s="2" t="s">
        <v>111</v>
      </c>
      <c r="K424" s="2">
        <v>1</v>
      </c>
    </row>
    <row r="425" spans="1:11" ht="15.75" customHeight="1">
      <c r="A425" s="2" t="s">
        <v>1255</v>
      </c>
      <c r="B425" s="21" t="s">
        <v>133</v>
      </c>
      <c r="C425" s="10" t="s">
        <v>37</v>
      </c>
      <c r="D425" s="21">
        <v>150</v>
      </c>
      <c r="E425" s="21">
        <v>200</v>
      </c>
      <c r="H425" s="16" t="s">
        <v>1256</v>
      </c>
      <c r="I425" s="2" t="s">
        <v>111</v>
      </c>
      <c r="K425" s="2">
        <v>1</v>
      </c>
    </row>
    <row r="426" spans="1:11" ht="15.75" customHeight="1">
      <c r="A426" s="2" t="s">
        <v>1257</v>
      </c>
      <c r="B426" s="21" t="s">
        <v>184</v>
      </c>
      <c r="C426" s="10" t="s">
        <v>37</v>
      </c>
      <c r="D426" s="21">
        <v>108</v>
      </c>
      <c r="E426" s="21">
        <v>120</v>
      </c>
      <c r="H426" s="16" t="s">
        <v>1258</v>
      </c>
      <c r="I426" s="16" t="s">
        <v>1260</v>
      </c>
      <c r="K426" s="2">
        <v>1</v>
      </c>
    </row>
    <row r="427" spans="1:11" ht="15.75" customHeight="1">
      <c r="A427" s="2" t="s">
        <v>1262</v>
      </c>
      <c r="B427" s="21" t="s">
        <v>351</v>
      </c>
      <c r="C427" s="10" t="s">
        <v>37</v>
      </c>
      <c r="D427" s="21">
        <v>200</v>
      </c>
      <c r="E427" s="21">
        <v>300</v>
      </c>
      <c r="H427" s="16" t="s">
        <v>1263</v>
      </c>
      <c r="I427" s="16" t="s">
        <v>1264</v>
      </c>
      <c r="K427" s="2">
        <v>1</v>
      </c>
    </row>
    <row r="428" spans="1:11" ht="15.75" customHeight="1">
      <c r="A428" s="2" t="s">
        <v>1265</v>
      </c>
      <c r="B428" s="21" t="s">
        <v>1266</v>
      </c>
      <c r="C428" s="10" t="s">
        <v>37</v>
      </c>
      <c r="D428" s="21">
        <v>7000</v>
      </c>
      <c r="E428" s="21">
        <v>12000</v>
      </c>
      <c r="H428" s="16" t="s">
        <v>1267</v>
      </c>
      <c r="I428" s="16" t="s">
        <v>1268</v>
      </c>
      <c r="K428" s="2">
        <v>1</v>
      </c>
    </row>
    <row r="429" spans="1:11" ht="15.75" customHeight="1">
      <c r="A429" s="2" t="s">
        <v>659</v>
      </c>
      <c r="B429" s="21" t="s">
        <v>298</v>
      </c>
      <c r="C429" s="10" t="s">
        <v>37</v>
      </c>
      <c r="D429" s="21">
        <v>800</v>
      </c>
      <c r="E429" s="21">
        <v>1000</v>
      </c>
      <c r="H429" s="2" t="s">
        <v>169</v>
      </c>
      <c r="I429" s="23" t="s">
        <v>661</v>
      </c>
      <c r="K429" s="2">
        <v>1</v>
      </c>
    </row>
    <row r="430" spans="1:11" ht="15.75" customHeight="1">
      <c r="A430" s="2" t="s">
        <v>1269</v>
      </c>
      <c r="B430" s="21" t="s">
        <v>133</v>
      </c>
      <c r="C430" s="10" t="s">
        <v>37</v>
      </c>
      <c r="D430" s="21">
        <v>10000</v>
      </c>
      <c r="E430" s="21">
        <v>10000</v>
      </c>
      <c r="H430" s="23" t="s">
        <v>1271</v>
      </c>
      <c r="I430" s="2"/>
      <c r="K430" s="2">
        <v>1</v>
      </c>
    </row>
    <row r="431" spans="1:11" ht="15.75" customHeight="1">
      <c r="A431" s="2" t="s">
        <v>1273</v>
      </c>
      <c r="B431" s="21" t="s">
        <v>98</v>
      </c>
      <c r="C431" s="10" t="s">
        <v>37</v>
      </c>
      <c r="D431" s="21">
        <v>12000</v>
      </c>
      <c r="E431" s="21">
        <v>18000</v>
      </c>
      <c r="H431" s="23" t="s">
        <v>1274</v>
      </c>
      <c r="I431" s="16" t="s">
        <v>1275</v>
      </c>
      <c r="K431" s="2">
        <v>1</v>
      </c>
    </row>
    <row r="432" spans="1:11" ht="15.75" customHeight="1">
      <c r="A432" s="2" t="s">
        <v>1276</v>
      </c>
      <c r="B432" s="21" t="s">
        <v>75</v>
      </c>
      <c r="C432" s="10" t="s">
        <v>37</v>
      </c>
      <c r="D432" s="21">
        <v>500</v>
      </c>
      <c r="E432" s="21">
        <v>500</v>
      </c>
      <c r="H432" s="23" t="s">
        <v>593</v>
      </c>
      <c r="K432" s="2">
        <v>1</v>
      </c>
    </row>
    <row r="433" spans="1:11" ht="15.75" customHeight="1">
      <c r="A433" s="2" t="s">
        <v>1277</v>
      </c>
      <c r="B433" s="21" t="s">
        <v>80</v>
      </c>
      <c r="C433" s="10" t="s">
        <v>37</v>
      </c>
      <c r="D433" s="21">
        <v>50</v>
      </c>
      <c r="E433" s="21">
        <v>50</v>
      </c>
      <c r="H433" s="23" t="s">
        <v>1278</v>
      </c>
      <c r="K433" s="2">
        <v>1</v>
      </c>
    </row>
    <row r="434" spans="1:11" ht="15.75" customHeight="1">
      <c r="A434" s="2" t="s">
        <v>366</v>
      </c>
      <c r="B434" s="21" t="s">
        <v>57</v>
      </c>
      <c r="C434" s="10" t="s">
        <v>37</v>
      </c>
      <c r="D434" s="21">
        <v>200</v>
      </c>
      <c r="E434" s="21">
        <v>200</v>
      </c>
      <c r="H434" s="23" t="s">
        <v>370</v>
      </c>
      <c r="K434" s="2">
        <v>1</v>
      </c>
    </row>
    <row r="435" spans="1:11" ht="15.75" customHeight="1">
      <c r="A435" s="2" t="s">
        <v>372</v>
      </c>
      <c r="B435" s="21" t="s">
        <v>57</v>
      </c>
      <c r="C435" s="10" t="s">
        <v>37</v>
      </c>
      <c r="D435" s="21"/>
      <c r="E435" s="21"/>
      <c r="H435" s="28" t="s">
        <v>374</v>
      </c>
      <c r="K435" s="2">
        <v>0</v>
      </c>
    </row>
    <row r="436" spans="1:11" ht="15.75" customHeight="1">
      <c r="A436" s="2" t="s">
        <v>1279</v>
      </c>
      <c r="B436" s="21" t="s">
        <v>133</v>
      </c>
      <c r="C436" s="10" t="s">
        <v>37</v>
      </c>
      <c r="D436" s="21">
        <v>200</v>
      </c>
      <c r="E436" s="21">
        <v>200</v>
      </c>
      <c r="H436" s="28" t="s">
        <v>111</v>
      </c>
      <c r="K436" s="2">
        <v>1</v>
      </c>
    </row>
    <row r="437" spans="1:11" ht="15.75" customHeight="1">
      <c r="A437" s="2" t="s">
        <v>1280</v>
      </c>
      <c r="B437" s="21" t="s">
        <v>586</v>
      </c>
      <c r="C437" s="10" t="s">
        <v>37</v>
      </c>
      <c r="D437" s="21">
        <v>7</v>
      </c>
      <c r="E437" s="21">
        <v>7</v>
      </c>
      <c r="H437" s="2" t="s">
        <v>111</v>
      </c>
      <c r="I437" s="2"/>
      <c r="K437" s="2">
        <v>1</v>
      </c>
    </row>
    <row r="438" spans="1:11" ht="15.75" customHeight="1">
      <c r="A438" s="2" t="s">
        <v>767</v>
      </c>
      <c r="B438" s="21" t="s">
        <v>119</v>
      </c>
      <c r="C438" s="10" t="s">
        <v>37</v>
      </c>
      <c r="D438" s="21">
        <v>3000</v>
      </c>
      <c r="E438" s="21">
        <v>8000</v>
      </c>
      <c r="H438" s="16" t="s">
        <v>769</v>
      </c>
      <c r="I438" s="16" t="s">
        <v>771</v>
      </c>
      <c r="K438" s="2">
        <v>1</v>
      </c>
    </row>
    <row r="439" spans="1:11" ht="15.75" customHeight="1">
      <c r="A439" s="2" t="s">
        <v>1021</v>
      </c>
      <c r="B439" s="21" t="s">
        <v>1010</v>
      </c>
      <c r="C439" s="10" t="s">
        <v>37</v>
      </c>
      <c r="D439" s="21">
        <v>15</v>
      </c>
      <c r="E439" s="21">
        <v>30</v>
      </c>
      <c r="H439" s="2" t="s">
        <v>111</v>
      </c>
      <c r="I439" s="2"/>
      <c r="K439" s="2">
        <v>1</v>
      </c>
    </row>
    <row r="440" spans="1:11" ht="15.75" customHeight="1">
      <c r="A440" s="2" t="s">
        <v>1259</v>
      </c>
      <c r="B440" s="21" t="s">
        <v>906</v>
      </c>
      <c r="C440" s="10" t="s">
        <v>37</v>
      </c>
      <c r="D440" s="21">
        <v>450</v>
      </c>
      <c r="E440" s="2">
        <v>450</v>
      </c>
      <c r="H440" s="16" t="s">
        <v>1261</v>
      </c>
      <c r="K440" s="2">
        <v>1</v>
      </c>
    </row>
    <row r="441" spans="1:11" ht="15.75" customHeight="1">
      <c r="A441" s="2" t="s">
        <v>375</v>
      </c>
      <c r="B441" s="21" t="s">
        <v>57</v>
      </c>
      <c r="C441" s="10" t="s">
        <v>37</v>
      </c>
      <c r="D441" s="21">
        <v>1200</v>
      </c>
      <c r="E441" s="21">
        <v>1200</v>
      </c>
      <c r="H441" s="2" t="s">
        <v>59</v>
      </c>
      <c r="K441" s="2">
        <v>1</v>
      </c>
    </row>
    <row r="442" spans="1:11" ht="15.75" customHeight="1">
      <c r="A442" s="2" t="s">
        <v>378</v>
      </c>
      <c r="B442" s="21" t="s">
        <v>57</v>
      </c>
      <c r="C442" s="10" t="s">
        <v>37</v>
      </c>
      <c r="D442" s="21">
        <v>1000</v>
      </c>
      <c r="E442" s="21">
        <v>1000</v>
      </c>
      <c r="H442" s="2" t="s">
        <v>59</v>
      </c>
      <c r="I442" s="16" t="s">
        <v>379</v>
      </c>
      <c r="K442" s="2">
        <v>1</v>
      </c>
    </row>
    <row r="443" spans="1:11" ht="15.75" customHeight="1">
      <c r="A443" s="2" t="s">
        <v>380</v>
      </c>
      <c r="B443" s="21" t="s">
        <v>57</v>
      </c>
      <c r="C443" s="10" t="s">
        <v>37</v>
      </c>
      <c r="D443" s="21">
        <v>200</v>
      </c>
      <c r="E443" s="21">
        <v>300</v>
      </c>
      <c r="H443" s="2" t="s">
        <v>169</v>
      </c>
      <c r="I443" s="16" t="s">
        <v>381</v>
      </c>
      <c r="K443" s="2">
        <v>1</v>
      </c>
    </row>
    <row r="444" spans="1:11" ht="15.75" customHeight="1">
      <c r="A444" s="2" t="s">
        <v>383</v>
      </c>
      <c r="B444" s="21" t="s">
        <v>57</v>
      </c>
      <c r="C444" s="10" t="s">
        <v>37</v>
      </c>
      <c r="D444" s="21">
        <v>24</v>
      </c>
      <c r="E444" s="21">
        <v>24</v>
      </c>
      <c r="H444" s="16" t="s">
        <v>385</v>
      </c>
      <c r="K444" s="2">
        <v>1</v>
      </c>
    </row>
    <row r="445" spans="1:11" ht="15.75" customHeight="1">
      <c r="A445" s="2" t="s">
        <v>101</v>
      </c>
      <c r="B445" s="21" t="s">
        <v>34</v>
      </c>
      <c r="C445" s="10" t="s">
        <v>37</v>
      </c>
      <c r="D445" s="21">
        <v>377</v>
      </c>
      <c r="E445" s="21">
        <v>1000</v>
      </c>
      <c r="H445" s="16" t="s">
        <v>103</v>
      </c>
      <c r="I445" s="2" t="s">
        <v>105</v>
      </c>
      <c r="K445" s="2">
        <v>1</v>
      </c>
    </row>
    <row r="446" spans="1:11" ht="15.75" customHeight="1">
      <c r="A446" s="2" t="s">
        <v>1283</v>
      </c>
      <c r="B446" s="21" t="s">
        <v>75</v>
      </c>
      <c r="C446" s="10" t="s">
        <v>37</v>
      </c>
      <c r="D446" s="21">
        <v>3</v>
      </c>
      <c r="E446" s="21">
        <v>3</v>
      </c>
      <c r="H446" s="2" t="s">
        <v>111</v>
      </c>
      <c r="I446" s="2"/>
      <c r="K446" s="2">
        <v>1</v>
      </c>
    </row>
    <row r="447" spans="1:11" ht="15.75" customHeight="1">
      <c r="A447" s="2" t="s">
        <v>1287</v>
      </c>
      <c r="B447" s="21" t="s">
        <v>351</v>
      </c>
      <c r="C447" s="10" t="s">
        <v>37</v>
      </c>
      <c r="D447" s="21">
        <v>5000</v>
      </c>
      <c r="E447" s="21">
        <v>8000</v>
      </c>
      <c r="H447" s="16" t="s">
        <v>1289</v>
      </c>
      <c r="I447" s="16" t="s">
        <v>1291</v>
      </c>
      <c r="K447" s="2">
        <v>1</v>
      </c>
    </row>
    <row r="448" spans="1:11" ht="15.75" customHeight="1">
      <c r="A448" s="2" t="s">
        <v>773</v>
      </c>
      <c r="B448" s="21" t="s">
        <v>119</v>
      </c>
      <c r="C448" s="10" t="s">
        <v>37</v>
      </c>
      <c r="D448" s="21">
        <v>500</v>
      </c>
      <c r="E448" s="2">
        <v>500</v>
      </c>
      <c r="H448" s="23" t="s">
        <v>774</v>
      </c>
      <c r="K448" s="2">
        <v>1</v>
      </c>
    </row>
    <row r="449" spans="1:11" ht="15.75" customHeight="1">
      <c r="A449" s="2" t="s">
        <v>985</v>
      </c>
      <c r="B449" s="21" t="s">
        <v>149</v>
      </c>
      <c r="C449" s="10" t="s">
        <v>37</v>
      </c>
      <c r="D449" s="21">
        <v>67</v>
      </c>
      <c r="E449" s="21">
        <v>67</v>
      </c>
      <c r="H449" s="28" t="s">
        <v>986</v>
      </c>
      <c r="K449" s="2">
        <v>1</v>
      </c>
    </row>
    <row r="450" spans="1:11" ht="15.75" customHeight="1">
      <c r="A450" s="2" t="s">
        <v>610</v>
      </c>
      <c r="B450" s="21" t="s">
        <v>63</v>
      </c>
      <c r="C450" s="10" t="s">
        <v>37</v>
      </c>
      <c r="D450" s="21">
        <v>40</v>
      </c>
      <c r="E450" s="21">
        <v>40</v>
      </c>
      <c r="H450" s="28" t="s">
        <v>111</v>
      </c>
      <c r="K450" s="2">
        <v>1</v>
      </c>
    </row>
    <row r="451" spans="1:11" ht="15.75" customHeight="1">
      <c r="A451" s="2" t="s">
        <v>386</v>
      </c>
      <c r="B451" s="21" t="s">
        <v>57</v>
      </c>
      <c r="C451" s="10" t="s">
        <v>37</v>
      </c>
      <c r="D451" s="21">
        <v>500</v>
      </c>
      <c r="E451" s="21">
        <v>1700</v>
      </c>
      <c r="H451" s="23" t="s">
        <v>387</v>
      </c>
      <c r="I451" s="2" t="s">
        <v>59</v>
      </c>
      <c r="K451" s="2">
        <v>1</v>
      </c>
    </row>
    <row r="452" spans="1:11" ht="15.75" customHeight="1">
      <c r="A452" s="30" t="s">
        <v>1298</v>
      </c>
      <c r="B452" s="21" t="s">
        <v>172</v>
      </c>
      <c r="C452" s="10" t="s">
        <v>37</v>
      </c>
      <c r="D452" s="21">
        <v>1</v>
      </c>
      <c r="E452" s="2">
        <v>1</v>
      </c>
      <c r="H452" s="2" t="s">
        <v>59</v>
      </c>
      <c r="K452" s="2">
        <v>1</v>
      </c>
    </row>
    <row r="453" spans="1:11" ht="15.75" customHeight="1">
      <c r="A453" s="2" t="s">
        <v>1300</v>
      </c>
      <c r="B453" s="21" t="s">
        <v>189</v>
      </c>
      <c r="C453" s="10" t="s">
        <v>37</v>
      </c>
      <c r="D453" s="21">
        <v>425</v>
      </c>
      <c r="E453" s="21">
        <v>650</v>
      </c>
      <c r="H453" s="16" t="s">
        <v>1301</v>
      </c>
      <c r="I453" s="2" t="s">
        <v>111</v>
      </c>
      <c r="K453" s="2">
        <v>1</v>
      </c>
    </row>
    <row r="454" spans="1:11" ht="15.75" customHeight="1">
      <c r="A454" s="30" t="s">
        <v>777</v>
      </c>
      <c r="B454" s="21" t="s">
        <v>119</v>
      </c>
      <c r="C454" s="10" t="s">
        <v>37</v>
      </c>
      <c r="D454" s="21">
        <v>2000</v>
      </c>
      <c r="E454" s="21">
        <v>2000</v>
      </c>
      <c r="H454" s="16" t="s">
        <v>780</v>
      </c>
      <c r="K454" s="2">
        <v>1</v>
      </c>
    </row>
    <row r="455" spans="1:11" ht="15.75" customHeight="1">
      <c r="A455" s="30" t="s">
        <v>1195</v>
      </c>
      <c r="B455" s="21" t="s">
        <v>50</v>
      </c>
      <c r="C455" s="10" t="s">
        <v>37</v>
      </c>
      <c r="D455" s="21">
        <v>2</v>
      </c>
      <c r="E455" s="21">
        <v>2</v>
      </c>
      <c r="H455" s="2" t="s">
        <v>111</v>
      </c>
      <c r="K455" s="2">
        <v>1</v>
      </c>
    </row>
    <row r="456" spans="1:11" ht="15.75" customHeight="1">
      <c r="A456" s="30" t="s">
        <v>955</v>
      </c>
      <c r="B456" s="21" t="s">
        <v>438</v>
      </c>
      <c r="C456" s="10" t="s">
        <v>37</v>
      </c>
      <c r="D456" s="21">
        <v>1500</v>
      </c>
      <c r="E456" s="21">
        <v>2000</v>
      </c>
      <c r="H456" s="16" t="s">
        <v>958</v>
      </c>
      <c r="I456" s="2" t="s">
        <v>59</v>
      </c>
      <c r="K456" s="2">
        <v>1</v>
      </c>
    </row>
    <row r="457" spans="1:11" ht="15.75" customHeight="1">
      <c r="A457" s="30" t="s">
        <v>1302</v>
      </c>
      <c r="B457" s="21" t="s">
        <v>181</v>
      </c>
      <c r="C457" s="10" t="s">
        <v>37</v>
      </c>
      <c r="D457" s="21">
        <v>800</v>
      </c>
      <c r="E457" s="21">
        <v>1000</v>
      </c>
      <c r="H457" s="16" t="s">
        <v>1303</v>
      </c>
      <c r="I457" s="16" t="s">
        <v>1304</v>
      </c>
      <c r="K457" s="2">
        <v>1</v>
      </c>
    </row>
    <row r="458" spans="1:11" ht="15.75" customHeight="1">
      <c r="A458" s="30" t="s">
        <v>1305</v>
      </c>
      <c r="B458" s="21" t="s">
        <v>586</v>
      </c>
      <c r="C458" s="10" t="s">
        <v>37</v>
      </c>
      <c r="D458" s="21">
        <v>50</v>
      </c>
      <c r="E458" s="21">
        <v>60</v>
      </c>
      <c r="H458" s="2" t="s">
        <v>111</v>
      </c>
      <c r="I458" s="2"/>
      <c r="K458" s="2">
        <v>1</v>
      </c>
    </row>
    <row r="459" spans="1:11" ht="15.75" customHeight="1">
      <c r="A459" s="30" t="s">
        <v>107</v>
      </c>
      <c r="B459" s="21" t="s">
        <v>34</v>
      </c>
      <c r="C459" s="10" t="s">
        <v>37</v>
      </c>
      <c r="D459" s="21">
        <v>50</v>
      </c>
      <c r="E459" s="21">
        <v>80</v>
      </c>
      <c r="H459" s="2" t="s">
        <v>111</v>
      </c>
      <c r="I459" s="2"/>
      <c r="K459" s="2">
        <v>1</v>
      </c>
    </row>
    <row r="460" spans="1:11" ht="15.75" customHeight="1">
      <c r="A460" s="2" t="s">
        <v>1306</v>
      </c>
      <c r="B460" s="21" t="s">
        <v>109</v>
      </c>
      <c r="C460" s="10" t="s">
        <v>37</v>
      </c>
      <c r="D460" s="21">
        <v>50000</v>
      </c>
      <c r="E460" s="21">
        <v>50000</v>
      </c>
      <c r="H460" s="16" t="s">
        <v>1307</v>
      </c>
      <c r="K460" s="2">
        <v>1</v>
      </c>
    </row>
    <row r="461" spans="1:11" ht="15.75" customHeight="1">
      <c r="A461" s="2" t="s">
        <v>204</v>
      </c>
      <c r="B461" s="21" t="s">
        <v>54</v>
      </c>
      <c r="C461" s="10" t="s">
        <v>37</v>
      </c>
      <c r="D461" s="21">
        <v>20000</v>
      </c>
      <c r="E461" s="21">
        <v>25000</v>
      </c>
      <c r="H461" s="16" t="s">
        <v>207</v>
      </c>
      <c r="I461" s="16" t="s">
        <v>209</v>
      </c>
      <c r="K461" s="2">
        <v>1</v>
      </c>
    </row>
    <row r="462" spans="1:11" ht="15.75" customHeight="1">
      <c r="A462" s="2" t="s">
        <v>1308</v>
      </c>
      <c r="B462" s="21" t="s">
        <v>970</v>
      </c>
      <c r="C462" s="10" t="s">
        <v>37</v>
      </c>
      <c r="D462" s="21">
        <v>130</v>
      </c>
      <c r="E462" s="21">
        <v>135</v>
      </c>
      <c r="H462" s="2" t="s">
        <v>1309</v>
      </c>
      <c r="K462" s="2">
        <v>1</v>
      </c>
    </row>
    <row r="463" spans="1:11" ht="15.75" customHeight="1">
      <c r="A463" s="2" t="s">
        <v>1023</v>
      </c>
      <c r="B463" s="21" t="s">
        <v>1010</v>
      </c>
      <c r="C463" s="10" t="s">
        <v>37</v>
      </c>
      <c r="D463" s="21">
        <v>100</v>
      </c>
      <c r="E463" s="21">
        <v>100</v>
      </c>
      <c r="H463" s="16" t="s">
        <v>1024</v>
      </c>
      <c r="I463" s="2" t="s">
        <v>59</v>
      </c>
      <c r="K463" s="2">
        <v>1</v>
      </c>
    </row>
    <row r="464" spans="1:11" ht="15.75" customHeight="1">
      <c r="A464" s="2" t="s">
        <v>1310</v>
      </c>
      <c r="B464" s="21" t="s">
        <v>451</v>
      </c>
      <c r="C464" s="10" t="s">
        <v>37</v>
      </c>
      <c r="D464" s="21">
        <v>100</v>
      </c>
      <c r="E464" s="21">
        <v>100</v>
      </c>
      <c r="H464" s="2" t="s">
        <v>59</v>
      </c>
      <c r="K464" s="2">
        <v>1</v>
      </c>
    </row>
    <row r="465" spans="1:11" ht="15.75" customHeight="1">
      <c r="A465" s="2" t="s">
        <v>1311</v>
      </c>
      <c r="B465" s="21" t="s">
        <v>109</v>
      </c>
      <c r="C465" s="10" t="s">
        <v>37</v>
      </c>
      <c r="D465" s="21">
        <v>25000</v>
      </c>
      <c r="E465" s="21">
        <v>25000</v>
      </c>
      <c r="H465" s="16" t="s">
        <v>1312</v>
      </c>
      <c r="K465" s="2">
        <v>1</v>
      </c>
    </row>
    <row r="466" spans="1:11" ht="15.75" customHeight="1">
      <c r="A466" s="2" t="s">
        <v>1063</v>
      </c>
      <c r="B466" s="21" t="s">
        <v>360</v>
      </c>
      <c r="C466" s="10" t="s">
        <v>37</v>
      </c>
      <c r="D466" s="21">
        <v>1500</v>
      </c>
      <c r="E466" s="2">
        <v>1500</v>
      </c>
      <c r="H466" s="16" t="s">
        <v>1064</v>
      </c>
      <c r="K466" s="2">
        <v>1</v>
      </c>
    </row>
    <row r="467" spans="1:11" ht="15.75" customHeight="1">
      <c r="A467" s="2" t="s">
        <v>1313</v>
      </c>
      <c r="B467" s="21" t="s">
        <v>75</v>
      </c>
      <c r="C467" s="10" t="s">
        <v>37</v>
      </c>
      <c r="D467" s="21">
        <v>182</v>
      </c>
      <c r="E467" s="2">
        <v>700</v>
      </c>
      <c r="H467" s="16" t="s">
        <v>1314</v>
      </c>
      <c r="I467" s="16" t="s">
        <v>1315</v>
      </c>
      <c r="K467" s="2">
        <v>1</v>
      </c>
    </row>
    <row r="468" spans="1:11" ht="15.75" customHeight="1">
      <c r="A468" s="2" t="s">
        <v>1316</v>
      </c>
      <c r="B468" s="21" t="s">
        <v>172</v>
      </c>
      <c r="C468" s="10" t="s">
        <v>37</v>
      </c>
      <c r="D468" s="21">
        <v>200</v>
      </c>
      <c r="E468" s="2">
        <v>200</v>
      </c>
      <c r="H468" s="2" t="s">
        <v>1317</v>
      </c>
      <c r="I468" s="2" t="s">
        <v>169</v>
      </c>
      <c r="K468" s="2">
        <v>1</v>
      </c>
    </row>
    <row r="469" spans="1:11" ht="15.75" customHeight="1">
      <c r="A469" s="2" t="s">
        <v>925</v>
      </c>
      <c r="B469" s="21" t="s">
        <v>355</v>
      </c>
      <c r="C469" s="10" t="s">
        <v>37</v>
      </c>
      <c r="D469" s="21">
        <v>1200</v>
      </c>
      <c r="E469" s="21">
        <v>1200</v>
      </c>
      <c r="H469" s="16" t="s">
        <v>926</v>
      </c>
      <c r="K469" s="2">
        <v>1</v>
      </c>
    </row>
    <row r="470" spans="1:11" ht="15.75" customHeight="1">
      <c r="A470" s="2" t="s">
        <v>388</v>
      </c>
      <c r="B470" s="21" t="s">
        <v>57</v>
      </c>
      <c r="C470" s="10" t="s">
        <v>37</v>
      </c>
      <c r="D470" s="21">
        <v>35</v>
      </c>
      <c r="E470" s="2">
        <v>85</v>
      </c>
      <c r="H470" s="2" t="s">
        <v>111</v>
      </c>
      <c r="K470" s="2">
        <v>1</v>
      </c>
    </row>
    <row r="471" spans="1:11" ht="15.75" customHeight="1">
      <c r="A471" s="2" t="s">
        <v>1318</v>
      </c>
      <c r="B471" s="21"/>
      <c r="C471" s="10"/>
      <c r="D471" s="21"/>
      <c r="E471" s="2"/>
      <c r="H471" s="2" t="s">
        <v>1319</v>
      </c>
      <c r="I471" s="2"/>
      <c r="K471" s="2">
        <v>0</v>
      </c>
    </row>
    <row r="472" spans="1:11" ht="15.75" customHeight="1">
      <c r="A472" s="2" t="s">
        <v>1320</v>
      </c>
      <c r="B472" s="21" t="s">
        <v>133</v>
      </c>
      <c r="C472" s="10" t="s">
        <v>37</v>
      </c>
      <c r="D472" s="21">
        <v>100</v>
      </c>
      <c r="E472" s="2">
        <v>200</v>
      </c>
      <c r="H472" s="2" t="s">
        <v>59</v>
      </c>
      <c r="I472" s="16" t="s">
        <v>1321</v>
      </c>
      <c r="K472" s="2">
        <v>1</v>
      </c>
    </row>
    <row r="473" spans="1:11" ht="15.75" customHeight="1">
      <c r="A473" s="2" t="s">
        <v>1322</v>
      </c>
      <c r="B473" s="21" t="s">
        <v>75</v>
      </c>
      <c r="C473" s="10" t="s">
        <v>37</v>
      </c>
      <c r="D473" s="21">
        <v>2000</v>
      </c>
      <c r="E473" s="21">
        <v>2000</v>
      </c>
      <c r="H473" s="16" t="s">
        <v>1323</v>
      </c>
      <c r="K473" s="2">
        <v>1</v>
      </c>
    </row>
    <row r="474" spans="1:11" ht="15.75" customHeight="1">
      <c r="A474" s="2" t="s">
        <v>1324</v>
      </c>
      <c r="B474" s="21" t="s">
        <v>75</v>
      </c>
      <c r="C474" s="10" t="s">
        <v>37</v>
      </c>
      <c r="D474" s="21">
        <v>350</v>
      </c>
      <c r="E474" s="21">
        <v>500</v>
      </c>
      <c r="H474" s="2" t="s">
        <v>169</v>
      </c>
      <c r="I474" s="16" t="s">
        <v>1325</v>
      </c>
      <c r="K474" s="2">
        <v>1</v>
      </c>
    </row>
    <row r="475" spans="1:11" ht="15.75" customHeight="1">
      <c r="A475" s="2" t="s">
        <v>1326</v>
      </c>
      <c r="B475" s="21" t="s">
        <v>189</v>
      </c>
      <c r="C475" s="10" t="s">
        <v>37</v>
      </c>
      <c r="D475" s="21">
        <v>280</v>
      </c>
      <c r="E475" s="21">
        <v>300</v>
      </c>
      <c r="H475" s="2" t="s">
        <v>178</v>
      </c>
      <c r="K475" s="2">
        <v>1</v>
      </c>
    </row>
    <row r="476" spans="1:11" ht="15.75" customHeight="1">
      <c r="A476" s="2" t="s">
        <v>1327</v>
      </c>
      <c r="B476" s="21" t="s">
        <v>133</v>
      </c>
      <c r="C476" s="10" t="s">
        <v>37</v>
      </c>
      <c r="D476" s="21">
        <v>300</v>
      </c>
      <c r="E476" s="21">
        <v>1000</v>
      </c>
      <c r="H476" s="16" t="s">
        <v>1328</v>
      </c>
      <c r="I476" s="2" t="s">
        <v>59</v>
      </c>
      <c r="K476" s="2">
        <v>1</v>
      </c>
    </row>
    <row r="477" spans="1:11" ht="15.75" customHeight="1">
      <c r="A477" s="2" t="s">
        <v>1329</v>
      </c>
      <c r="B477" s="21" t="s">
        <v>88</v>
      </c>
      <c r="C477" s="10" t="s">
        <v>37</v>
      </c>
      <c r="D477" s="21">
        <v>50</v>
      </c>
      <c r="E477" s="21">
        <v>50</v>
      </c>
      <c r="H477" s="16" t="s">
        <v>1330</v>
      </c>
      <c r="K477" s="2">
        <v>1</v>
      </c>
    </row>
    <row r="478" spans="1:11" ht="15.75" customHeight="1">
      <c r="A478" s="2" t="s">
        <v>1140</v>
      </c>
      <c r="B478" s="21" t="s">
        <v>224</v>
      </c>
      <c r="C478" s="10" t="s">
        <v>37</v>
      </c>
      <c r="D478" s="21">
        <v>10000</v>
      </c>
      <c r="E478" s="21">
        <v>10000</v>
      </c>
      <c r="H478" s="16" t="s">
        <v>1141</v>
      </c>
      <c r="K478" s="2">
        <v>1</v>
      </c>
    </row>
    <row r="479" spans="1:11" ht="15.75" customHeight="1">
      <c r="A479" s="2" t="s">
        <v>1331</v>
      </c>
      <c r="B479" s="21" t="s">
        <v>189</v>
      </c>
      <c r="C479" s="10" t="s">
        <v>37</v>
      </c>
      <c r="D479" s="21">
        <v>70000</v>
      </c>
      <c r="E479" s="21">
        <v>100000</v>
      </c>
      <c r="H479" s="16" t="s">
        <v>1332</v>
      </c>
      <c r="I479" s="16" t="s">
        <v>1333</v>
      </c>
      <c r="K479" s="2">
        <v>1</v>
      </c>
    </row>
    <row r="480" spans="1:11" ht="15.75" customHeight="1">
      <c r="A480" s="2" t="s">
        <v>1335</v>
      </c>
      <c r="B480" s="21" t="s">
        <v>189</v>
      </c>
      <c r="C480" s="10" t="s">
        <v>37</v>
      </c>
      <c r="D480" s="21">
        <v>55</v>
      </c>
      <c r="E480" s="21">
        <v>60</v>
      </c>
      <c r="H480" s="2" t="s">
        <v>111</v>
      </c>
      <c r="I480" s="2"/>
      <c r="K480" s="2">
        <v>1</v>
      </c>
    </row>
    <row r="481" spans="1:11" ht="15.75" customHeight="1">
      <c r="A481" s="2" t="s">
        <v>1334</v>
      </c>
      <c r="B481" s="21" t="s">
        <v>586</v>
      </c>
      <c r="C481" s="10" t="s">
        <v>37</v>
      </c>
      <c r="D481" s="21">
        <v>3000</v>
      </c>
      <c r="E481" s="21">
        <v>5000</v>
      </c>
      <c r="H481" s="16" t="s">
        <v>1336</v>
      </c>
      <c r="I481" s="2"/>
      <c r="K481" s="2">
        <v>1</v>
      </c>
    </row>
    <row r="482" spans="1:11" ht="15.75" customHeight="1">
      <c r="A482" s="2" t="s">
        <v>1339</v>
      </c>
      <c r="B482" s="21" t="s">
        <v>75</v>
      </c>
      <c r="C482" s="10" t="s">
        <v>37</v>
      </c>
      <c r="D482" s="21">
        <v>18</v>
      </c>
      <c r="E482" s="2">
        <v>22</v>
      </c>
      <c r="H482" s="2" t="s">
        <v>111</v>
      </c>
      <c r="I482" s="2"/>
      <c r="K482" s="2">
        <v>1</v>
      </c>
    </row>
    <row r="483" spans="1:11" ht="15.75" customHeight="1">
      <c r="A483" s="2" t="s">
        <v>1340</v>
      </c>
      <c r="B483" s="21" t="s">
        <v>75</v>
      </c>
      <c r="C483" s="10" t="s">
        <v>37</v>
      </c>
      <c r="D483" s="21">
        <v>4000</v>
      </c>
      <c r="E483" s="21">
        <v>7716</v>
      </c>
      <c r="H483" s="16" t="s">
        <v>1341</v>
      </c>
      <c r="I483" s="2" t="s">
        <v>1342</v>
      </c>
      <c r="J483" s="16" t="s">
        <v>1343</v>
      </c>
      <c r="K483" s="2">
        <v>1</v>
      </c>
    </row>
    <row r="484" spans="1:11" ht="15.75" customHeight="1">
      <c r="A484" s="2" t="s">
        <v>212</v>
      </c>
      <c r="B484" s="21" t="s">
        <v>54</v>
      </c>
      <c r="C484" s="10" t="s">
        <v>37</v>
      </c>
      <c r="D484" s="21">
        <v>1200</v>
      </c>
      <c r="E484" s="21">
        <v>1200</v>
      </c>
      <c r="H484" s="23" t="s">
        <v>215</v>
      </c>
      <c r="K484" s="2">
        <v>1</v>
      </c>
    </row>
    <row r="485" spans="1:11" ht="15.75" customHeight="1">
      <c r="A485" s="2" t="s">
        <v>1344</v>
      </c>
      <c r="B485" s="21" t="s">
        <v>338</v>
      </c>
      <c r="C485" s="10" t="s">
        <v>37</v>
      </c>
      <c r="D485" s="21">
        <v>5000</v>
      </c>
      <c r="E485" s="21">
        <v>7000</v>
      </c>
      <c r="H485" s="16" t="s">
        <v>1345</v>
      </c>
      <c r="I485" s="23" t="s">
        <v>1346</v>
      </c>
      <c r="K485" s="2">
        <v>1</v>
      </c>
    </row>
    <row r="486" spans="1:11" ht="15.75" customHeight="1">
      <c r="A486" s="2" t="s">
        <v>1066</v>
      </c>
      <c r="B486" s="21" t="s">
        <v>360</v>
      </c>
      <c r="C486" s="10" t="s">
        <v>37</v>
      </c>
      <c r="D486" s="21">
        <v>300</v>
      </c>
      <c r="E486" s="21">
        <v>300</v>
      </c>
      <c r="H486" s="2" t="s">
        <v>1068</v>
      </c>
      <c r="K486" s="2">
        <v>1</v>
      </c>
    </row>
    <row r="487" spans="1:11" ht="15.75" customHeight="1">
      <c r="A487" s="2" t="s">
        <v>391</v>
      </c>
      <c r="B487" s="21" t="s">
        <v>57</v>
      </c>
      <c r="C487" s="10" t="s">
        <v>37</v>
      </c>
      <c r="D487" s="21">
        <v>50</v>
      </c>
      <c r="E487" s="21">
        <v>105</v>
      </c>
      <c r="H487" s="2" t="s">
        <v>111</v>
      </c>
      <c r="I487" s="2" t="s">
        <v>398</v>
      </c>
      <c r="K487" s="2">
        <v>1</v>
      </c>
    </row>
    <row r="488" spans="1:11" ht="15.75" customHeight="1">
      <c r="A488" s="2" t="s">
        <v>1282</v>
      </c>
      <c r="B488" s="21" t="s">
        <v>184</v>
      </c>
      <c r="C488" s="10" t="s">
        <v>37</v>
      </c>
      <c r="D488" s="21">
        <v>17000</v>
      </c>
      <c r="E488" s="21">
        <v>20000</v>
      </c>
      <c r="H488" s="16" t="s">
        <v>1284</v>
      </c>
      <c r="I488" s="2" t="s">
        <v>1285</v>
      </c>
      <c r="K488" s="2">
        <v>1</v>
      </c>
    </row>
    <row r="489" spans="1:11" ht="15.75" customHeight="1">
      <c r="A489" s="2" t="s">
        <v>1347</v>
      </c>
      <c r="B489" s="2" t="s">
        <v>970</v>
      </c>
      <c r="C489" s="10" t="s">
        <v>37</v>
      </c>
      <c r="D489" s="21">
        <v>1000</v>
      </c>
      <c r="E489" s="21">
        <v>2000</v>
      </c>
      <c r="H489" s="16" t="s">
        <v>1349</v>
      </c>
      <c r="I489" s="2" t="s">
        <v>59</v>
      </c>
      <c r="K489" s="2">
        <v>1</v>
      </c>
    </row>
    <row r="490" spans="1:11" ht="15.75" customHeight="1">
      <c r="A490" s="2" t="s">
        <v>1350</v>
      </c>
      <c r="B490" s="21" t="s">
        <v>109</v>
      </c>
      <c r="C490" s="10" t="s">
        <v>37</v>
      </c>
      <c r="D490" s="21">
        <v>100</v>
      </c>
      <c r="E490" s="2">
        <v>450</v>
      </c>
      <c r="H490" s="16" t="s">
        <v>1351</v>
      </c>
      <c r="I490" s="16" t="s">
        <v>1352</v>
      </c>
      <c r="J490" s="2"/>
      <c r="K490" s="2">
        <v>1</v>
      </c>
    </row>
    <row r="491" spans="1:11" ht="15.75" customHeight="1">
      <c r="A491" s="2" t="s">
        <v>1348</v>
      </c>
      <c r="B491" s="21" t="s">
        <v>181</v>
      </c>
      <c r="C491" s="10" t="s">
        <v>37</v>
      </c>
      <c r="D491" s="21">
        <v>200</v>
      </c>
      <c r="E491" s="2">
        <v>400</v>
      </c>
      <c r="H491" s="19" t="str">
        <f>HYPERLINK("newjersey.news12.com/multimedia/hundreds-march-in-solidarity-in-red-bank-1.12994794","newjersey.news12.com/multimedia/hundreds-march-in-solidarity-in-red-bank-1.12994794")</f>
        <v>newjersey.news12.com/multimedia/hundreds-march-in-solidarity-in-red-bank-1.12994794</v>
      </c>
      <c r="I491" s="19" t="str">
        <f>HYPERLINK("http://www.redbankgreen.com/2017/01/red-bank-women-unite-against-unnamed-president/","http://www.redbankgreen.com/2017/01/red-bank-women-unite-against-unnamed-president/")</f>
        <v>http://www.redbankgreen.com/2017/01/red-bank-women-unite-against-unnamed-president/</v>
      </c>
      <c r="K491" s="2">
        <v>1</v>
      </c>
    </row>
    <row r="492" spans="1:11" ht="15.75" customHeight="1">
      <c r="A492" s="2" t="s">
        <v>399</v>
      </c>
      <c r="B492" s="21" t="s">
        <v>57</v>
      </c>
      <c r="C492" s="10" t="s">
        <v>37</v>
      </c>
      <c r="D492" s="21">
        <v>300</v>
      </c>
      <c r="E492" s="2">
        <v>300</v>
      </c>
      <c r="H492" s="16" t="s">
        <v>402</v>
      </c>
      <c r="K492" s="2">
        <v>1</v>
      </c>
    </row>
    <row r="493" spans="1:11" ht="15.75" customHeight="1">
      <c r="A493" s="2" t="s">
        <v>405</v>
      </c>
      <c r="B493" s="21" t="s">
        <v>57</v>
      </c>
      <c r="C493" s="10" t="s">
        <v>37</v>
      </c>
      <c r="D493" s="21">
        <v>2000</v>
      </c>
      <c r="E493" s="21">
        <v>2000</v>
      </c>
      <c r="H493" s="16" t="s">
        <v>406</v>
      </c>
      <c r="K493" s="2">
        <v>1</v>
      </c>
    </row>
    <row r="494" spans="1:11" ht="15.75" customHeight="1">
      <c r="A494" s="2" t="s">
        <v>407</v>
      </c>
      <c r="B494" s="21" t="s">
        <v>57</v>
      </c>
      <c r="C494" s="10" t="s">
        <v>37</v>
      </c>
      <c r="D494" s="21">
        <v>2500</v>
      </c>
      <c r="E494" s="21">
        <v>2500</v>
      </c>
      <c r="H494" s="16" t="s">
        <v>408</v>
      </c>
      <c r="K494" s="2">
        <v>1</v>
      </c>
    </row>
    <row r="495" spans="1:11" ht="15.75" customHeight="1">
      <c r="A495" s="2" t="s">
        <v>1363</v>
      </c>
      <c r="B495" s="21" t="s">
        <v>1105</v>
      </c>
      <c r="C495" s="10" t="s">
        <v>37</v>
      </c>
      <c r="D495" s="21">
        <v>10000</v>
      </c>
      <c r="E495" s="21">
        <v>10000</v>
      </c>
      <c r="H495" s="16" t="s">
        <v>1364</v>
      </c>
      <c r="K495" s="2">
        <v>1</v>
      </c>
    </row>
    <row r="496" spans="1:11" ht="15.75" customHeight="1">
      <c r="A496" s="2" t="s">
        <v>1366</v>
      </c>
      <c r="B496" s="2" t="s">
        <v>133</v>
      </c>
      <c r="C496" s="10" t="s">
        <v>37</v>
      </c>
      <c r="D496" s="21">
        <v>1000</v>
      </c>
      <c r="E496" s="21">
        <v>2500</v>
      </c>
      <c r="H496" s="16" t="s">
        <v>1367</v>
      </c>
      <c r="I496" s="2" t="s">
        <v>1162</v>
      </c>
      <c r="K496" s="2">
        <v>1</v>
      </c>
    </row>
    <row r="497" spans="1:11" ht="15.75" customHeight="1">
      <c r="A497" s="2" t="s">
        <v>1368</v>
      </c>
      <c r="B497" s="2" t="s">
        <v>80</v>
      </c>
      <c r="C497" s="10" t="s">
        <v>37</v>
      </c>
      <c r="D497" s="21">
        <v>2000</v>
      </c>
      <c r="E497" s="21">
        <v>2000</v>
      </c>
      <c r="G497" s="21">
        <v>1</v>
      </c>
      <c r="H497" s="16" t="s">
        <v>1369</v>
      </c>
      <c r="I497" s="2"/>
      <c r="K497" s="2">
        <v>1</v>
      </c>
    </row>
    <row r="498" spans="1:11" ht="15.75" customHeight="1">
      <c r="A498" s="2" t="s">
        <v>409</v>
      </c>
      <c r="B498" s="2" t="s">
        <v>57</v>
      </c>
      <c r="C498" s="10" t="s">
        <v>37</v>
      </c>
      <c r="D498" s="2">
        <v>180</v>
      </c>
      <c r="E498" s="2">
        <v>200</v>
      </c>
      <c r="H498" s="2" t="s">
        <v>410</v>
      </c>
      <c r="I498" s="29" t="s">
        <v>411</v>
      </c>
      <c r="K498" s="2">
        <v>1</v>
      </c>
    </row>
    <row r="499" spans="1:11" ht="15.75" customHeight="1">
      <c r="A499" s="2" t="s">
        <v>612</v>
      </c>
      <c r="B499" s="2" t="s">
        <v>63</v>
      </c>
      <c r="C499" s="10" t="s">
        <v>37</v>
      </c>
      <c r="D499" s="2">
        <v>50</v>
      </c>
      <c r="E499" s="2">
        <v>150</v>
      </c>
      <c r="H499" s="2" t="s">
        <v>59</v>
      </c>
      <c r="I499" s="16" t="s">
        <v>613</v>
      </c>
      <c r="K499" s="2">
        <v>1</v>
      </c>
    </row>
    <row r="500" spans="1:11" ht="15.75" customHeight="1">
      <c r="A500" s="2" t="s">
        <v>1371</v>
      </c>
      <c r="B500" s="2" t="s">
        <v>109</v>
      </c>
      <c r="C500" s="10" t="s">
        <v>37</v>
      </c>
      <c r="D500" s="2">
        <v>170</v>
      </c>
      <c r="E500" s="2">
        <v>200</v>
      </c>
      <c r="H500" s="2" t="s">
        <v>687</v>
      </c>
      <c r="I500" s="2" t="s">
        <v>545</v>
      </c>
      <c r="K500" s="2">
        <v>1</v>
      </c>
    </row>
    <row r="501" spans="1:11" ht="15.75" customHeight="1">
      <c r="A501" s="2" t="s">
        <v>413</v>
      </c>
      <c r="B501" s="2" t="s">
        <v>57</v>
      </c>
      <c r="C501" s="10" t="s">
        <v>37</v>
      </c>
      <c r="D501" s="21">
        <v>4000</v>
      </c>
      <c r="E501" s="21">
        <v>4000</v>
      </c>
      <c r="H501" s="16" t="s">
        <v>415</v>
      </c>
      <c r="I501" s="2"/>
      <c r="K501" s="2">
        <v>1</v>
      </c>
    </row>
    <row r="502" spans="1:11" ht="15.75" customHeight="1">
      <c r="A502" s="2" t="s">
        <v>1372</v>
      </c>
      <c r="B502" s="2" t="s">
        <v>80</v>
      </c>
      <c r="C502" s="10" t="s">
        <v>37</v>
      </c>
      <c r="D502" s="21">
        <v>3000</v>
      </c>
      <c r="E502" s="21">
        <v>4500</v>
      </c>
      <c r="H502" s="16" t="s">
        <v>1373</v>
      </c>
      <c r="I502" s="16" t="s">
        <v>1374</v>
      </c>
      <c r="K502" s="2">
        <v>1</v>
      </c>
    </row>
    <row r="503" spans="1:11" ht="15.75" customHeight="1">
      <c r="A503" s="2" t="s">
        <v>1229</v>
      </c>
      <c r="B503" s="2" t="s">
        <v>273</v>
      </c>
      <c r="C503" s="10" t="s">
        <v>37</v>
      </c>
      <c r="D503" s="2">
        <v>600</v>
      </c>
      <c r="E503" s="21">
        <v>1000</v>
      </c>
      <c r="H503" s="16" t="s">
        <v>1232</v>
      </c>
      <c r="I503" s="16" t="s">
        <v>1232</v>
      </c>
      <c r="K503" s="2">
        <v>1</v>
      </c>
    </row>
    <row r="504" spans="1:11" ht="15.75" customHeight="1">
      <c r="A504" s="2" t="s">
        <v>1375</v>
      </c>
      <c r="B504" s="2" t="s">
        <v>75</v>
      </c>
      <c r="C504" s="10" t="s">
        <v>37</v>
      </c>
      <c r="D504" s="21">
        <v>1500</v>
      </c>
      <c r="E504" s="21">
        <v>2000</v>
      </c>
      <c r="H504" s="16" t="s">
        <v>1376</v>
      </c>
      <c r="I504" s="16" t="s">
        <v>264</v>
      </c>
      <c r="K504" s="2">
        <v>1</v>
      </c>
    </row>
    <row r="505" spans="1:11" ht="15.75" customHeight="1">
      <c r="A505" s="2" t="s">
        <v>1377</v>
      </c>
      <c r="B505" s="21" t="s">
        <v>451</v>
      </c>
      <c r="C505" s="10" t="s">
        <v>37</v>
      </c>
      <c r="D505" s="21">
        <v>90</v>
      </c>
      <c r="E505" s="21">
        <v>120</v>
      </c>
      <c r="H505" s="2" t="s">
        <v>111</v>
      </c>
      <c r="K505" s="2">
        <v>1</v>
      </c>
    </row>
    <row r="506" spans="1:11" ht="15.75" customHeight="1">
      <c r="A506" s="2" t="s">
        <v>962</v>
      </c>
      <c r="B506" s="21" t="s">
        <v>438</v>
      </c>
      <c r="C506" s="10" t="s">
        <v>37</v>
      </c>
      <c r="D506" s="21">
        <v>1000</v>
      </c>
      <c r="E506" s="21">
        <v>1000</v>
      </c>
      <c r="H506" s="16" t="s">
        <v>964</v>
      </c>
      <c r="K506" s="2">
        <v>1</v>
      </c>
    </row>
    <row r="507" spans="1:11" ht="15.75" customHeight="1">
      <c r="A507" s="2" t="s">
        <v>1379</v>
      </c>
      <c r="B507" s="21" t="s">
        <v>477</v>
      </c>
      <c r="C507" s="10" t="s">
        <v>37</v>
      </c>
      <c r="D507" s="21">
        <v>30</v>
      </c>
      <c r="E507" s="21">
        <v>50</v>
      </c>
      <c r="H507" s="28" t="s">
        <v>260</v>
      </c>
      <c r="K507" s="2">
        <v>1</v>
      </c>
    </row>
    <row r="508" spans="1:11" ht="15.75" customHeight="1">
      <c r="A508" s="2" t="s">
        <v>1380</v>
      </c>
      <c r="B508" s="21" t="s">
        <v>88</v>
      </c>
      <c r="C508" s="10" t="s">
        <v>37</v>
      </c>
      <c r="D508" s="21">
        <v>2</v>
      </c>
      <c r="E508" s="21">
        <v>2</v>
      </c>
      <c r="H508" s="28" t="s">
        <v>1381</v>
      </c>
      <c r="K508" s="2">
        <v>1</v>
      </c>
    </row>
    <row r="509" spans="1:11" ht="15.75" customHeight="1">
      <c r="A509" s="2" t="s">
        <v>663</v>
      </c>
      <c r="B509" s="21" t="s">
        <v>298</v>
      </c>
      <c r="C509" s="10" t="s">
        <v>37</v>
      </c>
      <c r="D509" s="21">
        <v>15</v>
      </c>
      <c r="E509" s="21">
        <v>100</v>
      </c>
      <c r="H509" s="23" t="s">
        <v>665</v>
      </c>
      <c r="I509" s="2" t="s">
        <v>666</v>
      </c>
      <c r="J509" s="2"/>
      <c r="K509" s="2">
        <v>1</v>
      </c>
    </row>
    <row r="510" spans="1:11" ht="15.75" customHeight="1">
      <c r="A510" s="2" t="s">
        <v>781</v>
      </c>
      <c r="B510" s="21" t="s">
        <v>119</v>
      </c>
      <c r="C510" s="10" t="s">
        <v>37</v>
      </c>
      <c r="D510" s="21">
        <v>1000</v>
      </c>
      <c r="E510" s="21">
        <v>2000</v>
      </c>
      <c r="H510" s="23" t="s">
        <v>121</v>
      </c>
      <c r="I510" s="2" t="s">
        <v>782</v>
      </c>
      <c r="J510" s="2" t="s">
        <v>783</v>
      </c>
      <c r="K510" s="2">
        <v>1</v>
      </c>
    </row>
    <row r="511" spans="1:11" ht="15.75" customHeight="1">
      <c r="A511" s="2" t="s">
        <v>1234</v>
      </c>
      <c r="B511" s="21" t="s">
        <v>273</v>
      </c>
      <c r="C511" s="10" t="s">
        <v>37</v>
      </c>
      <c r="D511" s="21">
        <v>40</v>
      </c>
      <c r="E511" s="21">
        <v>40</v>
      </c>
      <c r="G511" s="2">
        <v>1</v>
      </c>
      <c r="H511" s="23" t="s">
        <v>1235</v>
      </c>
      <c r="I511" s="2"/>
      <c r="K511" s="2">
        <v>0</v>
      </c>
    </row>
    <row r="512" spans="1:11" ht="15.75" customHeight="1">
      <c r="A512" s="2" t="s">
        <v>1387</v>
      </c>
      <c r="B512" s="21" t="s">
        <v>529</v>
      </c>
      <c r="C512" s="10" t="s">
        <v>37</v>
      </c>
      <c r="D512" s="21">
        <v>250</v>
      </c>
      <c r="E512" s="21">
        <v>250</v>
      </c>
      <c r="H512" s="23" t="s">
        <v>1389</v>
      </c>
      <c r="I512" s="2"/>
      <c r="K512" s="2">
        <v>1</v>
      </c>
    </row>
    <row r="513" spans="1:11" ht="15.75" customHeight="1">
      <c r="A513" s="2" t="s">
        <v>1390</v>
      </c>
      <c r="B513" s="21" t="s">
        <v>351</v>
      </c>
      <c r="C513" s="10" t="s">
        <v>37</v>
      </c>
      <c r="D513" s="21">
        <v>1200</v>
      </c>
      <c r="E513" s="21">
        <v>1475</v>
      </c>
      <c r="H513" s="28" t="s">
        <v>1391</v>
      </c>
      <c r="I513" s="2" t="s">
        <v>1392</v>
      </c>
      <c r="K513" s="2">
        <v>1</v>
      </c>
    </row>
    <row r="514" spans="1:11" ht="15.75" customHeight="1">
      <c r="A514" s="2" t="s">
        <v>1393</v>
      </c>
      <c r="B514" s="21" t="s">
        <v>80</v>
      </c>
      <c r="C514" s="10" t="s">
        <v>37</v>
      </c>
      <c r="D514" s="21"/>
      <c r="E514" s="21"/>
      <c r="H514" s="28"/>
      <c r="K514" s="2">
        <v>1</v>
      </c>
    </row>
    <row r="515" spans="1:11" ht="15.75" customHeight="1">
      <c r="A515" s="2" t="s">
        <v>1394</v>
      </c>
      <c r="B515" s="21" t="s">
        <v>529</v>
      </c>
      <c r="C515" s="10" t="s">
        <v>37</v>
      </c>
      <c r="D515" s="21">
        <v>60</v>
      </c>
      <c r="E515" s="21">
        <v>60</v>
      </c>
      <c r="H515" s="2" t="s">
        <v>1395</v>
      </c>
      <c r="J515" s="23" t="s">
        <v>1389</v>
      </c>
      <c r="K515" s="2">
        <v>1</v>
      </c>
    </row>
    <row r="516" spans="1:11" ht="15.75" customHeight="1">
      <c r="A516" s="2" t="s">
        <v>1396</v>
      </c>
      <c r="B516" s="21" t="s">
        <v>285</v>
      </c>
      <c r="C516" s="10" t="s">
        <v>37</v>
      </c>
      <c r="D516" s="21">
        <v>50</v>
      </c>
      <c r="E516" s="21">
        <v>70</v>
      </c>
      <c r="H516" s="2" t="s">
        <v>1398</v>
      </c>
      <c r="I516" s="2" t="s">
        <v>1399</v>
      </c>
      <c r="K516" s="2">
        <v>1</v>
      </c>
    </row>
    <row r="517" spans="1:11" ht="15.75" customHeight="1">
      <c r="A517" s="2" t="s">
        <v>1196</v>
      </c>
      <c r="B517" s="21" t="s">
        <v>50</v>
      </c>
      <c r="C517" s="10" t="s">
        <v>37</v>
      </c>
      <c r="D517" s="21">
        <v>60</v>
      </c>
      <c r="E517" s="21">
        <v>60</v>
      </c>
      <c r="H517" s="16" t="s">
        <v>1197</v>
      </c>
      <c r="I517" s="2"/>
      <c r="K517" s="2">
        <v>1</v>
      </c>
    </row>
    <row r="518" spans="1:11" ht="15.75" customHeight="1">
      <c r="A518" s="2" t="s">
        <v>1246</v>
      </c>
      <c r="B518" s="21" t="s">
        <v>566</v>
      </c>
      <c r="C518" s="10" t="s">
        <v>37</v>
      </c>
      <c r="D518" s="21">
        <v>10000</v>
      </c>
      <c r="E518" s="21">
        <v>20000</v>
      </c>
      <c r="H518" s="23" t="s">
        <v>1247</v>
      </c>
      <c r="I518" s="2"/>
      <c r="J518" s="2" t="s">
        <v>59</v>
      </c>
      <c r="K518" s="2">
        <v>1</v>
      </c>
    </row>
    <row r="519" spans="1:11" ht="15.75" customHeight="1">
      <c r="A519" s="2" t="s">
        <v>1114</v>
      </c>
      <c r="B519" s="21" t="s">
        <v>43</v>
      </c>
      <c r="C519" s="10" t="s">
        <v>37</v>
      </c>
      <c r="D519" s="21">
        <v>10</v>
      </c>
      <c r="E519" s="21">
        <v>10</v>
      </c>
      <c r="H519" s="2" t="s">
        <v>1116</v>
      </c>
      <c r="I519" s="2" t="s">
        <v>169</v>
      </c>
      <c r="K519" s="2">
        <v>1</v>
      </c>
    </row>
    <row r="520" spans="1:11" ht="15.75" customHeight="1">
      <c r="A520" s="2" t="s">
        <v>987</v>
      </c>
      <c r="B520" s="21" t="s">
        <v>149</v>
      </c>
      <c r="C520" s="10" t="s">
        <v>37</v>
      </c>
      <c r="D520" s="21">
        <v>180</v>
      </c>
      <c r="E520" s="21">
        <v>200</v>
      </c>
      <c r="H520" s="2" t="s">
        <v>988</v>
      </c>
      <c r="I520" s="2"/>
      <c r="K520" s="2">
        <v>1</v>
      </c>
    </row>
    <row r="521" spans="1:11" ht="15.75" customHeight="1">
      <c r="A521" s="2" t="s">
        <v>1236</v>
      </c>
      <c r="B521" s="21" t="s">
        <v>273</v>
      </c>
      <c r="C521" s="10" t="s">
        <v>37</v>
      </c>
      <c r="D521" s="21">
        <v>90000</v>
      </c>
      <c r="E521" s="21">
        <v>100000</v>
      </c>
      <c r="H521" s="16" t="s">
        <v>1237</v>
      </c>
      <c r="I521" s="2"/>
      <c r="K521" s="2">
        <v>1</v>
      </c>
    </row>
    <row r="522" spans="1:11" ht="15.75" customHeight="1">
      <c r="A522" s="2" t="s">
        <v>784</v>
      </c>
      <c r="B522" s="21" t="s">
        <v>119</v>
      </c>
      <c r="C522" s="10" t="s">
        <v>37</v>
      </c>
      <c r="D522" s="21">
        <v>20000</v>
      </c>
      <c r="E522" s="21">
        <v>20000</v>
      </c>
      <c r="H522" s="23" t="s">
        <v>787</v>
      </c>
      <c r="K522" s="2">
        <v>1</v>
      </c>
    </row>
    <row r="523" spans="1:11" ht="15.75" customHeight="1">
      <c r="A523" s="2" t="s">
        <v>1400</v>
      </c>
      <c r="B523" s="21" t="s">
        <v>529</v>
      </c>
      <c r="C523" s="10" t="s">
        <v>37</v>
      </c>
      <c r="D523" s="21"/>
      <c r="E523" s="21"/>
      <c r="H523" s="23" t="s">
        <v>1389</v>
      </c>
      <c r="K523" s="2">
        <v>1</v>
      </c>
    </row>
    <row r="524" spans="1:11" ht="15.75" customHeight="1">
      <c r="A524" s="2" t="s">
        <v>417</v>
      </c>
      <c r="B524" s="21" t="s">
        <v>57</v>
      </c>
      <c r="C524" s="10" t="s">
        <v>37</v>
      </c>
      <c r="D524" s="21">
        <v>20000</v>
      </c>
      <c r="E524" s="21">
        <v>38000</v>
      </c>
      <c r="H524" s="16" t="s">
        <v>419</v>
      </c>
      <c r="I524" s="2" t="s">
        <v>420</v>
      </c>
      <c r="J524" s="16" t="s">
        <v>422</v>
      </c>
      <c r="K524" s="2">
        <v>1</v>
      </c>
    </row>
    <row r="525" spans="1:11" ht="15.75" customHeight="1">
      <c r="A525" s="2" t="s">
        <v>1401</v>
      </c>
      <c r="B525" s="21" t="s">
        <v>75</v>
      </c>
      <c r="C525" s="10" t="s">
        <v>37</v>
      </c>
      <c r="D525" s="21">
        <v>250</v>
      </c>
      <c r="E525" s="21">
        <v>250</v>
      </c>
      <c r="H525" s="2" t="s">
        <v>1402</v>
      </c>
      <c r="K525" s="2">
        <v>1</v>
      </c>
    </row>
    <row r="526" spans="1:11" ht="15.75" customHeight="1">
      <c r="A526" s="2" t="s">
        <v>1403</v>
      </c>
      <c r="B526" s="21" t="s">
        <v>189</v>
      </c>
      <c r="C526" s="10" t="s">
        <v>37</v>
      </c>
      <c r="D526" s="21">
        <v>1000</v>
      </c>
      <c r="E526" s="21">
        <v>4200</v>
      </c>
      <c r="H526" s="16" t="s">
        <v>1404</v>
      </c>
      <c r="I526" s="2" t="s">
        <v>1405</v>
      </c>
      <c r="K526" s="2">
        <v>1</v>
      </c>
    </row>
    <row r="527" spans="1:11" ht="15.75" customHeight="1">
      <c r="A527" s="2" t="s">
        <v>1406</v>
      </c>
      <c r="B527" s="21" t="s">
        <v>172</v>
      </c>
      <c r="C527" s="10" t="s">
        <v>37</v>
      </c>
      <c r="D527" s="21">
        <v>2</v>
      </c>
      <c r="E527" s="21">
        <v>2</v>
      </c>
      <c r="H527" s="2" t="s">
        <v>1370</v>
      </c>
      <c r="K527" s="2">
        <v>1</v>
      </c>
    </row>
    <row r="528" spans="1:11" ht="15.75" customHeight="1">
      <c r="A528" s="2" t="s">
        <v>615</v>
      </c>
      <c r="B528" s="21" t="s">
        <v>63</v>
      </c>
      <c r="C528" s="10" t="s">
        <v>37</v>
      </c>
      <c r="D528" s="21">
        <v>40</v>
      </c>
      <c r="E528" s="21">
        <v>50</v>
      </c>
      <c r="H528" s="16" t="s">
        <v>617</v>
      </c>
      <c r="K528" s="2">
        <v>1</v>
      </c>
    </row>
    <row r="529" spans="1:11" ht="15.75" customHeight="1">
      <c r="A529" s="2" t="s">
        <v>424</v>
      </c>
      <c r="B529" s="21" t="s">
        <v>57</v>
      </c>
      <c r="C529" s="10" t="s">
        <v>37</v>
      </c>
      <c r="D529" s="21">
        <v>80</v>
      </c>
      <c r="E529" s="21">
        <v>80</v>
      </c>
      <c r="H529" s="16" t="s">
        <v>426</v>
      </c>
      <c r="K529" s="2">
        <v>1</v>
      </c>
    </row>
    <row r="530" spans="1:11" ht="15.75" customHeight="1">
      <c r="A530" s="2" t="s">
        <v>667</v>
      </c>
      <c r="B530" s="21" t="s">
        <v>298</v>
      </c>
      <c r="C530" s="10" t="s">
        <v>37</v>
      </c>
      <c r="D530" s="21">
        <v>200</v>
      </c>
      <c r="E530" s="21">
        <v>434</v>
      </c>
      <c r="H530" s="16" t="s">
        <v>645</v>
      </c>
      <c r="I530" s="2" t="s">
        <v>668</v>
      </c>
      <c r="K530" s="2">
        <v>1</v>
      </c>
    </row>
    <row r="531" spans="1:11" ht="15.75" customHeight="1">
      <c r="A531" s="2" t="s">
        <v>1407</v>
      </c>
      <c r="B531" s="21" t="s">
        <v>351</v>
      </c>
      <c r="C531" s="10" t="s">
        <v>37</v>
      </c>
      <c r="D531" s="21">
        <v>1000</v>
      </c>
      <c r="E531" s="21">
        <v>1000</v>
      </c>
      <c r="G531" s="2">
        <v>1</v>
      </c>
      <c r="H531" s="23" t="s">
        <v>1408</v>
      </c>
      <c r="K531" s="2">
        <v>1</v>
      </c>
    </row>
    <row r="532" spans="1:11" ht="15.75" customHeight="1">
      <c r="A532" s="2" t="s">
        <v>1409</v>
      </c>
      <c r="B532" s="21" t="s">
        <v>351</v>
      </c>
      <c r="C532" s="10" t="s">
        <v>37</v>
      </c>
      <c r="D532" s="21">
        <v>6000</v>
      </c>
      <c r="E532" s="21">
        <v>10000</v>
      </c>
      <c r="G532" s="2">
        <v>1</v>
      </c>
      <c r="H532" s="16" t="s">
        <v>1410</v>
      </c>
      <c r="I532" s="16" t="s">
        <v>1411</v>
      </c>
      <c r="K532" s="2">
        <v>0</v>
      </c>
    </row>
    <row r="533" spans="1:11" ht="15.75" customHeight="1">
      <c r="A533" s="2" t="s">
        <v>427</v>
      </c>
      <c r="B533" s="21" t="s">
        <v>57</v>
      </c>
      <c r="C533" s="10" t="s">
        <v>37</v>
      </c>
      <c r="D533" s="21">
        <v>4</v>
      </c>
      <c r="E533" s="21">
        <v>4</v>
      </c>
      <c r="H533" s="2" t="s">
        <v>111</v>
      </c>
      <c r="K533" s="2">
        <v>1</v>
      </c>
    </row>
    <row r="534" spans="1:11" ht="15.75" customHeight="1">
      <c r="A534" s="2" t="s">
        <v>1412</v>
      </c>
      <c r="B534" s="21" t="s">
        <v>35</v>
      </c>
      <c r="C534" s="10" t="s">
        <v>37</v>
      </c>
      <c r="D534" s="21">
        <v>1500</v>
      </c>
      <c r="E534" s="21">
        <v>3000</v>
      </c>
      <c r="H534" s="16" t="s">
        <v>1413</v>
      </c>
      <c r="I534" s="2" t="s">
        <v>1414</v>
      </c>
      <c r="K534" s="2">
        <v>1</v>
      </c>
    </row>
    <row r="535" spans="1:11" ht="15.75" customHeight="1">
      <c r="A535" s="2" t="s">
        <v>428</v>
      </c>
      <c r="B535" s="21" t="s">
        <v>57</v>
      </c>
      <c r="C535" s="10" t="s">
        <v>37</v>
      </c>
      <c r="D535" s="21">
        <v>80</v>
      </c>
      <c r="E535" s="21">
        <v>80</v>
      </c>
      <c r="H535" s="16" t="s">
        <v>370</v>
      </c>
      <c r="I535" s="2" t="s">
        <v>429</v>
      </c>
      <c r="K535" s="2">
        <v>1</v>
      </c>
    </row>
    <row r="536" spans="1:11" ht="15.75" customHeight="1">
      <c r="A536" s="2" t="s">
        <v>430</v>
      </c>
      <c r="B536" s="21" t="s">
        <v>57</v>
      </c>
      <c r="C536" s="10" t="s">
        <v>37</v>
      </c>
      <c r="D536" s="21">
        <v>100</v>
      </c>
      <c r="E536" s="21">
        <v>200</v>
      </c>
      <c r="H536" s="2" t="s">
        <v>432</v>
      </c>
      <c r="I536" s="2"/>
      <c r="K536" s="2">
        <v>1</v>
      </c>
    </row>
    <row r="537" spans="1:11" ht="15.75" customHeight="1">
      <c r="A537" s="2" t="s">
        <v>433</v>
      </c>
      <c r="B537" s="21" t="s">
        <v>57</v>
      </c>
      <c r="C537" s="10" t="s">
        <v>37</v>
      </c>
      <c r="D537" s="21">
        <v>30000</v>
      </c>
      <c r="E537" s="21">
        <v>40000</v>
      </c>
      <c r="H537" s="16" t="s">
        <v>435</v>
      </c>
      <c r="I537" s="16" t="s">
        <v>435</v>
      </c>
      <c r="K537" s="2">
        <v>1</v>
      </c>
    </row>
    <row r="538" spans="1:11" ht="15.75" customHeight="1">
      <c r="A538" s="2" t="s">
        <v>439</v>
      </c>
      <c r="B538" s="21" t="s">
        <v>57</v>
      </c>
      <c r="C538" s="10" t="s">
        <v>37</v>
      </c>
      <c r="D538" s="21">
        <v>100000</v>
      </c>
      <c r="E538" s="21">
        <v>220000</v>
      </c>
      <c r="H538" s="16" t="s">
        <v>440</v>
      </c>
      <c r="I538" s="16" t="s">
        <v>442</v>
      </c>
      <c r="J538" s="2" t="s">
        <v>444</v>
      </c>
      <c r="K538" s="2">
        <v>1</v>
      </c>
    </row>
    <row r="539" spans="1:11" ht="15.75" customHeight="1">
      <c r="A539" s="2" t="s">
        <v>445</v>
      </c>
      <c r="B539" s="21" t="s">
        <v>57</v>
      </c>
      <c r="C539" s="10" t="s">
        <v>37</v>
      </c>
      <c r="D539" s="21">
        <v>25000</v>
      </c>
      <c r="E539" s="21">
        <v>40000</v>
      </c>
      <c r="H539" s="16" t="s">
        <v>446</v>
      </c>
      <c r="I539" s="16" t="s">
        <v>447</v>
      </c>
      <c r="J539" s="16" t="s">
        <v>448</v>
      </c>
      <c r="K539" s="2">
        <v>1</v>
      </c>
    </row>
    <row r="540" spans="1:11" ht="15.75" customHeight="1">
      <c r="A540" s="2" t="s">
        <v>1415</v>
      </c>
      <c r="B540" s="21" t="s">
        <v>766</v>
      </c>
      <c r="C540" s="10" t="s">
        <v>37</v>
      </c>
      <c r="D540" s="21">
        <v>200</v>
      </c>
      <c r="E540" s="21">
        <v>400</v>
      </c>
      <c r="H540" s="2" t="s">
        <v>1416</v>
      </c>
      <c r="K540" s="2">
        <v>1</v>
      </c>
    </row>
    <row r="541" spans="1:11" ht="15.75" customHeight="1">
      <c r="A541" s="2" t="s">
        <v>1417</v>
      </c>
      <c r="B541" s="21" t="s">
        <v>133</v>
      </c>
      <c r="C541" s="10" t="s">
        <v>37</v>
      </c>
      <c r="D541" s="21"/>
      <c r="E541" s="21"/>
      <c r="H541" s="2" t="s">
        <v>1418</v>
      </c>
      <c r="K541" s="2">
        <v>0</v>
      </c>
    </row>
    <row r="542" spans="1:11" ht="15.75" customHeight="1">
      <c r="A542" s="2" t="s">
        <v>449</v>
      </c>
      <c r="B542" s="21" t="s">
        <v>57</v>
      </c>
      <c r="C542" s="10" t="s">
        <v>37</v>
      </c>
      <c r="D542" s="21"/>
      <c r="E542" s="21"/>
      <c r="H542" s="2"/>
      <c r="K542" s="2">
        <v>1</v>
      </c>
    </row>
    <row r="543" spans="1:11" ht="15.75" customHeight="1">
      <c r="A543" s="2" t="s">
        <v>452</v>
      </c>
      <c r="B543" s="21" t="s">
        <v>57</v>
      </c>
      <c r="C543" s="10" t="s">
        <v>37</v>
      </c>
      <c r="D543" s="21">
        <v>7000</v>
      </c>
      <c r="E543" s="21">
        <v>10000</v>
      </c>
      <c r="H543" s="16" t="s">
        <v>453</v>
      </c>
      <c r="I543" s="16" t="s">
        <v>455</v>
      </c>
      <c r="K543" s="2">
        <v>1</v>
      </c>
    </row>
    <row r="544" spans="1:11" ht="15.75" customHeight="1">
      <c r="A544" s="2" t="s">
        <v>457</v>
      </c>
      <c r="B544" s="21" t="s">
        <v>57</v>
      </c>
      <c r="C544" s="10" t="s">
        <v>37</v>
      </c>
      <c r="D544" s="21">
        <v>3000</v>
      </c>
      <c r="E544" s="21">
        <v>10000</v>
      </c>
      <c r="H544" s="23" t="s">
        <v>459</v>
      </c>
      <c r="I544" s="16" t="s">
        <v>461</v>
      </c>
      <c r="K544" s="2">
        <v>1</v>
      </c>
    </row>
    <row r="545" spans="1:11" ht="15.75" customHeight="1">
      <c r="A545" s="2" t="s">
        <v>462</v>
      </c>
      <c r="B545" s="21" t="s">
        <v>57</v>
      </c>
      <c r="C545" s="10" t="s">
        <v>37</v>
      </c>
      <c r="D545" s="21">
        <v>500</v>
      </c>
      <c r="E545" s="2">
        <v>500</v>
      </c>
      <c r="H545" s="28" t="s">
        <v>59</v>
      </c>
      <c r="K545" s="2">
        <v>1</v>
      </c>
    </row>
    <row r="546" spans="1:11" ht="15.75" customHeight="1">
      <c r="A546" s="2" t="s">
        <v>1142</v>
      </c>
      <c r="B546" s="21" t="s">
        <v>224</v>
      </c>
      <c r="C546" s="10" t="s">
        <v>37</v>
      </c>
      <c r="D546" s="21">
        <v>100</v>
      </c>
      <c r="E546" s="2">
        <v>130</v>
      </c>
      <c r="H546" s="23" t="s">
        <v>1143</v>
      </c>
      <c r="I546" s="2" t="s">
        <v>1144</v>
      </c>
      <c r="K546" s="2">
        <v>1</v>
      </c>
    </row>
    <row r="547" spans="1:11" ht="15.75" customHeight="1">
      <c r="A547" s="2" t="s">
        <v>929</v>
      </c>
      <c r="B547" s="21" t="s">
        <v>355</v>
      </c>
      <c r="C547" s="10" t="s">
        <v>37</v>
      </c>
      <c r="D547" s="21">
        <v>800</v>
      </c>
      <c r="E547" s="2">
        <v>1000</v>
      </c>
      <c r="H547" s="23" t="s">
        <v>931</v>
      </c>
      <c r="K547" s="2">
        <v>1</v>
      </c>
    </row>
    <row r="548" spans="1:11" ht="15.75" customHeight="1">
      <c r="A548" s="2" t="s">
        <v>1426</v>
      </c>
      <c r="B548" s="21" t="s">
        <v>189</v>
      </c>
      <c r="C548" s="10" t="s">
        <v>37</v>
      </c>
      <c r="D548" s="21"/>
      <c r="E548" s="21"/>
      <c r="H548" s="2"/>
      <c r="I548" s="2"/>
      <c r="K548" s="2">
        <v>1</v>
      </c>
    </row>
    <row r="549" spans="1:11" ht="15.75" customHeight="1">
      <c r="A549" s="2" t="s">
        <v>464</v>
      </c>
      <c r="B549" s="21" t="s">
        <v>57</v>
      </c>
      <c r="C549" s="10" t="s">
        <v>37</v>
      </c>
      <c r="D549" s="21">
        <v>20000</v>
      </c>
      <c r="E549" s="21">
        <v>25000</v>
      </c>
      <c r="H549" s="16" t="s">
        <v>466</v>
      </c>
      <c r="I549" s="16" t="s">
        <v>466</v>
      </c>
      <c r="K549" s="2">
        <v>1</v>
      </c>
    </row>
    <row r="550" spans="1:11" ht="15.75" customHeight="1">
      <c r="A550" s="2" t="s">
        <v>468</v>
      </c>
      <c r="B550" s="21" t="s">
        <v>57</v>
      </c>
      <c r="C550" s="10" t="s">
        <v>37</v>
      </c>
      <c r="D550" s="21">
        <v>5000</v>
      </c>
      <c r="E550" s="21">
        <v>8000</v>
      </c>
      <c r="H550" s="16" t="s">
        <v>469</v>
      </c>
      <c r="I550" s="16" t="s">
        <v>469</v>
      </c>
      <c r="K550" s="2">
        <v>1</v>
      </c>
    </row>
    <row r="551" spans="1:11" ht="15.75" customHeight="1">
      <c r="A551" s="2" t="s">
        <v>472</v>
      </c>
      <c r="B551" s="21" t="s">
        <v>57</v>
      </c>
      <c r="C551" s="10" t="s">
        <v>37</v>
      </c>
      <c r="D551" s="21">
        <v>8000</v>
      </c>
      <c r="E551" s="21">
        <v>15000</v>
      </c>
      <c r="H551" s="23" t="s">
        <v>474</v>
      </c>
      <c r="I551" s="16" t="s">
        <v>475</v>
      </c>
      <c r="K551" s="2">
        <v>1</v>
      </c>
    </row>
    <row r="552" spans="1:11" ht="15.75" customHeight="1">
      <c r="A552" s="2" t="s">
        <v>1382</v>
      </c>
      <c r="B552" s="21" t="s">
        <v>88</v>
      </c>
      <c r="C552" s="10" t="s">
        <v>37</v>
      </c>
      <c r="D552" s="21">
        <v>10000</v>
      </c>
      <c r="E552" s="21">
        <v>17000</v>
      </c>
      <c r="H552" s="23" t="s">
        <v>1383</v>
      </c>
      <c r="I552" s="2" t="s">
        <v>1384</v>
      </c>
      <c r="K552" s="2">
        <v>1</v>
      </c>
    </row>
    <row r="553" spans="1:11" ht="15.75" customHeight="1">
      <c r="A553" s="2" t="s">
        <v>478</v>
      </c>
      <c r="B553" s="21" t="s">
        <v>57</v>
      </c>
      <c r="C553" s="10" t="s">
        <v>37</v>
      </c>
      <c r="D553" s="21">
        <v>5000</v>
      </c>
      <c r="E553" s="21">
        <v>5000</v>
      </c>
      <c r="H553" s="23" t="s">
        <v>479</v>
      </c>
      <c r="I553" s="16" t="s">
        <v>481</v>
      </c>
      <c r="K553" s="2">
        <v>1</v>
      </c>
    </row>
    <row r="554" spans="1:11" ht="15.75" customHeight="1">
      <c r="A554" s="2" t="s">
        <v>1433</v>
      </c>
      <c r="B554" s="21" t="s">
        <v>766</v>
      </c>
      <c r="C554" s="10" t="s">
        <v>37</v>
      </c>
      <c r="D554" s="21"/>
      <c r="E554" s="21"/>
      <c r="H554" s="2"/>
      <c r="I554" s="2"/>
      <c r="K554" s="2">
        <v>1</v>
      </c>
    </row>
    <row r="555" spans="1:11" ht="15.75" customHeight="1">
      <c r="A555" s="2" t="s">
        <v>789</v>
      </c>
      <c r="B555" s="21" t="s">
        <v>119</v>
      </c>
      <c r="C555" s="10" t="s">
        <v>37</v>
      </c>
      <c r="D555" s="21">
        <v>7500</v>
      </c>
      <c r="E555" s="21">
        <v>10000</v>
      </c>
      <c r="H555" s="16" t="s">
        <v>791</v>
      </c>
      <c r="I555" s="16" t="s">
        <v>793</v>
      </c>
      <c r="K555" s="2">
        <v>1</v>
      </c>
    </row>
    <row r="556" spans="1:11" ht="15.75" customHeight="1">
      <c r="A556" s="2" t="s">
        <v>1199</v>
      </c>
      <c r="B556" s="21" t="s">
        <v>50</v>
      </c>
      <c r="C556" s="10" t="s">
        <v>37</v>
      </c>
      <c r="D556" s="21">
        <v>200</v>
      </c>
      <c r="E556" s="21">
        <v>2000</v>
      </c>
      <c r="H556" s="16" t="s">
        <v>1201</v>
      </c>
      <c r="I556" s="16" t="s">
        <v>1202</v>
      </c>
      <c r="K556" s="2">
        <v>1</v>
      </c>
    </row>
    <row r="557" spans="1:11" ht="15.75" customHeight="1">
      <c r="A557" s="2" t="s">
        <v>1203</v>
      </c>
      <c r="B557" s="21" t="s">
        <v>50</v>
      </c>
      <c r="C557" s="10" t="s">
        <v>37</v>
      </c>
      <c r="D557" s="21">
        <v>40</v>
      </c>
      <c r="E557" s="21">
        <v>40</v>
      </c>
      <c r="H557" s="16" t="s">
        <v>1206</v>
      </c>
      <c r="K557" s="2">
        <v>1</v>
      </c>
    </row>
    <row r="558" spans="1:11" ht="15.75" customHeight="1">
      <c r="A558" s="2" t="s">
        <v>483</v>
      </c>
      <c r="B558" s="21" t="s">
        <v>57</v>
      </c>
      <c r="C558" s="10" t="s">
        <v>37</v>
      </c>
      <c r="D558" s="21">
        <v>3</v>
      </c>
      <c r="E558" s="21">
        <v>3</v>
      </c>
      <c r="H558" s="2" t="s">
        <v>485</v>
      </c>
      <c r="K558" s="2">
        <v>1</v>
      </c>
    </row>
    <row r="559" spans="1:11" ht="15.75" customHeight="1">
      <c r="A559" s="2" t="s">
        <v>815</v>
      </c>
      <c r="B559" s="21" t="s">
        <v>206</v>
      </c>
      <c r="C559" s="10" t="s">
        <v>37</v>
      </c>
      <c r="D559" s="21">
        <v>1000</v>
      </c>
      <c r="E559" s="21">
        <v>1000</v>
      </c>
      <c r="H559" s="16" t="s">
        <v>817</v>
      </c>
      <c r="K559" s="2">
        <v>1</v>
      </c>
    </row>
    <row r="560" spans="1:11" ht="15.75" customHeight="1">
      <c r="A560" s="2" t="s">
        <v>1286</v>
      </c>
      <c r="B560" s="21" t="s">
        <v>184</v>
      </c>
      <c r="C560" s="10" t="s">
        <v>37</v>
      </c>
      <c r="D560" s="21">
        <v>80</v>
      </c>
      <c r="E560" s="21">
        <v>80</v>
      </c>
      <c r="H560" s="16" t="s">
        <v>1288</v>
      </c>
      <c r="I560" s="2"/>
      <c r="K560" s="2">
        <v>1</v>
      </c>
    </row>
    <row r="561" spans="1:11" ht="15.75" customHeight="1">
      <c r="A561" s="2" t="s">
        <v>486</v>
      </c>
      <c r="B561" s="21" t="s">
        <v>57</v>
      </c>
      <c r="C561" s="10" t="s">
        <v>37</v>
      </c>
      <c r="D561" s="21">
        <v>1000</v>
      </c>
      <c r="E561" s="21">
        <v>2000</v>
      </c>
      <c r="H561" s="16" t="s">
        <v>488</v>
      </c>
      <c r="I561" s="2" t="s">
        <v>491</v>
      </c>
      <c r="K561" s="2">
        <v>1</v>
      </c>
    </row>
    <row r="562" spans="1:11" ht="15.75" customHeight="1">
      <c r="A562" s="2" t="s">
        <v>1434</v>
      </c>
      <c r="B562" s="21" t="s">
        <v>133</v>
      </c>
      <c r="C562" s="10" t="s">
        <v>37</v>
      </c>
      <c r="D562" s="21">
        <v>100000</v>
      </c>
      <c r="E562" s="21">
        <v>175000</v>
      </c>
      <c r="H562" s="16" t="s">
        <v>1435</v>
      </c>
      <c r="I562" s="2" t="s">
        <v>1436</v>
      </c>
      <c r="J562" s="16" t="s">
        <v>1437</v>
      </c>
      <c r="K562" s="2">
        <v>1</v>
      </c>
    </row>
    <row r="563" spans="1:11" ht="15.75" customHeight="1">
      <c r="A563" s="2" t="s">
        <v>217</v>
      </c>
      <c r="B563" s="21" t="s">
        <v>54</v>
      </c>
      <c r="C563" s="10" t="s">
        <v>37</v>
      </c>
      <c r="D563" s="21">
        <v>1000</v>
      </c>
      <c r="E563" s="21">
        <v>1000</v>
      </c>
      <c r="H563" s="28" t="s">
        <v>59</v>
      </c>
      <c r="K563" s="2">
        <v>1</v>
      </c>
    </row>
    <row r="564" spans="1:11" ht="15.75" customHeight="1">
      <c r="A564" s="2" t="s">
        <v>113</v>
      </c>
      <c r="B564" s="21" t="s">
        <v>34</v>
      </c>
      <c r="C564" s="10" t="s">
        <v>37</v>
      </c>
      <c r="D564" s="21">
        <v>41</v>
      </c>
      <c r="E564" s="2">
        <v>41</v>
      </c>
      <c r="H564" s="28" t="s">
        <v>116</v>
      </c>
      <c r="K564" s="2">
        <v>1</v>
      </c>
    </row>
    <row r="565" spans="1:11" ht="15.75" customHeight="1">
      <c r="A565" s="2" t="s">
        <v>1438</v>
      </c>
      <c r="B565" s="21" t="s">
        <v>109</v>
      </c>
      <c r="C565" s="10" t="s">
        <v>37</v>
      </c>
      <c r="D565" s="21">
        <v>119</v>
      </c>
      <c r="E565" s="2">
        <v>119</v>
      </c>
      <c r="H565" s="28" t="s">
        <v>59</v>
      </c>
      <c r="K565" s="2">
        <v>1</v>
      </c>
    </row>
    <row r="566" spans="1:11" ht="15.75" customHeight="1">
      <c r="A566" s="2" t="s">
        <v>1419</v>
      </c>
      <c r="B566" s="21" t="s">
        <v>75</v>
      </c>
      <c r="C566" s="10" t="s">
        <v>37</v>
      </c>
      <c r="D566" s="21">
        <v>10000</v>
      </c>
      <c r="E566" s="21">
        <v>10000</v>
      </c>
      <c r="H566" s="23" t="s">
        <v>1420</v>
      </c>
      <c r="I566" s="16" t="s">
        <v>1376</v>
      </c>
      <c r="K566" s="2">
        <v>1</v>
      </c>
    </row>
    <row r="567" spans="1:11" ht="15.75" customHeight="1">
      <c r="A567" s="2" t="s">
        <v>1439</v>
      </c>
      <c r="B567" s="21" t="s">
        <v>133</v>
      </c>
      <c r="C567" s="10" t="s">
        <v>37</v>
      </c>
      <c r="D567" s="21">
        <v>300</v>
      </c>
      <c r="E567" s="2">
        <v>500</v>
      </c>
      <c r="H567" s="23" t="s">
        <v>1440</v>
      </c>
      <c r="I567" s="2"/>
      <c r="K567" s="2">
        <v>1</v>
      </c>
    </row>
    <row r="568" spans="1:11" ht="15.75" customHeight="1">
      <c r="A568" s="2" t="s">
        <v>118</v>
      </c>
      <c r="B568" s="21" t="s">
        <v>34</v>
      </c>
      <c r="C568" s="10" t="s">
        <v>37</v>
      </c>
      <c r="D568" s="21">
        <v>54</v>
      </c>
      <c r="E568" s="2">
        <v>70</v>
      </c>
      <c r="H568" s="28" t="s">
        <v>120</v>
      </c>
      <c r="I568" s="16" t="s">
        <v>122</v>
      </c>
      <c r="K568" s="2">
        <v>1</v>
      </c>
    </row>
    <row r="569" spans="1:11" ht="15.75" customHeight="1">
      <c r="A569" s="2" t="s">
        <v>1441</v>
      </c>
      <c r="B569" s="21" t="s">
        <v>109</v>
      </c>
      <c r="C569" s="10" t="s">
        <v>37</v>
      </c>
      <c r="D569" s="21">
        <v>700</v>
      </c>
      <c r="E569" s="2">
        <v>700</v>
      </c>
      <c r="H569" s="23" t="s">
        <v>1442</v>
      </c>
      <c r="K569" s="2">
        <v>1</v>
      </c>
    </row>
    <row r="570" spans="1:11" ht="15.75" customHeight="1">
      <c r="A570" s="2" t="s">
        <v>1443</v>
      </c>
      <c r="B570" s="21" t="s">
        <v>172</v>
      </c>
      <c r="C570" s="10" t="s">
        <v>37</v>
      </c>
      <c r="D570" s="21">
        <v>300</v>
      </c>
      <c r="E570" s="2">
        <v>500</v>
      </c>
      <c r="H570" s="19" t="str">
        <f>HYPERLINK("http://www.sheboyganpress.com/videos/news/local/2017/01/21/hundreds-attend-million-person-unity-marches-sheboygan-county/96905712/","http://www.sheboyganpress.com/videos/news/local/2017/01/21/hundreds-attend-million-person-unity-marches-sheboygan-county/96905712/")</f>
        <v>http://www.sheboyganpress.com/videos/news/local/2017/01/21/hundreds-attend-million-person-unity-marches-sheboygan-county/96905712/</v>
      </c>
      <c r="I570" s="2"/>
      <c r="K570" s="2">
        <v>1</v>
      </c>
    </row>
    <row r="571" spans="1:11" ht="15.75" customHeight="1">
      <c r="A571" s="2" t="s">
        <v>219</v>
      </c>
      <c r="B571" s="21" t="s">
        <v>54</v>
      </c>
      <c r="C571" s="10" t="s">
        <v>37</v>
      </c>
      <c r="D571" s="21">
        <v>1</v>
      </c>
      <c r="E571" s="2">
        <v>1</v>
      </c>
      <c r="H571" s="23" t="s">
        <v>221</v>
      </c>
      <c r="K571" s="2">
        <v>1</v>
      </c>
    </row>
    <row r="572" spans="1:11" ht="15.75" customHeight="1">
      <c r="A572" s="2" t="s">
        <v>1033</v>
      </c>
      <c r="B572" s="21" t="s">
        <v>1027</v>
      </c>
      <c r="C572" s="10" t="s">
        <v>37</v>
      </c>
      <c r="D572" s="21">
        <v>200</v>
      </c>
      <c r="E572" s="21">
        <v>1000</v>
      </c>
      <c r="H572" s="23" t="s">
        <v>1034</v>
      </c>
      <c r="I572" s="16" t="s">
        <v>1035</v>
      </c>
      <c r="J572" s="16" t="s">
        <v>1036</v>
      </c>
      <c r="K572" s="2">
        <v>1</v>
      </c>
    </row>
    <row r="573" spans="1:11" ht="15.75" customHeight="1">
      <c r="A573" s="2" t="s">
        <v>1353</v>
      </c>
      <c r="B573" s="21" t="s">
        <v>181</v>
      </c>
      <c r="C573" s="10" t="s">
        <v>37</v>
      </c>
      <c r="D573" s="21">
        <v>200</v>
      </c>
      <c r="E573" s="2">
        <v>250</v>
      </c>
      <c r="H573" s="16" t="s">
        <v>1354</v>
      </c>
      <c r="I573" s="23" t="s">
        <v>1355</v>
      </c>
      <c r="K573" s="2">
        <v>1</v>
      </c>
    </row>
    <row r="574" spans="1:11" ht="15.75" customHeight="1">
      <c r="A574" s="2" t="s">
        <v>1385</v>
      </c>
      <c r="B574" s="21" t="s">
        <v>88</v>
      </c>
      <c r="C574" s="10" t="s">
        <v>37</v>
      </c>
      <c r="D574" s="21">
        <v>500</v>
      </c>
      <c r="E574" s="2">
        <v>500</v>
      </c>
      <c r="H574" s="28" t="s">
        <v>59</v>
      </c>
      <c r="K574" s="2">
        <v>1</v>
      </c>
    </row>
    <row r="575" spans="1:11" ht="15.75" customHeight="1">
      <c r="A575" s="2" t="s">
        <v>618</v>
      </c>
      <c r="B575" s="21" t="s">
        <v>63</v>
      </c>
      <c r="C575" s="10" t="s">
        <v>37</v>
      </c>
      <c r="D575" s="21">
        <v>50</v>
      </c>
      <c r="E575" s="21">
        <v>50</v>
      </c>
      <c r="H575" s="28" t="s">
        <v>59</v>
      </c>
      <c r="K575" s="2">
        <v>1</v>
      </c>
    </row>
    <row r="576" spans="1:11" ht="15.75" customHeight="1">
      <c r="A576" s="2" t="s">
        <v>1451</v>
      </c>
      <c r="B576" s="21" t="s">
        <v>970</v>
      </c>
      <c r="C576" s="10" t="s">
        <v>37</v>
      </c>
      <c r="D576" s="21">
        <v>3300</v>
      </c>
      <c r="E576" s="21">
        <v>3300</v>
      </c>
      <c r="H576" s="16" t="s">
        <v>1453</v>
      </c>
      <c r="K576" s="2">
        <v>1</v>
      </c>
    </row>
    <row r="577" spans="1:11" ht="15.75" customHeight="1">
      <c r="A577" s="2" t="s">
        <v>124</v>
      </c>
      <c r="B577" s="21" t="s">
        <v>34</v>
      </c>
      <c r="C577" s="10" t="s">
        <v>37</v>
      </c>
      <c r="D577" s="21">
        <v>700</v>
      </c>
      <c r="E577" s="2">
        <v>700</v>
      </c>
      <c r="H577" s="23" t="s">
        <v>125</v>
      </c>
      <c r="K577" s="2">
        <v>1</v>
      </c>
    </row>
    <row r="578" spans="1:11" ht="15.75" customHeight="1">
      <c r="A578" s="2" t="s">
        <v>126</v>
      </c>
      <c r="B578" s="21" t="s">
        <v>34</v>
      </c>
      <c r="C578" s="10" t="s">
        <v>37</v>
      </c>
      <c r="D578" s="21">
        <v>122</v>
      </c>
      <c r="E578" s="2">
        <v>122</v>
      </c>
      <c r="H578" s="28" t="s">
        <v>59</v>
      </c>
      <c r="K578" s="2">
        <v>1</v>
      </c>
    </row>
    <row r="579" spans="1:11" ht="15.75" customHeight="1">
      <c r="A579" s="2" t="s">
        <v>1456</v>
      </c>
      <c r="B579" s="21" t="s">
        <v>133</v>
      </c>
      <c r="C579" s="10" t="s">
        <v>37</v>
      </c>
      <c r="D579" s="21">
        <v>8</v>
      </c>
      <c r="E579" s="2">
        <v>8</v>
      </c>
      <c r="H579" s="28" t="s">
        <v>59</v>
      </c>
      <c r="K579" s="2">
        <v>1</v>
      </c>
    </row>
    <row r="580" spans="1:11" ht="15.75" customHeight="1">
      <c r="A580" s="2" t="s">
        <v>127</v>
      </c>
      <c r="B580" s="21" t="s">
        <v>34</v>
      </c>
      <c r="C580" s="10" t="s">
        <v>37</v>
      </c>
      <c r="D580" s="21">
        <v>200</v>
      </c>
      <c r="E580" s="2">
        <v>322</v>
      </c>
      <c r="H580" s="2" t="s">
        <v>128</v>
      </c>
      <c r="I580" s="2" t="s">
        <v>129</v>
      </c>
      <c r="K580" s="2">
        <v>1</v>
      </c>
    </row>
    <row r="581" spans="1:11" ht="15.75" customHeight="1">
      <c r="A581" s="2" t="s">
        <v>492</v>
      </c>
      <c r="B581" s="21" t="s">
        <v>57</v>
      </c>
      <c r="C581" s="10" t="s">
        <v>37</v>
      </c>
      <c r="D581" s="21">
        <v>3000</v>
      </c>
      <c r="E581" s="21">
        <v>3000</v>
      </c>
      <c r="H581" s="23" t="s">
        <v>493</v>
      </c>
      <c r="K581" s="2">
        <v>1</v>
      </c>
    </row>
    <row r="582" spans="1:11" ht="15.75" customHeight="1">
      <c r="A582" s="2" t="s">
        <v>989</v>
      </c>
      <c r="B582" s="21" t="s">
        <v>149</v>
      </c>
      <c r="C582" s="10" t="s">
        <v>37</v>
      </c>
      <c r="D582" s="21">
        <v>1000</v>
      </c>
      <c r="E582" s="21">
        <v>2000</v>
      </c>
      <c r="H582" s="16" t="s">
        <v>991</v>
      </c>
      <c r="I582" s="23" t="s">
        <v>994</v>
      </c>
      <c r="K582" s="2">
        <v>1</v>
      </c>
    </row>
    <row r="583" spans="1:11" ht="15.75" customHeight="1">
      <c r="A583" s="2" t="s">
        <v>536</v>
      </c>
      <c r="B583" s="21" t="s">
        <v>537</v>
      </c>
      <c r="C583" s="10" t="s">
        <v>37</v>
      </c>
      <c r="D583" s="21">
        <v>500</v>
      </c>
      <c r="E583" s="21">
        <v>700</v>
      </c>
      <c r="H583" s="2" t="s">
        <v>540</v>
      </c>
      <c r="I583" s="23" t="s">
        <v>541</v>
      </c>
      <c r="J583" s="16" t="s">
        <v>543</v>
      </c>
      <c r="K583" s="2">
        <v>1</v>
      </c>
    </row>
    <row r="584" spans="1:11" ht="15.75" customHeight="1">
      <c r="A584" s="2" t="s">
        <v>1356</v>
      </c>
      <c r="B584" s="21" t="s">
        <v>181</v>
      </c>
      <c r="C584" s="10" t="s">
        <v>37</v>
      </c>
      <c r="D584" s="21">
        <v>2000</v>
      </c>
      <c r="E584" s="21">
        <v>2000</v>
      </c>
      <c r="H584" s="28" t="s">
        <v>59</v>
      </c>
      <c r="K584" s="2">
        <v>1</v>
      </c>
    </row>
    <row r="585" spans="1:11" ht="15.75" customHeight="1">
      <c r="A585" s="2" t="s">
        <v>1070</v>
      </c>
      <c r="B585" s="21" t="s">
        <v>360</v>
      </c>
      <c r="C585" s="10" t="s">
        <v>37</v>
      </c>
      <c r="D585" s="21">
        <v>50</v>
      </c>
      <c r="E585" s="21">
        <v>50</v>
      </c>
      <c r="H585" s="23" t="s">
        <v>1072</v>
      </c>
      <c r="K585" s="2">
        <v>1</v>
      </c>
    </row>
    <row r="586" spans="1:11" ht="15.75" customHeight="1">
      <c r="A586" s="2" t="s">
        <v>1461</v>
      </c>
      <c r="B586" s="21" t="s">
        <v>133</v>
      </c>
      <c r="C586" s="10" t="s">
        <v>37</v>
      </c>
      <c r="D586" s="21">
        <v>4000</v>
      </c>
      <c r="E586" s="21">
        <v>12000</v>
      </c>
      <c r="H586" s="16" t="s">
        <v>1463</v>
      </c>
      <c r="I586" s="2" t="s">
        <v>1464</v>
      </c>
      <c r="J586" s="16" t="s">
        <v>1465</v>
      </c>
      <c r="K586" s="2">
        <v>1</v>
      </c>
    </row>
    <row r="587" spans="1:11" ht="15.75" customHeight="1">
      <c r="A587" s="2" t="s">
        <v>967</v>
      </c>
      <c r="B587" s="21" t="s">
        <v>438</v>
      </c>
      <c r="C587" s="10" t="s">
        <v>37</v>
      </c>
      <c r="D587" s="21">
        <v>1000</v>
      </c>
      <c r="E587" s="21">
        <v>1000</v>
      </c>
      <c r="H587" s="2" t="s">
        <v>968</v>
      </c>
      <c r="K587" s="2">
        <v>1</v>
      </c>
    </row>
    <row r="588" spans="1:11" ht="15.75" customHeight="1">
      <c r="A588" s="2" t="s">
        <v>1073</v>
      </c>
      <c r="B588" s="21" t="s">
        <v>360</v>
      </c>
      <c r="C588" s="10" t="s">
        <v>37</v>
      </c>
      <c r="D588" s="21">
        <v>40</v>
      </c>
      <c r="E588" s="21">
        <v>40</v>
      </c>
      <c r="H588" s="16" t="s">
        <v>1074</v>
      </c>
      <c r="K588" s="2">
        <v>1</v>
      </c>
    </row>
    <row r="589" spans="1:11" ht="15.75" customHeight="1">
      <c r="A589" s="2" t="s">
        <v>1248</v>
      </c>
      <c r="B589" s="21" t="s">
        <v>566</v>
      </c>
      <c r="C589" s="10" t="s">
        <v>37</v>
      </c>
      <c r="D589" s="21">
        <v>2000</v>
      </c>
      <c r="E589" s="21">
        <v>2000</v>
      </c>
      <c r="H589" s="16" t="s">
        <v>1250</v>
      </c>
      <c r="K589" s="2">
        <v>1</v>
      </c>
    </row>
    <row r="590" spans="1:11" ht="15.75" customHeight="1">
      <c r="A590" s="2" t="s">
        <v>1444</v>
      </c>
      <c r="B590" s="2" t="s">
        <v>211</v>
      </c>
      <c r="C590" s="2" t="s">
        <v>37</v>
      </c>
      <c r="D590" s="2">
        <v>5</v>
      </c>
      <c r="E590" s="2">
        <v>5</v>
      </c>
      <c r="G590" s="2">
        <v>1</v>
      </c>
      <c r="H590" s="16" t="s">
        <v>1445</v>
      </c>
      <c r="K590" s="2">
        <v>0</v>
      </c>
    </row>
    <row r="591" spans="1:11" ht="15.75" customHeight="1">
      <c r="A591" s="2" t="s">
        <v>669</v>
      </c>
      <c r="B591" s="21" t="s">
        <v>298</v>
      </c>
      <c r="C591" s="10" t="s">
        <v>37</v>
      </c>
      <c r="D591" s="21">
        <v>5000</v>
      </c>
      <c r="E591" s="21">
        <v>5000</v>
      </c>
      <c r="H591" s="16" t="s">
        <v>670</v>
      </c>
      <c r="K591" s="2">
        <v>1</v>
      </c>
    </row>
    <row r="592" spans="1:11" ht="15.75" customHeight="1">
      <c r="A592" s="2" t="s">
        <v>934</v>
      </c>
      <c r="B592" s="2" t="s">
        <v>355</v>
      </c>
      <c r="C592" s="10" t="s">
        <v>37</v>
      </c>
      <c r="D592" s="2">
        <v>30</v>
      </c>
      <c r="E592" s="21">
        <v>30</v>
      </c>
      <c r="H592" s="16" t="s">
        <v>935</v>
      </c>
      <c r="I592" s="16" t="s">
        <v>937</v>
      </c>
      <c r="K592" s="2">
        <v>1</v>
      </c>
    </row>
    <row r="593" spans="1:11" ht="15.75" customHeight="1">
      <c r="A593" s="2" t="s">
        <v>1466</v>
      </c>
      <c r="B593" s="2" t="s">
        <v>109</v>
      </c>
      <c r="C593" s="10" t="s">
        <v>37</v>
      </c>
      <c r="D593" s="2">
        <v>200</v>
      </c>
      <c r="E593" s="21">
        <v>500</v>
      </c>
      <c r="H593" s="16" t="s">
        <v>1467</v>
      </c>
      <c r="I593" s="2" t="s">
        <v>59</v>
      </c>
      <c r="K593" s="2">
        <v>1</v>
      </c>
    </row>
    <row r="594" spans="1:11" ht="15.75" customHeight="1">
      <c r="A594" s="2" t="s">
        <v>819</v>
      </c>
      <c r="B594" s="2" t="s">
        <v>206</v>
      </c>
      <c r="C594" s="10" t="s">
        <v>37</v>
      </c>
      <c r="D594" s="2">
        <v>200</v>
      </c>
      <c r="E594" s="21">
        <v>200</v>
      </c>
      <c r="H594" s="16" t="s">
        <v>821</v>
      </c>
      <c r="I594" s="16" t="s">
        <v>822</v>
      </c>
      <c r="K594" s="2">
        <v>1</v>
      </c>
    </row>
    <row r="595" spans="1:11" ht="15.75" customHeight="1">
      <c r="A595" s="2" t="s">
        <v>1468</v>
      </c>
      <c r="B595" s="2" t="s">
        <v>80</v>
      </c>
      <c r="C595" s="10" t="s">
        <v>37</v>
      </c>
      <c r="D595" s="2">
        <v>100</v>
      </c>
      <c r="E595" s="21">
        <v>150</v>
      </c>
      <c r="H595" s="16" t="s">
        <v>1469</v>
      </c>
      <c r="I595" s="2" t="s">
        <v>111</v>
      </c>
      <c r="K595" s="2">
        <v>1</v>
      </c>
    </row>
    <row r="596" spans="1:11" ht="15.75" customHeight="1">
      <c r="A596" s="2" t="s">
        <v>620</v>
      </c>
      <c r="B596" s="21" t="s">
        <v>63</v>
      </c>
      <c r="C596" s="10" t="s">
        <v>37</v>
      </c>
      <c r="D596" s="21">
        <v>1000</v>
      </c>
      <c r="E596" s="21">
        <v>1000</v>
      </c>
      <c r="H596" s="16" t="s">
        <v>622</v>
      </c>
      <c r="I596" s="2"/>
      <c r="K596" s="2">
        <v>1</v>
      </c>
    </row>
    <row r="597" spans="1:11" ht="15.75" customHeight="1">
      <c r="A597" s="2" t="s">
        <v>1148</v>
      </c>
      <c r="B597" s="2" t="s">
        <v>224</v>
      </c>
      <c r="C597" s="10" t="s">
        <v>37</v>
      </c>
      <c r="D597" s="2"/>
      <c r="E597" s="21"/>
      <c r="H597" s="2"/>
      <c r="K597" s="2">
        <v>1</v>
      </c>
    </row>
    <row r="598" spans="1:11" ht="15.75" customHeight="1">
      <c r="A598" s="2" t="s">
        <v>1421</v>
      </c>
      <c r="B598" s="2" t="s">
        <v>75</v>
      </c>
      <c r="C598" s="10" t="s">
        <v>37</v>
      </c>
      <c r="D598" s="2">
        <v>2000</v>
      </c>
      <c r="E598" s="21">
        <v>3000</v>
      </c>
      <c r="H598" s="2" t="s">
        <v>59</v>
      </c>
      <c r="I598" s="2" t="s">
        <v>111</v>
      </c>
      <c r="J598" s="16" t="s">
        <v>1422</v>
      </c>
      <c r="K598" s="2">
        <v>1</v>
      </c>
    </row>
    <row r="599" spans="1:11" ht="15.75" customHeight="1">
      <c r="A599" s="2" t="s">
        <v>130</v>
      </c>
      <c r="B599" s="21" t="s">
        <v>34</v>
      </c>
      <c r="C599" s="10" t="s">
        <v>37</v>
      </c>
      <c r="D599" s="21">
        <v>25</v>
      </c>
      <c r="E599" s="21">
        <v>35</v>
      </c>
      <c r="H599" s="28" t="s">
        <v>59</v>
      </c>
      <c r="I599" s="2"/>
      <c r="K599" s="2">
        <v>1</v>
      </c>
    </row>
    <row r="600" spans="1:11" ht="15.75" customHeight="1">
      <c r="A600" s="2" t="s">
        <v>795</v>
      </c>
      <c r="B600" s="21" t="s">
        <v>119</v>
      </c>
      <c r="C600" s="10" t="s">
        <v>37</v>
      </c>
      <c r="D600" s="21">
        <v>14000</v>
      </c>
      <c r="E600" s="21">
        <v>18000</v>
      </c>
      <c r="H600" s="23" t="s">
        <v>798</v>
      </c>
      <c r="I600" s="16" t="s">
        <v>801</v>
      </c>
      <c r="K600" s="2">
        <v>1</v>
      </c>
    </row>
    <row r="601" spans="1:11" ht="15.75" customHeight="1">
      <c r="A601" s="2" t="s">
        <v>1386</v>
      </c>
      <c r="B601" s="21" t="s">
        <v>88</v>
      </c>
      <c r="C601" s="10" t="s">
        <v>37</v>
      </c>
      <c r="D601" s="21">
        <v>100</v>
      </c>
      <c r="E601" s="2">
        <v>100</v>
      </c>
      <c r="H601" s="28" t="s">
        <v>59</v>
      </c>
      <c r="K601" s="2">
        <v>1</v>
      </c>
    </row>
    <row r="602" spans="1:11" ht="15.75" customHeight="1">
      <c r="A602" s="2" t="s">
        <v>1207</v>
      </c>
      <c r="B602" s="21" t="s">
        <v>50</v>
      </c>
      <c r="C602" s="10" t="s">
        <v>37</v>
      </c>
      <c r="D602" s="21">
        <v>35</v>
      </c>
      <c r="E602" s="21">
        <v>35</v>
      </c>
      <c r="H602" s="23" t="s">
        <v>1209</v>
      </c>
      <c r="K602" s="2">
        <v>1</v>
      </c>
    </row>
    <row r="603" spans="1:11" ht="15.75" customHeight="1">
      <c r="A603" s="2" t="s">
        <v>624</v>
      </c>
      <c r="B603" s="21" t="s">
        <v>63</v>
      </c>
      <c r="C603" s="10" t="s">
        <v>37</v>
      </c>
      <c r="D603" s="21">
        <v>200</v>
      </c>
      <c r="E603" s="21">
        <v>1000</v>
      </c>
      <c r="H603" s="28" t="s">
        <v>59</v>
      </c>
      <c r="I603" s="2" t="s">
        <v>626</v>
      </c>
      <c r="K603" s="2">
        <v>1</v>
      </c>
    </row>
    <row r="604" spans="1:11" ht="15.75" customHeight="1">
      <c r="A604" s="2" t="s">
        <v>1149</v>
      </c>
      <c r="B604" s="21" t="s">
        <v>224</v>
      </c>
      <c r="C604" s="10" t="s">
        <v>37</v>
      </c>
      <c r="D604" s="21">
        <v>50</v>
      </c>
      <c r="E604" s="21">
        <v>65</v>
      </c>
      <c r="H604" s="50" t="s">
        <v>1150</v>
      </c>
      <c r="I604" s="2" t="s">
        <v>59</v>
      </c>
      <c r="K604" s="2">
        <v>1</v>
      </c>
    </row>
    <row r="605" spans="1:11" ht="15.75" customHeight="1">
      <c r="A605" s="2" t="s">
        <v>996</v>
      </c>
      <c r="B605" s="21" t="s">
        <v>149</v>
      </c>
      <c r="C605" s="10" t="s">
        <v>37</v>
      </c>
      <c r="D605" s="21">
        <v>200</v>
      </c>
      <c r="E605" s="21">
        <v>200</v>
      </c>
      <c r="H605" s="23" t="s">
        <v>988</v>
      </c>
      <c r="K605" s="2">
        <v>1</v>
      </c>
    </row>
    <row r="606" spans="1:11" ht="15.75" customHeight="1">
      <c r="A606" s="2" t="s">
        <v>1470</v>
      </c>
      <c r="B606" s="21" t="s">
        <v>189</v>
      </c>
      <c r="C606" s="10" t="s">
        <v>37</v>
      </c>
      <c r="D606" s="21">
        <v>50</v>
      </c>
      <c r="E606" s="21">
        <v>150</v>
      </c>
      <c r="H606" s="28" t="s">
        <v>59</v>
      </c>
      <c r="I606" s="2" t="s">
        <v>134</v>
      </c>
      <c r="K606" s="2">
        <v>1</v>
      </c>
    </row>
    <row r="607" spans="1:11" ht="15.75" customHeight="1">
      <c r="A607" s="2" t="s">
        <v>1471</v>
      </c>
      <c r="B607" s="21" t="s">
        <v>189</v>
      </c>
      <c r="C607" s="10" t="s">
        <v>37</v>
      </c>
      <c r="D607" s="21">
        <v>300</v>
      </c>
      <c r="E607" s="21">
        <v>300</v>
      </c>
      <c r="H607" s="23" t="s">
        <v>1472</v>
      </c>
      <c r="K607" s="2">
        <v>1</v>
      </c>
    </row>
    <row r="608" spans="1:11" ht="15.75" customHeight="1">
      <c r="A608" s="2" t="s">
        <v>1075</v>
      </c>
      <c r="B608" s="21" t="s">
        <v>360</v>
      </c>
      <c r="C608" s="10" t="s">
        <v>37</v>
      </c>
      <c r="D608" s="21">
        <v>100</v>
      </c>
      <c r="E608" s="21">
        <v>160</v>
      </c>
      <c r="H608" s="23" t="s">
        <v>1051</v>
      </c>
      <c r="I608" s="16" t="s">
        <v>1076</v>
      </c>
      <c r="K608" s="2">
        <v>1</v>
      </c>
    </row>
    <row r="609" spans="1:11" ht="15.75" customHeight="1">
      <c r="A609" s="2" t="s">
        <v>1446</v>
      </c>
      <c r="B609" s="21" t="s">
        <v>211</v>
      </c>
      <c r="C609" s="10" t="s">
        <v>37</v>
      </c>
      <c r="D609" s="21">
        <v>200</v>
      </c>
      <c r="E609" s="21">
        <v>200</v>
      </c>
      <c r="G609" s="2">
        <v>1</v>
      </c>
      <c r="H609" s="2" t="s">
        <v>1447</v>
      </c>
      <c r="K609" s="2">
        <v>0</v>
      </c>
    </row>
    <row r="610" spans="1:11" ht="15.75" customHeight="1">
      <c r="A610" s="2" t="s">
        <v>1001</v>
      </c>
      <c r="B610" s="21" t="s">
        <v>1003</v>
      </c>
      <c r="C610" s="10" t="s">
        <v>37</v>
      </c>
      <c r="D610" s="21">
        <v>3000</v>
      </c>
      <c r="E610" s="21">
        <v>4000</v>
      </c>
      <c r="H610" s="23" t="s">
        <v>1005</v>
      </c>
      <c r="I610" s="2" t="s">
        <v>59</v>
      </c>
      <c r="K610" s="2">
        <v>1</v>
      </c>
    </row>
    <row r="611" spans="1:11" ht="15.75" customHeight="1">
      <c r="A611" s="2" t="s">
        <v>1211</v>
      </c>
      <c r="B611" s="21" t="s">
        <v>50</v>
      </c>
      <c r="C611" s="10" t="s">
        <v>37</v>
      </c>
      <c r="D611" s="21">
        <v>3000</v>
      </c>
      <c r="E611" s="21">
        <v>3000</v>
      </c>
      <c r="H611" s="16" t="s">
        <v>1212</v>
      </c>
      <c r="K611" s="2">
        <v>1</v>
      </c>
    </row>
    <row r="612" spans="1:11" ht="15.75" customHeight="1">
      <c r="A612" s="2" t="s">
        <v>1357</v>
      </c>
      <c r="B612" s="21" t="s">
        <v>181</v>
      </c>
      <c r="C612" s="10" t="s">
        <v>37</v>
      </c>
      <c r="D612" s="21">
        <v>6000</v>
      </c>
      <c r="E612" s="21">
        <v>8000</v>
      </c>
      <c r="H612" s="16" t="s">
        <v>1358</v>
      </c>
      <c r="I612" s="2" t="s">
        <v>111</v>
      </c>
      <c r="J612" s="16" t="s">
        <v>1359</v>
      </c>
      <c r="K612" s="2">
        <v>1</v>
      </c>
    </row>
    <row r="613" spans="1:11" ht="15.75" customHeight="1">
      <c r="A613" s="2" t="s">
        <v>1448</v>
      </c>
      <c r="B613" s="21" t="s">
        <v>211</v>
      </c>
      <c r="C613" s="10" t="s">
        <v>37</v>
      </c>
      <c r="D613" s="21">
        <v>150</v>
      </c>
      <c r="E613" s="21">
        <v>200</v>
      </c>
      <c r="H613" s="2" t="s">
        <v>1449</v>
      </c>
      <c r="K613" s="2">
        <v>1</v>
      </c>
    </row>
    <row r="614" spans="1:11" ht="15.75" customHeight="1">
      <c r="A614" s="2" t="s">
        <v>1473</v>
      </c>
      <c r="B614" s="21" t="s">
        <v>109</v>
      </c>
      <c r="C614" s="10" t="s">
        <v>37</v>
      </c>
      <c r="D614" s="21">
        <v>6</v>
      </c>
      <c r="E614" s="21">
        <v>6</v>
      </c>
      <c r="H614" s="2" t="s">
        <v>111</v>
      </c>
      <c r="K614" s="2">
        <v>1</v>
      </c>
    </row>
    <row r="615" spans="1:11" ht="15.75" customHeight="1">
      <c r="A615" s="2" t="s">
        <v>494</v>
      </c>
      <c r="B615" s="21" t="s">
        <v>57</v>
      </c>
      <c r="C615" s="10" t="s">
        <v>37</v>
      </c>
      <c r="D615" s="21">
        <v>100</v>
      </c>
      <c r="E615" s="21">
        <v>200</v>
      </c>
      <c r="H615" s="2" t="s">
        <v>495</v>
      </c>
      <c r="K615" s="2">
        <v>1</v>
      </c>
    </row>
    <row r="616" spans="1:11" ht="15.75" customHeight="1">
      <c r="A616" s="2" t="s">
        <v>1388</v>
      </c>
      <c r="B616" s="21" t="s">
        <v>88</v>
      </c>
      <c r="C616" s="10" t="s">
        <v>37</v>
      </c>
      <c r="D616" s="21">
        <v>150</v>
      </c>
      <c r="E616" s="21">
        <v>158</v>
      </c>
      <c r="H616" s="28" t="s">
        <v>59</v>
      </c>
      <c r="I616" s="2" t="s">
        <v>1144</v>
      </c>
      <c r="K616" s="2">
        <v>1</v>
      </c>
    </row>
    <row r="617" spans="1:11" ht="15.75" customHeight="1">
      <c r="A617" s="2" t="s">
        <v>222</v>
      </c>
      <c r="B617" s="21" t="s">
        <v>54</v>
      </c>
      <c r="C617" s="10" t="s">
        <v>37</v>
      </c>
      <c r="D617" s="21">
        <v>15000</v>
      </c>
      <c r="E617" s="21">
        <v>15000</v>
      </c>
      <c r="H617" s="23" t="s">
        <v>226</v>
      </c>
      <c r="I617" s="16" t="s">
        <v>229</v>
      </c>
      <c r="K617" s="2">
        <v>1</v>
      </c>
    </row>
    <row r="618" spans="1:11" ht="15.75" customHeight="1">
      <c r="A618" s="2" t="s">
        <v>1460</v>
      </c>
      <c r="B618" s="21" t="s">
        <v>1266</v>
      </c>
      <c r="C618" s="10" t="s">
        <v>37</v>
      </c>
      <c r="D618" s="21">
        <v>1000</v>
      </c>
      <c r="E618" s="21">
        <v>1000</v>
      </c>
      <c r="H618" s="23" t="s">
        <v>1462</v>
      </c>
      <c r="K618" s="2">
        <v>1</v>
      </c>
    </row>
    <row r="619" spans="1:11" ht="15.75" customHeight="1">
      <c r="A619" s="2" t="s">
        <v>1423</v>
      </c>
      <c r="B619" s="21" t="s">
        <v>75</v>
      </c>
      <c r="C619" s="10" t="s">
        <v>37</v>
      </c>
      <c r="D619" s="21">
        <v>5</v>
      </c>
      <c r="E619" s="21">
        <v>5</v>
      </c>
      <c r="H619" s="28" t="s">
        <v>111</v>
      </c>
      <c r="K619" s="2">
        <v>1</v>
      </c>
    </row>
    <row r="620" spans="1:11" ht="15.75" customHeight="1">
      <c r="A620" s="2" t="s">
        <v>1397</v>
      </c>
      <c r="B620" s="21" t="s">
        <v>1105</v>
      </c>
      <c r="C620" s="10" t="s">
        <v>37</v>
      </c>
      <c r="D620" s="21">
        <v>7</v>
      </c>
      <c r="E620" s="21">
        <v>7</v>
      </c>
      <c r="H620" s="28" t="s">
        <v>111</v>
      </c>
      <c r="K620" s="2">
        <v>1</v>
      </c>
    </row>
    <row r="621" spans="1:11" ht="15.75" customHeight="1">
      <c r="A621" s="2" t="s">
        <v>1474</v>
      </c>
      <c r="B621" s="21" t="s">
        <v>133</v>
      </c>
      <c r="C621" s="10" t="s">
        <v>37</v>
      </c>
      <c r="D621" s="21">
        <v>600</v>
      </c>
      <c r="E621" s="21">
        <v>800</v>
      </c>
      <c r="H621" s="23" t="s">
        <v>1475</v>
      </c>
      <c r="I621" s="2" t="s">
        <v>59</v>
      </c>
      <c r="K621" s="2">
        <v>1</v>
      </c>
    </row>
    <row r="622" spans="1:11" ht="15.75" customHeight="1">
      <c r="A622" s="2" t="s">
        <v>496</v>
      </c>
      <c r="B622" s="21" t="s">
        <v>57</v>
      </c>
      <c r="C622" s="10" t="s">
        <v>37</v>
      </c>
      <c r="D622" s="21">
        <v>1500</v>
      </c>
      <c r="E622" s="21">
        <v>2000</v>
      </c>
      <c r="H622" s="2" t="s">
        <v>111</v>
      </c>
      <c r="I622" s="23" t="s">
        <v>498</v>
      </c>
      <c r="K622" s="2">
        <v>1</v>
      </c>
    </row>
    <row r="623" spans="1:11" ht="15.75" customHeight="1">
      <c r="A623" s="2" t="s">
        <v>131</v>
      </c>
      <c r="B623" s="21" t="s">
        <v>34</v>
      </c>
      <c r="C623" s="10" t="s">
        <v>37</v>
      </c>
      <c r="D623" s="21">
        <v>38</v>
      </c>
      <c r="E623" s="21">
        <v>40</v>
      </c>
      <c r="H623" s="23" t="s">
        <v>40</v>
      </c>
      <c r="I623" s="2" t="s">
        <v>134</v>
      </c>
      <c r="K623" s="2">
        <v>1</v>
      </c>
    </row>
    <row r="624" spans="1:11" ht="15.75" customHeight="1">
      <c r="A624" s="2" t="s">
        <v>135</v>
      </c>
      <c r="B624" s="2" t="s">
        <v>34</v>
      </c>
      <c r="C624" s="10" t="s">
        <v>37</v>
      </c>
      <c r="D624" s="2">
        <v>80</v>
      </c>
      <c r="E624" s="2">
        <v>86</v>
      </c>
      <c r="H624" s="16" t="s">
        <v>136</v>
      </c>
      <c r="I624" s="29" t="s">
        <v>137</v>
      </c>
      <c r="K624" s="2">
        <v>1</v>
      </c>
    </row>
    <row r="625" spans="1:11" ht="15.75" customHeight="1">
      <c r="A625" s="2" t="s">
        <v>1476</v>
      </c>
      <c r="B625" s="2" t="s">
        <v>133</v>
      </c>
      <c r="C625" s="10" t="s">
        <v>37</v>
      </c>
      <c r="D625" s="2">
        <v>55</v>
      </c>
      <c r="E625" s="2">
        <v>60</v>
      </c>
      <c r="H625" s="2" t="s">
        <v>1477</v>
      </c>
      <c r="K625" s="2">
        <v>1</v>
      </c>
    </row>
    <row r="626" spans="1:11" ht="15.75" customHeight="1">
      <c r="A626" s="2" t="s">
        <v>1117</v>
      </c>
      <c r="B626" s="2" t="s">
        <v>43</v>
      </c>
      <c r="C626" s="10" t="s">
        <v>37</v>
      </c>
      <c r="D626" s="2">
        <v>80</v>
      </c>
      <c r="E626" s="2">
        <v>80</v>
      </c>
      <c r="H626" s="2" t="s">
        <v>111</v>
      </c>
      <c r="K626" s="2">
        <v>1</v>
      </c>
    </row>
    <row r="627" spans="1:11" ht="15.75" customHeight="1">
      <c r="A627" s="2" t="s">
        <v>1424</v>
      </c>
      <c r="B627" s="21" t="s">
        <v>75</v>
      </c>
      <c r="C627" s="10" t="s">
        <v>37</v>
      </c>
      <c r="D627" s="21">
        <v>200</v>
      </c>
      <c r="E627" s="21">
        <v>300</v>
      </c>
      <c r="H627" s="52" t="s">
        <v>1425</v>
      </c>
      <c r="I627" s="29" t="s">
        <v>1427</v>
      </c>
      <c r="J627" s="2" t="s">
        <v>783</v>
      </c>
      <c r="K627" s="2">
        <v>1</v>
      </c>
    </row>
    <row r="628" spans="1:11" ht="15.75" customHeight="1">
      <c r="A628" s="2" t="s">
        <v>138</v>
      </c>
      <c r="B628" s="21" t="s">
        <v>34</v>
      </c>
      <c r="C628" s="10" t="s">
        <v>37</v>
      </c>
      <c r="D628" s="21">
        <v>22</v>
      </c>
      <c r="E628" s="21">
        <v>35</v>
      </c>
      <c r="H628" s="23" t="s">
        <v>139</v>
      </c>
      <c r="I628" s="32" t="s">
        <v>140</v>
      </c>
      <c r="J628" s="28" t="s">
        <v>141</v>
      </c>
      <c r="K628" s="2">
        <v>1</v>
      </c>
    </row>
    <row r="629" spans="1:11" ht="15.75" customHeight="1">
      <c r="A629" s="2" t="s">
        <v>142</v>
      </c>
      <c r="B629" s="21" t="s">
        <v>34</v>
      </c>
      <c r="C629" s="10" t="s">
        <v>37</v>
      </c>
      <c r="D629" s="21">
        <v>100</v>
      </c>
      <c r="E629" s="21">
        <v>130</v>
      </c>
      <c r="H629" s="2" t="s">
        <v>143</v>
      </c>
      <c r="I629" s="2" t="s">
        <v>144</v>
      </c>
      <c r="K629" s="2">
        <v>1</v>
      </c>
    </row>
    <row r="630" spans="1:11" ht="15.75" customHeight="1">
      <c r="A630" s="2" t="s">
        <v>501</v>
      </c>
      <c r="B630" s="21" t="s">
        <v>57</v>
      </c>
      <c r="C630" s="10" t="s">
        <v>37</v>
      </c>
      <c r="D630" s="21">
        <v>100</v>
      </c>
      <c r="E630" s="21">
        <v>200</v>
      </c>
      <c r="H630" s="23" t="s">
        <v>503</v>
      </c>
      <c r="I630" s="16" t="s">
        <v>504</v>
      </c>
      <c r="K630" s="2">
        <v>1</v>
      </c>
    </row>
    <row r="631" spans="1:11" ht="15.75" customHeight="1">
      <c r="A631" s="2" t="s">
        <v>998</v>
      </c>
      <c r="B631" s="21" t="s">
        <v>149</v>
      </c>
      <c r="C631" s="10" t="s">
        <v>37</v>
      </c>
      <c r="D631" s="21">
        <v>260</v>
      </c>
      <c r="E631" s="21">
        <v>500</v>
      </c>
      <c r="H631" s="23" t="s">
        <v>1000</v>
      </c>
      <c r="I631" s="2" t="s">
        <v>59</v>
      </c>
      <c r="K631" s="2">
        <v>1</v>
      </c>
    </row>
    <row r="632" spans="1:11" ht="15.75" customHeight="1">
      <c r="A632" s="2" t="s">
        <v>1479</v>
      </c>
      <c r="B632" s="21" t="s">
        <v>133</v>
      </c>
      <c r="C632" s="10" t="s">
        <v>37</v>
      </c>
      <c r="D632" s="21">
        <v>150</v>
      </c>
      <c r="E632" s="21">
        <v>200</v>
      </c>
      <c r="H632" s="2" t="s">
        <v>1480</v>
      </c>
      <c r="I632" s="2" t="s">
        <v>1481</v>
      </c>
      <c r="K632" s="2">
        <v>1</v>
      </c>
    </row>
    <row r="633" spans="1:11" ht="15.75" customHeight="1">
      <c r="A633" s="2" t="s">
        <v>1482</v>
      </c>
      <c r="B633" s="21" t="s">
        <v>133</v>
      </c>
      <c r="C633" s="10" t="s">
        <v>37</v>
      </c>
      <c r="D633" s="21">
        <v>253</v>
      </c>
      <c r="E633" s="21">
        <v>270</v>
      </c>
      <c r="H633" s="28" t="s">
        <v>277</v>
      </c>
      <c r="I633" s="2"/>
      <c r="K633" s="2">
        <v>1</v>
      </c>
    </row>
    <row r="634" spans="1:11" ht="15.75" customHeight="1">
      <c r="A634" s="2" t="s">
        <v>506</v>
      </c>
      <c r="B634" s="21" t="s">
        <v>57</v>
      </c>
      <c r="C634" s="10" t="s">
        <v>37</v>
      </c>
      <c r="D634" s="21">
        <v>1700</v>
      </c>
      <c r="E634" s="21">
        <v>3000</v>
      </c>
      <c r="H634" s="23" t="s">
        <v>509</v>
      </c>
      <c r="I634" s="2" t="s">
        <v>510</v>
      </c>
      <c r="K634" s="2">
        <v>1</v>
      </c>
    </row>
    <row r="635" spans="1:11" ht="15.75" customHeight="1">
      <c r="A635" s="2" t="s">
        <v>1483</v>
      </c>
      <c r="B635" s="21" t="s">
        <v>970</v>
      </c>
      <c r="C635" s="10" t="s">
        <v>37</v>
      </c>
      <c r="D635" s="21">
        <v>500</v>
      </c>
      <c r="E635" s="2">
        <v>500</v>
      </c>
      <c r="H635" s="16" t="s">
        <v>1484</v>
      </c>
      <c r="K635" s="2">
        <v>1</v>
      </c>
    </row>
    <row r="636" spans="1:11" ht="15.75" customHeight="1">
      <c r="A636" s="2" t="s">
        <v>1485</v>
      </c>
      <c r="B636" s="21" t="s">
        <v>80</v>
      </c>
      <c r="C636" s="10" t="s">
        <v>37</v>
      </c>
      <c r="D636" s="21">
        <v>28</v>
      </c>
      <c r="E636" s="2">
        <v>35</v>
      </c>
      <c r="H636" s="2" t="s">
        <v>111</v>
      </c>
      <c r="I636" s="2"/>
      <c r="K636" s="2">
        <v>1</v>
      </c>
    </row>
    <row r="637" spans="1:11" ht="15.75" customHeight="1">
      <c r="A637" s="2" t="s">
        <v>1486</v>
      </c>
      <c r="B637" s="21" t="s">
        <v>766</v>
      </c>
      <c r="C637" s="10" t="s">
        <v>37</v>
      </c>
      <c r="D637" s="21">
        <v>150</v>
      </c>
      <c r="E637" s="2">
        <v>250</v>
      </c>
      <c r="H637" s="2" t="s">
        <v>1487</v>
      </c>
      <c r="I637" s="2" t="s">
        <v>1488</v>
      </c>
      <c r="K637" s="2">
        <v>1</v>
      </c>
    </row>
    <row r="638" spans="1:11" ht="15.75" customHeight="1">
      <c r="A638" s="2" t="s">
        <v>1155</v>
      </c>
      <c r="B638" s="21" t="s">
        <v>224</v>
      </c>
      <c r="C638" s="10" t="s">
        <v>37</v>
      </c>
      <c r="D638" s="21">
        <v>76</v>
      </c>
      <c r="E638" s="21">
        <v>76</v>
      </c>
      <c r="H638" s="16" t="s">
        <v>1157</v>
      </c>
      <c r="I638" s="2"/>
      <c r="K638" s="2">
        <v>1</v>
      </c>
    </row>
    <row r="639" spans="1:11" ht="15.75" customHeight="1">
      <c r="A639" s="2" t="s">
        <v>1077</v>
      </c>
      <c r="B639" s="21" t="s">
        <v>360</v>
      </c>
      <c r="C639" s="10" t="s">
        <v>37</v>
      </c>
      <c r="D639" s="21">
        <v>160</v>
      </c>
      <c r="E639" s="21">
        <v>160</v>
      </c>
      <c r="H639" s="16" t="s">
        <v>1076</v>
      </c>
      <c r="I639" s="2"/>
      <c r="K639" s="2">
        <v>1</v>
      </c>
    </row>
    <row r="640" spans="1:11" ht="15.75" customHeight="1">
      <c r="A640" s="2" t="s">
        <v>512</v>
      </c>
      <c r="B640" s="21" t="s">
        <v>57</v>
      </c>
      <c r="C640" s="10" t="s">
        <v>37</v>
      </c>
      <c r="D640" s="21">
        <v>500</v>
      </c>
      <c r="E640" s="21">
        <v>500</v>
      </c>
      <c r="H640" s="16" t="s">
        <v>514</v>
      </c>
      <c r="I640" s="16" t="s">
        <v>358</v>
      </c>
      <c r="K640" s="2">
        <v>1</v>
      </c>
    </row>
    <row r="641" spans="1:11" ht="15.75" customHeight="1">
      <c r="A641" s="2" t="s">
        <v>1489</v>
      </c>
      <c r="B641" s="21" t="s">
        <v>133</v>
      </c>
      <c r="C641" s="10" t="s">
        <v>37</v>
      </c>
      <c r="D641" s="21">
        <v>2000</v>
      </c>
      <c r="E641" s="21">
        <v>2400</v>
      </c>
      <c r="H641" s="16" t="s">
        <v>1490</v>
      </c>
      <c r="I641" s="2" t="s">
        <v>1491</v>
      </c>
      <c r="K641" s="2">
        <v>1</v>
      </c>
    </row>
    <row r="642" spans="1:11" ht="15.75" customHeight="1">
      <c r="A642" s="2" t="s">
        <v>517</v>
      </c>
      <c r="B642" s="21" t="s">
        <v>57</v>
      </c>
      <c r="C642" s="10" t="s">
        <v>37</v>
      </c>
      <c r="D642" s="21">
        <v>3000</v>
      </c>
      <c r="E642" s="21">
        <v>10000</v>
      </c>
      <c r="H642" s="16" t="s">
        <v>446</v>
      </c>
      <c r="I642" s="16" t="s">
        <v>519</v>
      </c>
      <c r="K642" s="2">
        <v>1</v>
      </c>
    </row>
    <row r="643" spans="1:11" ht="15.75" customHeight="1">
      <c r="A643" s="2" t="s">
        <v>671</v>
      </c>
      <c r="B643" s="21" t="s">
        <v>672</v>
      </c>
      <c r="C643" s="10" t="s">
        <v>37</v>
      </c>
      <c r="D643" s="21">
        <v>500000</v>
      </c>
      <c r="E643" s="21">
        <v>1000000</v>
      </c>
      <c r="F643" s="21"/>
      <c r="G643" s="21"/>
      <c r="H643" s="16" t="s">
        <v>674</v>
      </c>
      <c r="I643" s="32" t="s">
        <v>676</v>
      </c>
      <c r="J643" s="16" t="s">
        <v>678</v>
      </c>
      <c r="K643" s="2">
        <v>1</v>
      </c>
    </row>
    <row r="644" spans="1:11" ht="15.75" customHeight="1">
      <c r="A644" s="2" t="s">
        <v>1428</v>
      </c>
      <c r="B644" s="21" t="s">
        <v>75</v>
      </c>
      <c r="C644" s="10" t="s">
        <v>37</v>
      </c>
      <c r="D644" s="21">
        <v>250</v>
      </c>
      <c r="E644" s="21">
        <v>250</v>
      </c>
      <c r="H644" s="23" t="s">
        <v>1429</v>
      </c>
      <c r="K644" s="2">
        <v>1</v>
      </c>
    </row>
    <row r="645" spans="1:11" ht="15.75" customHeight="1">
      <c r="A645" s="2" t="s">
        <v>520</v>
      </c>
      <c r="B645" s="21" t="s">
        <v>57</v>
      </c>
      <c r="C645" s="10" t="s">
        <v>37</v>
      </c>
      <c r="D645" s="21">
        <v>300</v>
      </c>
      <c r="E645" s="21">
        <v>500</v>
      </c>
      <c r="H645" s="28" t="s">
        <v>521</v>
      </c>
      <c r="K645" s="2">
        <v>1</v>
      </c>
    </row>
    <row r="646" spans="1:11" ht="15.75" customHeight="1">
      <c r="A646" s="2" t="s">
        <v>1492</v>
      </c>
      <c r="B646" s="21" t="s">
        <v>172</v>
      </c>
      <c r="C646" s="10" t="s">
        <v>37</v>
      </c>
      <c r="D646" s="21">
        <v>150</v>
      </c>
      <c r="E646" s="21">
        <v>200</v>
      </c>
      <c r="H646" s="23" t="s">
        <v>1493</v>
      </c>
      <c r="I646" s="28" t="s">
        <v>1494</v>
      </c>
      <c r="K646" s="2">
        <v>1</v>
      </c>
    </row>
    <row r="647" spans="1:11" ht="15.75" customHeight="1">
      <c r="A647" s="2" t="s">
        <v>1478</v>
      </c>
      <c r="B647" s="21" t="s">
        <v>189</v>
      </c>
      <c r="C647" s="10" t="s">
        <v>37</v>
      </c>
      <c r="D647" s="21"/>
      <c r="E647" s="21"/>
      <c r="H647" s="28"/>
      <c r="K647" s="2">
        <v>1</v>
      </c>
    </row>
    <row r="648" spans="1:11" ht="15.75" customHeight="1">
      <c r="A648" s="2" t="s">
        <v>1080</v>
      </c>
      <c r="B648" s="21" t="s">
        <v>360</v>
      </c>
      <c r="C648" s="10" t="s">
        <v>37</v>
      </c>
      <c r="D648" s="21">
        <v>113</v>
      </c>
      <c r="E648" s="21">
        <v>113</v>
      </c>
      <c r="H648" s="28" t="s">
        <v>376</v>
      </c>
      <c r="K648" s="2">
        <v>1</v>
      </c>
    </row>
    <row r="649" spans="1:11" ht="15.75" customHeight="1">
      <c r="A649" s="2" t="s">
        <v>1495</v>
      </c>
      <c r="B649" s="21" t="s">
        <v>133</v>
      </c>
      <c r="C649" s="10" t="s">
        <v>37</v>
      </c>
      <c r="D649" s="21">
        <v>2000</v>
      </c>
      <c r="E649" s="21">
        <v>2000</v>
      </c>
      <c r="H649" s="16" t="s">
        <v>1496</v>
      </c>
      <c r="K649" s="2">
        <v>1</v>
      </c>
    </row>
    <row r="650" spans="1:11">
      <c r="A650" s="2" t="s">
        <v>1497</v>
      </c>
      <c r="B650" s="21" t="s">
        <v>109</v>
      </c>
      <c r="C650" s="10" t="s">
        <v>37</v>
      </c>
      <c r="D650" s="21">
        <v>150</v>
      </c>
      <c r="E650" s="2">
        <v>200</v>
      </c>
      <c r="F650" s="2"/>
      <c r="H650" s="44" t="s">
        <v>1498</v>
      </c>
      <c r="I650" s="2" t="s">
        <v>1499</v>
      </c>
      <c r="J650" s="44" t="s">
        <v>1500</v>
      </c>
      <c r="K650" s="2">
        <v>1</v>
      </c>
    </row>
    <row r="651" spans="1:11">
      <c r="A651" s="2" t="s">
        <v>1290</v>
      </c>
      <c r="B651" s="21" t="s">
        <v>184</v>
      </c>
      <c r="C651" s="10" t="s">
        <v>37</v>
      </c>
      <c r="D651" s="21">
        <v>295</v>
      </c>
      <c r="E651" s="2">
        <v>300</v>
      </c>
      <c r="H651" s="44" t="s">
        <v>1292</v>
      </c>
      <c r="I651" s="44" t="s">
        <v>1293</v>
      </c>
      <c r="J651" s="2" t="s">
        <v>1294</v>
      </c>
      <c r="K651" s="2">
        <v>1</v>
      </c>
    </row>
    <row r="652" spans="1:11" ht="15.75" customHeight="1">
      <c r="A652" s="2" t="s">
        <v>1501</v>
      </c>
      <c r="B652" s="21" t="s">
        <v>172</v>
      </c>
      <c r="C652" s="10" t="s">
        <v>37</v>
      </c>
      <c r="D652" s="21">
        <v>1</v>
      </c>
      <c r="E652" s="2">
        <v>1</v>
      </c>
      <c r="H652" s="28" t="s">
        <v>1162</v>
      </c>
      <c r="I652" s="2"/>
      <c r="K652" s="2">
        <v>1</v>
      </c>
    </row>
    <row r="653" spans="1:11" ht="15.75" customHeight="1">
      <c r="A653" s="2" t="s">
        <v>1360</v>
      </c>
      <c r="B653" s="21" t="s">
        <v>181</v>
      </c>
      <c r="C653" s="10" t="s">
        <v>37</v>
      </c>
      <c r="D653" s="21"/>
      <c r="E653" s="2"/>
      <c r="H653" s="28"/>
      <c r="I653" s="2"/>
      <c r="K653" s="2">
        <v>1</v>
      </c>
    </row>
    <row r="654" spans="1:11" ht="15.75" customHeight="1">
      <c r="A654" s="2" t="s">
        <v>803</v>
      </c>
      <c r="B654" s="21" t="s">
        <v>119</v>
      </c>
      <c r="C654" s="10" t="s">
        <v>37</v>
      </c>
      <c r="D654" s="21">
        <v>5000</v>
      </c>
      <c r="E654" s="21">
        <v>7000</v>
      </c>
      <c r="H654" s="23" t="s">
        <v>804</v>
      </c>
      <c r="I654" s="16" t="s">
        <v>805</v>
      </c>
      <c r="K654" s="2">
        <v>1</v>
      </c>
    </row>
    <row r="655" spans="1:11" ht="15.75" customHeight="1">
      <c r="A655" s="2" t="s">
        <v>1252</v>
      </c>
      <c r="B655" s="21" t="s">
        <v>566</v>
      </c>
      <c r="C655" s="10" t="s">
        <v>37</v>
      </c>
      <c r="D655" s="21"/>
      <c r="E655" s="21"/>
      <c r="H655" s="28"/>
      <c r="I655" s="2"/>
      <c r="K655" s="2">
        <v>1</v>
      </c>
    </row>
    <row r="656" spans="1:11" ht="15.75" customHeight="1">
      <c r="A656" s="2" t="s">
        <v>1361</v>
      </c>
      <c r="B656" s="21" t="s">
        <v>181</v>
      </c>
      <c r="C656" s="10" t="s">
        <v>37</v>
      </c>
      <c r="D656" s="21">
        <v>1000</v>
      </c>
      <c r="E656" s="21">
        <v>2000</v>
      </c>
      <c r="H656" s="23" t="s">
        <v>1362</v>
      </c>
      <c r="I656" s="16" t="s">
        <v>1362</v>
      </c>
      <c r="K656" s="2">
        <v>1</v>
      </c>
    </row>
    <row r="657" spans="1:11" ht="15.75" customHeight="1">
      <c r="A657" s="2" t="s">
        <v>522</v>
      </c>
      <c r="B657" s="2" t="s">
        <v>57</v>
      </c>
      <c r="C657" s="10" t="s">
        <v>37</v>
      </c>
      <c r="D657" s="2">
        <v>7</v>
      </c>
      <c r="E657" s="2">
        <v>7</v>
      </c>
      <c r="H657" s="2" t="s">
        <v>524</v>
      </c>
      <c r="K657" s="2">
        <v>1</v>
      </c>
    </row>
    <row r="658" spans="1:11" ht="15.75" customHeight="1">
      <c r="A658" s="2" t="s">
        <v>1270</v>
      </c>
      <c r="B658" s="2" t="s">
        <v>368</v>
      </c>
      <c r="C658" s="10" t="s">
        <v>37</v>
      </c>
      <c r="D658" s="2"/>
      <c r="E658" s="2"/>
      <c r="H658" s="2" t="s">
        <v>1272</v>
      </c>
      <c r="K658" s="2">
        <v>0</v>
      </c>
    </row>
    <row r="659" spans="1:11" ht="15.75" customHeight="1">
      <c r="A659" s="2" t="s">
        <v>1007</v>
      </c>
      <c r="B659" s="2" t="s">
        <v>1003</v>
      </c>
      <c r="C659" s="10" t="s">
        <v>37</v>
      </c>
      <c r="D659" s="21">
        <v>3000</v>
      </c>
      <c r="E659" s="21">
        <v>3000</v>
      </c>
      <c r="H659" s="16" t="s">
        <v>1008</v>
      </c>
      <c r="K659" s="2">
        <v>1</v>
      </c>
    </row>
    <row r="660" spans="1:11" ht="15.75" customHeight="1">
      <c r="A660" s="2" t="s">
        <v>1502</v>
      </c>
      <c r="B660" s="2" t="s">
        <v>35</v>
      </c>
      <c r="C660" s="10" t="s">
        <v>37</v>
      </c>
      <c r="D660" s="2">
        <v>150</v>
      </c>
      <c r="E660" s="2">
        <v>150</v>
      </c>
      <c r="H660" s="16" t="s">
        <v>1503</v>
      </c>
      <c r="K660" s="2">
        <v>1</v>
      </c>
    </row>
    <row r="661" spans="1:11" ht="15.75" customHeight="1">
      <c r="A661" s="2" t="s">
        <v>1504</v>
      </c>
      <c r="B661" s="2" t="s">
        <v>80</v>
      </c>
      <c r="C661" s="10" t="s">
        <v>37</v>
      </c>
      <c r="D661" s="2">
        <v>700</v>
      </c>
      <c r="E661" s="21">
        <v>1000</v>
      </c>
      <c r="H661" s="16" t="s">
        <v>1505</v>
      </c>
      <c r="I661" s="16" t="s">
        <v>1505</v>
      </c>
      <c r="K661" s="2">
        <v>1</v>
      </c>
    </row>
    <row r="662" spans="1:11" ht="15.75" customHeight="1">
      <c r="A662" s="2" t="s">
        <v>526</v>
      </c>
      <c r="B662" s="2" t="s">
        <v>57</v>
      </c>
      <c r="C662" s="10" t="s">
        <v>37</v>
      </c>
      <c r="D662" s="2">
        <v>50</v>
      </c>
      <c r="E662" s="2">
        <v>50</v>
      </c>
      <c r="H662" s="2" t="s">
        <v>59</v>
      </c>
      <c r="K662" s="2">
        <v>1</v>
      </c>
    </row>
    <row r="663" spans="1:11" ht="15.75" customHeight="1">
      <c r="A663" s="2" t="s">
        <v>1253</v>
      </c>
      <c r="B663" s="2" t="s">
        <v>566</v>
      </c>
      <c r="C663" s="10" t="s">
        <v>37</v>
      </c>
      <c r="D663" s="2"/>
      <c r="E663" s="2"/>
      <c r="H663" s="2"/>
      <c r="I663" s="2"/>
      <c r="K663" s="2">
        <v>1</v>
      </c>
    </row>
    <row r="664" spans="1:11" ht="15.75" customHeight="1">
      <c r="A664" s="2" t="s">
        <v>1295</v>
      </c>
      <c r="B664" s="2" t="s">
        <v>184</v>
      </c>
      <c r="C664" s="10" t="s">
        <v>37</v>
      </c>
      <c r="D664" s="21">
        <v>1000</v>
      </c>
      <c r="E664" s="21">
        <v>3000</v>
      </c>
      <c r="H664" s="16" t="s">
        <v>1296</v>
      </c>
      <c r="I664" s="16" t="s">
        <v>1297</v>
      </c>
      <c r="K664" s="2">
        <v>1</v>
      </c>
    </row>
    <row r="665" spans="1:11" ht="15.75" customHeight="1">
      <c r="A665" s="2" t="s">
        <v>1450</v>
      </c>
      <c r="B665" s="2" t="s">
        <v>211</v>
      </c>
      <c r="C665" s="10" t="s">
        <v>37</v>
      </c>
      <c r="D665" s="2">
        <v>70</v>
      </c>
      <c r="E665" s="2">
        <v>70</v>
      </c>
      <c r="H665" s="16" t="s">
        <v>1452</v>
      </c>
      <c r="K665" s="2">
        <v>1</v>
      </c>
    </row>
    <row r="666" spans="1:11" ht="15.75" customHeight="1">
      <c r="A666" s="2" t="s">
        <v>1337</v>
      </c>
      <c r="B666" s="2" t="s">
        <v>586</v>
      </c>
      <c r="C666" s="10" t="s">
        <v>37</v>
      </c>
      <c r="D666" s="2">
        <v>100</v>
      </c>
      <c r="E666" s="2">
        <v>125</v>
      </c>
      <c r="H666" s="2" t="s">
        <v>1338</v>
      </c>
      <c r="K666" s="2">
        <v>1</v>
      </c>
    </row>
    <row r="667" spans="1:11" ht="15.75" customHeight="1">
      <c r="A667" s="2" t="s">
        <v>1506</v>
      </c>
      <c r="B667" s="2" t="s">
        <v>80</v>
      </c>
      <c r="C667" s="10" t="s">
        <v>37</v>
      </c>
      <c r="D667" s="21">
        <v>1200</v>
      </c>
      <c r="E667" s="21">
        <v>1300</v>
      </c>
      <c r="H667" s="2" t="s">
        <v>1507</v>
      </c>
      <c r="I667" s="16" t="s">
        <v>1508</v>
      </c>
      <c r="K667" s="2">
        <v>1</v>
      </c>
    </row>
    <row r="668" spans="1:11" ht="15.75" customHeight="1">
      <c r="A668" s="2" t="s">
        <v>1299</v>
      </c>
      <c r="B668" s="2" t="s">
        <v>184</v>
      </c>
      <c r="C668" s="10" t="s">
        <v>37</v>
      </c>
      <c r="D668" s="2"/>
      <c r="E668" s="2"/>
      <c r="H668" s="2"/>
      <c r="K668" s="2">
        <v>1</v>
      </c>
    </row>
    <row r="669" spans="1:11" ht="15.75" customHeight="1">
      <c r="A669" s="2" t="s">
        <v>528</v>
      </c>
      <c r="B669" s="2" t="s">
        <v>57</v>
      </c>
      <c r="C669" s="10" t="s">
        <v>37</v>
      </c>
      <c r="D669" s="2">
        <v>200</v>
      </c>
      <c r="E669" s="2">
        <v>200</v>
      </c>
      <c r="H669" s="2" t="s">
        <v>59</v>
      </c>
      <c r="K669" s="2">
        <v>1</v>
      </c>
    </row>
    <row r="670" spans="1:11" ht="15.75" customHeight="1">
      <c r="A670" s="2" t="s">
        <v>1509</v>
      </c>
      <c r="B670" s="2" t="s">
        <v>1183</v>
      </c>
      <c r="C670" s="10" t="s">
        <v>37</v>
      </c>
      <c r="D670" s="2">
        <v>415</v>
      </c>
      <c r="E670" s="2">
        <v>415</v>
      </c>
      <c r="H670" s="2" t="s">
        <v>59</v>
      </c>
      <c r="I670" s="2" t="s">
        <v>1510</v>
      </c>
      <c r="K670" s="2">
        <v>0</v>
      </c>
    </row>
    <row r="671" spans="1:11" ht="15.75" customHeight="1">
      <c r="A671" s="2" t="s">
        <v>1081</v>
      </c>
      <c r="B671" s="2" t="s">
        <v>360</v>
      </c>
      <c r="C671" s="10" t="s">
        <v>37</v>
      </c>
      <c r="D671" s="2">
        <v>1</v>
      </c>
      <c r="E671" s="2">
        <v>1</v>
      </c>
      <c r="H671" s="2" t="s">
        <v>1082</v>
      </c>
      <c r="I671" s="2"/>
      <c r="K671" s="2">
        <v>1</v>
      </c>
    </row>
    <row r="672" spans="1:11" ht="15.75" customHeight="1">
      <c r="A672" s="2" t="s">
        <v>1430</v>
      </c>
      <c r="B672" s="2" t="s">
        <v>75</v>
      </c>
      <c r="C672" s="10" t="s">
        <v>37</v>
      </c>
      <c r="D672" s="21">
        <v>1000</v>
      </c>
      <c r="E672" s="21">
        <v>1000</v>
      </c>
      <c r="H672" s="2" t="s">
        <v>1431</v>
      </c>
      <c r="I672" s="2" t="s">
        <v>1432</v>
      </c>
      <c r="K672" s="2">
        <v>1</v>
      </c>
    </row>
    <row r="673" spans="1:22" ht="15.75" customHeight="1">
      <c r="A673" s="2" t="s">
        <v>1511</v>
      </c>
      <c r="B673" s="2" t="s">
        <v>80</v>
      </c>
      <c r="C673" s="10" t="s">
        <v>37</v>
      </c>
      <c r="D673" s="2">
        <v>400</v>
      </c>
      <c r="E673" s="2">
        <v>400</v>
      </c>
      <c r="H673" s="16" t="s">
        <v>1512</v>
      </c>
      <c r="K673" s="2">
        <v>1</v>
      </c>
    </row>
    <row r="674" spans="1:22" ht="15.75" customHeight="1">
      <c r="A674" s="2" t="s">
        <v>1454</v>
      </c>
      <c r="B674" s="2" t="s">
        <v>211</v>
      </c>
      <c r="C674" s="10" t="s">
        <v>37</v>
      </c>
      <c r="D674" s="2">
        <v>500</v>
      </c>
      <c r="E674" s="21">
        <v>1000</v>
      </c>
      <c r="H674" s="16" t="s">
        <v>1455</v>
      </c>
      <c r="I674" s="16" t="s">
        <v>1457</v>
      </c>
      <c r="K674" s="2">
        <v>1</v>
      </c>
    </row>
    <row r="675" spans="1:22" ht="15.75" customHeight="1">
      <c r="A675" s="2" t="s">
        <v>1084</v>
      </c>
      <c r="B675" s="2" t="s">
        <v>360</v>
      </c>
      <c r="C675" s="10" t="s">
        <v>37</v>
      </c>
      <c r="D675" s="2"/>
      <c r="E675" s="2"/>
      <c r="H675" s="16" t="s">
        <v>1086</v>
      </c>
      <c r="K675" s="2">
        <v>1</v>
      </c>
    </row>
    <row r="676" spans="1:22">
      <c r="A676" s="2" t="s">
        <v>1365</v>
      </c>
      <c r="B676" s="2" t="s">
        <v>181</v>
      </c>
      <c r="C676" s="10" t="s">
        <v>37</v>
      </c>
      <c r="D676" s="2">
        <v>300</v>
      </c>
      <c r="E676" s="2">
        <v>500</v>
      </c>
      <c r="H676" s="44" t="s">
        <v>1110</v>
      </c>
      <c r="I676" s="2" t="s">
        <v>1370</v>
      </c>
      <c r="K676" s="2">
        <v>1</v>
      </c>
    </row>
    <row r="677" spans="1:22" ht="15.75" customHeight="1">
      <c r="A677" s="2" t="s">
        <v>1513</v>
      </c>
      <c r="B677" s="2" t="s">
        <v>133</v>
      </c>
      <c r="C677" s="10" t="s">
        <v>37</v>
      </c>
      <c r="D677" s="2">
        <v>800</v>
      </c>
      <c r="E677" s="21">
        <v>1000</v>
      </c>
      <c r="H677" s="16" t="s">
        <v>1514</v>
      </c>
      <c r="K677" s="2">
        <v>1</v>
      </c>
    </row>
    <row r="678" spans="1:22" ht="15.75" customHeight="1">
      <c r="A678" s="2" t="s">
        <v>1458</v>
      </c>
      <c r="B678" s="2" t="s">
        <v>211</v>
      </c>
      <c r="C678" s="10" t="s">
        <v>37</v>
      </c>
      <c r="D678" s="2">
        <v>250</v>
      </c>
      <c r="E678" s="2">
        <v>250</v>
      </c>
      <c r="H678" s="16" t="s">
        <v>1459</v>
      </c>
      <c r="K678" s="2">
        <v>1</v>
      </c>
    </row>
    <row r="679" spans="1:22" ht="15.75" customHeight="1">
      <c r="A679" s="2" t="s">
        <v>1214</v>
      </c>
      <c r="B679" s="2" t="s">
        <v>50</v>
      </c>
      <c r="C679" s="10" t="s">
        <v>37</v>
      </c>
      <c r="D679" s="21">
        <v>1200</v>
      </c>
      <c r="E679" s="21">
        <v>1200</v>
      </c>
      <c r="H679" s="16" t="s">
        <v>1216</v>
      </c>
      <c r="I679" s="16" t="s">
        <v>1218</v>
      </c>
      <c r="J679" s="2" t="s">
        <v>1219</v>
      </c>
      <c r="K679" s="2">
        <v>1</v>
      </c>
    </row>
    <row r="680" spans="1:22" ht="15.75" customHeight="1">
      <c r="A680" s="2" t="s">
        <v>531</v>
      </c>
      <c r="B680" s="2" t="s">
        <v>57</v>
      </c>
      <c r="C680" s="10" t="s">
        <v>37</v>
      </c>
      <c r="D680" s="2">
        <v>76</v>
      </c>
      <c r="E680" s="2">
        <v>200</v>
      </c>
      <c r="H680" s="2" t="s">
        <v>533</v>
      </c>
      <c r="I680" s="2" t="s">
        <v>534</v>
      </c>
      <c r="K680" s="2">
        <v>1</v>
      </c>
    </row>
    <row r="681" spans="1:22" ht="15.75" customHeight="1">
      <c r="A681" s="2" t="s">
        <v>232</v>
      </c>
      <c r="B681" s="2" t="s">
        <v>54</v>
      </c>
      <c r="C681" s="10" t="s">
        <v>37</v>
      </c>
      <c r="D681" s="2">
        <v>10</v>
      </c>
      <c r="E681" s="2">
        <v>10</v>
      </c>
      <c r="H681" s="2" t="s">
        <v>59</v>
      </c>
      <c r="K681" s="2">
        <v>1</v>
      </c>
    </row>
    <row r="682" spans="1:22" ht="15.75" customHeight="1">
      <c r="A682" s="2" t="s">
        <v>824</v>
      </c>
      <c r="B682" s="2" t="s">
        <v>206</v>
      </c>
      <c r="C682" s="10" t="s">
        <v>37</v>
      </c>
      <c r="D682" s="2">
        <v>35</v>
      </c>
      <c r="E682" s="2">
        <v>35</v>
      </c>
      <c r="H682" s="2" t="s">
        <v>826</v>
      </c>
      <c r="K682" s="2">
        <v>1</v>
      </c>
    </row>
    <row r="683" spans="1:22" ht="15.75" customHeight="1">
      <c r="A683" s="1" t="s">
        <v>1515</v>
      </c>
      <c r="B683" s="54"/>
      <c r="C683" s="54"/>
      <c r="D683" s="54"/>
      <c r="K683">
        <f>SUM(K12:K682)</f>
        <v>653</v>
      </c>
    </row>
    <row r="684" spans="1:22" ht="15.75" customHeight="1">
      <c r="A684" s="1" t="s">
        <v>1516</v>
      </c>
      <c r="B684" s="54"/>
      <c r="C684" s="54"/>
      <c r="D684" s="55">
        <f t="shared" ref="D684:E684" si="2">SUM(D685:D3663)</f>
        <v>267800</v>
      </c>
      <c r="E684" s="54">
        <f t="shared" si="2"/>
        <v>357071.99999999994</v>
      </c>
    </row>
    <row r="685" spans="1:22" ht="15.75" customHeight="1">
      <c r="A685" s="56" t="s">
        <v>1517</v>
      </c>
      <c r="B685" s="57"/>
      <c r="C685" s="58" t="s">
        <v>1518</v>
      </c>
      <c r="D685" s="58"/>
      <c r="E685" s="56"/>
      <c r="F685" s="59"/>
      <c r="G685" s="59"/>
      <c r="H685" s="56" t="s">
        <v>1519</v>
      </c>
      <c r="I685" s="59"/>
      <c r="J685" s="59"/>
      <c r="K685" s="56">
        <v>1</v>
      </c>
      <c r="L685" s="60"/>
      <c r="M685" s="60"/>
      <c r="N685" s="60"/>
      <c r="O685" s="60"/>
      <c r="P685" s="60"/>
      <c r="Q685" s="60"/>
      <c r="R685" s="60"/>
      <c r="S685" s="60"/>
      <c r="T685" s="60"/>
      <c r="U685" s="60"/>
      <c r="V685" s="60"/>
    </row>
    <row r="686" spans="1:22" ht="15.75" customHeight="1">
      <c r="A686" s="56" t="s">
        <v>1521</v>
      </c>
      <c r="B686" s="57"/>
      <c r="C686" s="58" t="s">
        <v>1522</v>
      </c>
      <c r="D686" s="58">
        <v>2</v>
      </c>
      <c r="E686" s="56">
        <v>2</v>
      </c>
      <c r="F686" s="59"/>
      <c r="G686" s="59"/>
      <c r="H686" s="56" t="s">
        <v>277</v>
      </c>
      <c r="I686" s="61"/>
      <c r="J686" s="59"/>
      <c r="K686" s="56">
        <v>1</v>
      </c>
      <c r="L686" s="60"/>
      <c r="M686" s="60"/>
      <c r="N686" s="60"/>
      <c r="O686" s="60"/>
      <c r="P686" s="60"/>
      <c r="Q686" s="60"/>
      <c r="R686" s="60"/>
      <c r="S686" s="60"/>
      <c r="T686" s="60"/>
      <c r="U686" s="60"/>
      <c r="V686" s="60"/>
    </row>
    <row r="687" spans="1:22" ht="15.75" customHeight="1">
      <c r="A687" s="56" t="s">
        <v>1523</v>
      </c>
      <c r="B687" s="57"/>
      <c r="C687" s="58" t="s">
        <v>1524</v>
      </c>
      <c r="D687" s="58">
        <v>28</v>
      </c>
      <c r="E687" s="56">
        <v>28</v>
      </c>
      <c r="F687" s="59"/>
      <c r="G687" s="59"/>
      <c r="H687" s="56" t="s">
        <v>277</v>
      </c>
      <c r="I687" s="61"/>
      <c r="J687" s="59"/>
      <c r="K687" s="56">
        <v>1</v>
      </c>
      <c r="L687" s="60"/>
      <c r="M687" s="60"/>
      <c r="N687" s="60"/>
      <c r="O687" s="60"/>
      <c r="P687" s="60"/>
      <c r="Q687" s="60"/>
      <c r="R687" s="60"/>
      <c r="S687" s="60"/>
      <c r="T687" s="60"/>
      <c r="U687" s="60"/>
      <c r="V687" s="60"/>
    </row>
    <row r="688" spans="1:22" ht="15.75" customHeight="1">
      <c r="A688" s="56" t="s">
        <v>1525</v>
      </c>
      <c r="B688" s="57"/>
      <c r="C688" s="58" t="s">
        <v>1526</v>
      </c>
      <c r="D688" s="58">
        <v>500</v>
      </c>
      <c r="E688" s="56">
        <v>500</v>
      </c>
      <c r="F688" s="59"/>
      <c r="G688" s="59"/>
      <c r="H688" s="2" t="s">
        <v>1527</v>
      </c>
      <c r="I688" s="2" t="s">
        <v>1528</v>
      </c>
      <c r="J688" s="59"/>
      <c r="K688" s="56">
        <v>1</v>
      </c>
      <c r="L688" s="60"/>
      <c r="M688" s="60"/>
      <c r="N688" s="60"/>
      <c r="O688" s="60"/>
      <c r="P688" s="60"/>
      <c r="Q688" s="60"/>
      <c r="R688" s="60"/>
      <c r="S688" s="60"/>
      <c r="T688" s="60"/>
      <c r="U688" s="60"/>
      <c r="V688" s="60"/>
    </row>
    <row r="689" spans="1:22" ht="15.75" customHeight="1">
      <c r="A689" s="56" t="s">
        <v>1529</v>
      </c>
      <c r="B689" s="57"/>
      <c r="C689" s="58" t="s">
        <v>1526</v>
      </c>
      <c r="D689" s="62">
        <v>100</v>
      </c>
      <c r="E689" s="62">
        <v>100</v>
      </c>
      <c r="F689" s="59"/>
      <c r="G689" s="59"/>
      <c r="H689" s="29" t="s">
        <v>1530</v>
      </c>
      <c r="I689" s="32"/>
      <c r="J689" s="32"/>
      <c r="K689" s="56">
        <v>1</v>
      </c>
      <c r="L689" s="60"/>
      <c r="M689" s="60"/>
      <c r="N689" s="60"/>
      <c r="O689" s="60"/>
      <c r="P689" s="60"/>
      <c r="Q689" s="60"/>
      <c r="R689" s="60"/>
      <c r="S689" s="60"/>
      <c r="T689" s="60"/>
      <c r="U689" s="60"/>
      <c r="V689" s="60"/>
    </row>
    <row r="690" spans="1:22" ht="15.75" customHeight="1">
      <c r="A690" s="56" t="s">
        <v>1531</v>
      </c>
      <c r="B690" s="57"/>
      <c r="C690" s="58" t="s">
        <v>1532</v>
      </c>
      <c r="D690" s="62">
        <v>4000</v>
      </c>
      <c r="E690" s="62">
        <v>4000</v>
      </c>
      <c r="F690" s="59"/>
      <c r="G690" s="59"/>
      <c r="H690" s="29" t="s">
        <v>1533</v>
      </c>
      <c r="I690" s="29" t="s">
        <v>1534</v>
      </c>
      <c r="J690" s="29" t="s">
        <v>1535</v>
      </c>
      <c r="K690" s="56">
        <v>1</v>
      </c>
      <c r="L690" s="60"/>
      <c r="M690" s="60"/>
      <c r="N690" s="60"/>
      <c r="O690" s="60"/>
      <c r="P690" s="60"/>
      <c r="Q690" s="60"/>
      <c r="R690" s="60"/>
      <c r="S690" s="60"/>
      <c r="T690" s="60"/>
      <c r="U690" s="60"/>
      <c r="V690" s="60"/>
    </row>
    <row r="691" spans="1:22" ht="15.75" customHeight="1">
      <c r="A691" s="56" t="s">
        <v>1536</v>
      </c>
      <c r="B691" s="57"/>
      <c r="C691" s="58" t="s">
        <v>1537</v>
      </c>
      <c r="D691" s="62"/>
      <c r="E691" s="62"/>
      <c r="F691" s="59"/>
      <c r="G691" s="59"/>
      <c r="H691" s="63" t="s">
        <v>1538</v>
      </c>
      <c r="I691" s="2"/>
      <c r="J691" s="59"/>
      <c r="K691" s="56">
        <v>1</v>
      </c>
      <c r="L691" s="60"/>
      <c r="M691" s="60"/>
      <c r="N691" s="60"/>
      <c r="O691" s="60"/>
      <c r="P691" s="60"/>
      <c r="Q691" s="60"/>
      <c r="R691" s="60"/>
      <c r="S691" s="60"/>
      <c r="T691" s="60"/>
      <c r="U691" s="60"/>
      <c r="V691" s="60"/>
    </row>
    <row r="692" spans="1:22" ht="15.75" customHeight="1">
      <c r="A692" s="56" t="s">
        <v>1539</v>
      </c>
      <c r="B692" s="57"/>
      <c r="C692" s="58" t="s">
        <v>1540</v>
      </c>
      <c r="D692" s="62"/>
      <c r="E692" s="62"/>
      <c r="F692" s="59"/>
      <c r="G692" s="59"/>
      <c r="H692" s="56"/>
      <c r="I692" s="2"/>
      <c r="J692" s="59"/>
      <c r="K692" s="56">
        <v>1</v>
      </c>
      <c r="L692" s="60"/>
      <c r="M692" s="60"/>
      <c r="N692" s="60"/>
      <c r="O692" s="60"/>
      <c r="P692" s="60"/>
      <c r="Q692" s="60"/>
      <c r="R692" s="60"/>
      <c r="S692" s="60"/>
      <c r="T692" s="60"/>
      <c r="U692" s="60"/>
      <c r="V692" s="60"/>
    </row>
    <row r="693" spans="1:22" ht="15.75" customHeight="1">
      <c r="A693" s="56" t="s">
        <v>1541</v>
      </c>
      <c r="B693" s="57"/>
      <c r="C693" s="58" t="s">
        <v>1542</v>
      </c>
      <c r="D693" s="62">
        <v>250</v>
      </c>
      <c r="E693" s="62">
        <v>250</v>
      </c>
      <c r="F693" s="59"/>
      <c r="G693" s="59"/>
      <c r="H693" s="56" t="s">
        <v>59</v>
      </c>
      <c r="I693" s="2" t="s">
        <v>1543</v>
      </c>
      <c r="J693" s="59"/>
      <c r="K693" s="56">
        <v>1</v>
      </c>
      <c r="L693" s="60"/>
      <c r="M693" s="60"/>
      <c r="N693" s="60"/>
      <c r="O693" s="60"/>
      <c r="P693" s="60"/>
      <c r="Q693" s="60"/>
      <c r="R693" s="60"/>
      <c r="S693" s="60"/>
      <c r="T693" s="60"/>
      <c r="U693" s="60"/>
      <c r="V693" s="60"/>
    </row>
    <row r="694" spans="1:22" ht="15.75" customHeight="1">
      <c r="A694" s="56" t="s">
        <v>1544</v>
      </c>
      <c r="B694" s="57"/>
      <c r="C694" s="58" t="s">
        <v>1545</v>
      </c>
      <c r="D694" s="58">
        <v>50</v>
      </c>
      <c r="E694" s="56">
        <v>60</v>
      </c>
      <c r="F694" s="59"/>
      <c r="G694" s="59"/>
      <c r="H694" s="16" t="s">
        <v>1546</v>
      </c>
      <c r="I694" s="61"/>
      <c r="J694" s="59"/>
      <c r="K694" s="56">
        <v>1</v>
      </c>
      <c r="L694" s="60"/>
      <c r="M694" s="60"/>
      <c r="N694" s="60"/>
      <c r="O694" s="60"/>
      <c r="P694" s="60"/>
      <c r="Q694" s="60"/>
      <c r="R694" s="60"/>
      <c r="S694" s="60"/>
      <c r="T694" s="60"/>
      <c r="U694" s="60"/>
      <c r="V694" s="60"/>
    </row>
    <row r="695" spans="1:22" ht="15.75" customHeight="1">
      <c r="A695" s="56" t="s">
        <v>1547</v>
      </c>
      <c r="B695" s="57"/>
      <c r="C695" s="58" t="s">
        <v>1548</v>
      </c>
      <c r="D695" s="58">
        <v>10</v>
      </c>
      <c r="E695" s="56">
        <v>10</v>
      </c>
      <c r="F695" s="59"/>
      <c r="G695" s="59"/>
      <c r="H695" s="2" t="s">
        <v>1549</v>
      </c>
      <c r="I695" s="61"/>
      <c r="J695" s="59"/>
      <c r="K695" s="56">
        <v>1</v>
      </c>
      <c r="L695" s="60"/>
      <c r="M695" s="60"/>
      <c r="N695" s="60"/>
      <c r="O695" s="60"/>
      <c r="P695" s="60"/>
      <c r="Q695" s="60"/>
      <c r="R695" s="60"/>
      <c r="S695" s="60"/>
      <c r="T695" s="60"/>
      <c r="U695" s="60"/>
      <c r="V695" s="60"/>
    </row>
    <row r="696" spans="1:22" ht="15.75" customHeight="1">
      <c r="A696" s="56" t="s">
        <v>1550</v>
      </c>
      <c r="B696" s="57"/>
      <c r="C696" s="58" t="s">
        <v>1551</v>
      </c>
      <c r="D696" s="58">
        <v>150</v>
      </c>
      <c r="E696" s="56">
        <v>150</v>
      </c>
      <c r="F696" s="59"/>
      <c r="G696" s="59"/>
      <c r="H696" s="2" t="s">
        <v>1552</v>
      </c>
      <c r="I696" s="61"/>
      <c r="J696" s="59"/>
      <c r="K696" s="56">
        <v>1</v>
      </c>
      <c r="L696" s="60"/>
      <c r="M696" s="60"/>
      <c r="N696" s="60"/>
      <c r="O696" s="60"/>
      <c r="P696" s="60"/>
      <c r="Q696" s="60"/>
      <c r="R696" s="60"/>
      <c r="S696" s="60"/>
      <c r="T696" s="60"/>
      <c r="U696" s="60"/>
      <c r="V696" s="60"/>
    </row>
    <row r="697" spans="1:22" ht="15.75" customHeight="1">
      <c r="A697" s="56" t="s">
        <v>1553</v>
      </c>
      <c r="B697" s="57"/>
      <c r="C697" s="58" t="s">
        <v>1554</v>
      </c>
      <c r="D697" s="62">
        <v>2000</v>
      </c>
      <c r="E697" s="62">
        <v>2000</v>
      </c>
      <c r="F697" s="59"/>
      <c r="G697" s="59"/>
      <c r="H697" s="56" t="s">
        <v>1555</v>
      </c>
      <c r="I697" s="59"/>
      <c r="J697" s="63" t="s">
        <v>1556</v>
      </c>
      <c r="K697" s="56">
        <v>1</v>
      </c>
      <c r="L697" s="60"/>
      <c r="M697" s="60"/>
      <c r="N697" s="60"/>
      <c r="O697" s="60"/>
      <c r="P697" s="60"/>
      <c r="Q697" s="60"/>
      <c r="R697" s="60"/>
      <c r="S697" s="60"/>
      <c r="T697" s="60"/>
      <c r="U697" s="60"/>
      <c r="V697" s="60"/>
    </row>
    <row r="698" spans="1:22" ht="15.75" customHeight="1">
      <c r="A698" s="56" t="s">
        <v>1557</v>
      </c>
      <c r="B698" s="57"/>
      <c r="C698" s="58" t="s">
        <v>1558</v>
      </c>
      <c r="D698" s="58">
        <v>20</v>
      </c>
      <c r="E698" s="58">
        <v>25</v>
      </c>
      <c r="F698" s="59"/>
      <c r="G698" s="59"/>
      <c r="H698" s="2" t="s">
        <v>140</v>
      </c>
      <c r="I698" s="61"/>
      <c r="J698" s="59"/>
      <c r="K698" s="56">
        <v>1</v>
      </c>
      <c r="L698" s="60"/>
      <c r="M698" s="60"/>
      <c r="N698" s="60"/>
      <c r="O698" s="60"/>
      <c r="P698" s="60"/>
      <c r="Q698" s="60"/>
      <c r="R698" s="60"/>
      <c r="S698" s="60"/>
      <c r="T698" s="60"/>
      <c r="U698" s="60"/>
      <c r="V698" s="60"/>
    </row>
    <row r="699" spans="1:22" ht="15.75" customHeight="1">
      <c r="A699" s="56" t="s">
        <v>1559</v>
      </c>
      <c r="B699" s="57"/>
      <c r="C699" s="58" t="s">
        <v>1560</v>
      </c>
      <c r="D699" s="58"/>
      <c r="E699" s="58"/>
      <c r="F699" s="59"/>
      <c r="G699" s="59"/>
      <c r="H699" s="16" t="s">
        <v>1561</v>
      </c>
      <c r="I699" s="61"/>
      <c r="J699" s="59"/>
      <c r="K699" s="56">
        <v>1</v>
      </c>
      <c r="L699" s="60"/>
      <c r="M699" s="60"/>
      <c r="N699" s="60"/>
      <c r="O699" s="60"/>
      <c r="P699" s="60"/>
      <c r="Q699" s="60"/>
      <c r="R699" s="60"/>
      <c r="S699" s="60"/>
      <c r="T699" s="60"/>
      <c r="U699" s="60"/>
      <c r="V699" s="60"/>
    </row>
    <row r="700" spans="1:22" ht="15.75" customHeight="1">
      <c r="A700" s="56" t="s">
        <v>1562</v>
      </c>
      <c r="B700" s="57"/>
      <c r="C700" s="58" t="s">
        <v>1563</v>
      </c>
      <c r="D700" s="58">
        <v>35</v>
      </c>
      <c r="E700" s="58">
        <v>90</v>
      </c>
      <c r="F700" s="59"/>
      <c r="G700" s="59"/>
      <c r="H700" s="2" t="s">
        <v>1564</v>
      </c>
      <c r="I700" s="61"/>
      <c r="J700" s="59"/>
      <c r="K700" s="56">
        <v>1</v>
      </c>
      <c r="L700" s="60"/>
      <c r="M700" s="60"/>
      <c r="N700" s="60"/>
      <c r="O700" s="60"/>
      <c r="P700" s="60"/>
      <c r="Q700" s="60"/>
      <c r="R700" s="60"/>
      <c r="S700" s="60"/>
      <c r="T700" s="60"/>
      <c r="U700" s="60"/>
      <c r="V700" s="60"/>
    </row>
    <row r="701" spans="1:22" ht="15.75" customHeight="1">
      <c r="A701" s="56" t="s">
        <v>1565</v>
      </c>
      <c r="B701" s="57"/>
      <c r="C701" s="58" t="s">
        <v>1566</v>
      </c>
      <c r="D701" s="62">
        <v>400</v>
      </c>
      <c r="E701" s="64">
        <v>400</v>
      </c>
      <c r="F701" s="59"/>
      <c r="G701" s="59"/>
      <c r="H701" s="56" t="s">
        <v>1567</v>
      </c>
      <c r="J701" s="59"/>
      <c r="K701" s="56">
        <v>1</v>
      </c>
      <c r="L701" s="60"/>
      <c r="M701" s="60"/>
      <c r="N701" s="60"/>
      <c r="O701" s="60"/>
      <c r="P701" s="60"/>
      <c r="Q701" s="60"/>
      <c r="R701" s="60"/>
      <c r="S701" s="60"/>
      <c r="T701" s="60"/>
      <c r="U701" s="60"/>
      <c r="V701" s="60"/>
    </row>
    <row r="702" spans="1:22" ht="15.75" customHeight="1">
      <c r="A702" s="56" t="s">
        <v>1568</v>
      </c>
      <c r="B702" s="65"/>
      <c r="C702" s="56" t="s">
        <v>1569</v>
      </c>
      <c r="D702" s="64">
        <v>700</v>
      </c>
      <c r="E702" s="62">
        <v>2500</v>
      </c>
      <c r="F702" s="59"/>
      <c r="G702" s="59"/>
      <c r="H702" s="2" t="s">
        <v>1570</v>
      </c>
      <c r="I702" s="63" t="s">
        <v>1571</v>
      </c>
      <c r="J702" s="59"/>
      <c r="K702" s="56">
        <v>1</v>
      </c>
      <c r="L702" s="60"/>
      <c r="M702" s="60"/>
      <c r="N702" s="60"/>
      <c r="O702" s="60"/>
      <c r="P702" s="60"/>
      <c r="Q702" s="60"/>
      <c r="R702" s="60"/>
      <c r="S702" s="60"/>
      <c r="T702" s="60"/>
      <c r="U702" s="60"/>
      <c r="V702" s="60"/>
    </row>
    <row r="703" spans="1:22" ht="15.75" customHeight="1">
      <c r="A703" s="56" t="s">
        <v>1572</v>
      </c>
      <c r="B703" s="57"/>
      <c r="C703" s="58" t="s">
        <v>1573</v>
      </c>
      <c r="D703" s="62">
        <v>200</v>
      </c>
      <c r="E703" s="64">
        <v>200</v>
      </c>
      <c r="F703" s="59"/>
      <c r="G703" s="59"/>
      <c r="H703" s="63" t="s">
        <v>1574</v>
      </c>
      <c r="I703" s="59"/>
      <c r="J703" s="59"/>
      <c r="K703" s="56">
        <v>1</v>
      </c>
      <c r="L703" s="60"/>
      <c r="M703" s="60"/>
      <c r="N703" s="60"/>
      <c r="O703" s="60"/>
      <c r="P703" s="60"/>
      <c r="Q703" s="60"/>
      <c r="R703" s="60"/>
      <c r="S703" s="60"/>
      <c r="T703" s="60"/>
      <c r="U703" s="60"/>
      <c r="V703" s="60"/>
    </row>
    <row r="704" spans="1:22" ht="15.75" customHeight="1">
      <c r="A704" s="56" t="s">
        <v>1575</v>
      </c>
      <c r="B704" s="57"/>
      <c r="C704" s="58" t="s">
        <v>1576</v>
      </c>
      <c r="D704" s="62"/>
      <c r="E704" s="64"/>
      <c r="F704" s="59"/>
      <c r="G704" s="59"/>
      <c r="H704" s="56"/>
      <c r="I704" s="56"/>
      <c r="J704" s="56"/>
      <c r="K704" s="56">
        <v>1</v>
      </c>
      <c r="L704" s="60"/>
      <c r="M704" s="60"/>
      <c r="N704" s="60"/>
      <c r="O704" s="60"/>
      <c r="P704" s="60"/>
      <c r="Q704" s="60"/>
      <c r="R704" s="60"/>
      <c r="S704" s="60"/>
      <c r="T704" s="60"/>
      <c r="U704" s="60"/>
      <c r="V704" s="60"/>
    </row>
    <row r="705" spans="1:22" ht="15.75" customHeight="1">
      <c r="A705" s="56" t="s">
        <v>1577</v>
      </c>
      <c r="B705" s="57"/>
      <c r="C705" s="58" t="s">
        <v>1578</v>
      </c>
      <c r="D705" s="62">
        <v>43</v>
      </c>
      <c r="E705" s="64">
        <v>50</v>
      </c>
      <c r="F705" s="59"/>
      <c r="G705" s="59"/>
      <c r="H705" s="56" t="s">
        <v>1579</v>
      </c>
      <c r="I705" s="56" t="s">
        <v>1144</v>
      </c>
      <c r="J705" s="56"/>
      <c r="K705" s="56">
        <v>1</v>
      </c>
      <c r="L705" s="60"/>
      <c r="M705" s="60"/>
      <c r="N705" s="60"/>
      <c r="O705" s="60"/>
      <c r="P705" s="60"/>
      <c r="Q705" s="60"/>
      <c r="R705" s="60"/>
      <c r="S705" s="60"/>
      <c r="T705" s="60"/>
      <c r="U705" s="60"/>
      <c r="V705" s="60"/>
    </row>
    <row r="706" spans="1:22" ht="15.75" customHeight="1">
      <c r="A706" s="56" t="s">
        <v>1580</v>
      </c>
      <c r="B706" s="57"/>
      <c r="C706" s="58" t="s">
        <v>1581</v>
      </c>
      <c r="D706" s="62">
        <v>30</v>
      </c>
      <c r="E706" s="62">
        <v>35</v>
      </c>
      <c r="F706" s="59"/>
      <c r="G706" s="59"/>
      <c r="H706" s="63" t="s">
        <v>1582</v>
      </c>
      <c r="I706" s="2"/>
      <c r="J706" s="56"/>
      <c r="K706" s="56">
        <v>1</v>
      </c>
      <c r="L706" s="60"/>
      <c r="M706" s="60"/>
      <c r="N706" s="60"/>
      <c r="O706" s="60"/>
      <c r="P706" s="60"/>
      <c r="Q706" s="60"/>
      <c r="R706" s="60"/>
      <c r="S706" s="60"/>
      <c r="T706" s="60"/>
      <c r="U706" s="60"/>
      <c r="V706" s="60"/>
    </row>
    <row r="707" spans="1:22" ht="15.75" customHeight="1">
      <c r="A707" s="56" t="s">
        <v>1583</v>
      </c>
      <c r="B707" s="57"/>
      <c r="C707" s="58" t="s">
        <v>1566</v>
      </c>
      <c r="D707" s="62">
        <v>200</v>
      </c>
      <c r="E707" s="62">
        <v>1100</v>
      </c>
      <c r="F707" s="59"/>
      <c r="G707" s="59"/>
      <c r="H707" s="63" t="s">
        <v>1584</v>
      </c>
      <c r="I707" s="2" t="s">
        <v>111</v>
      </c>
      <c r="J707" s="63" t="s">
        <v>1585</v>
      </c>
      <c r="K707" s="56">
        <v>1</v>
      </c>
      <c r="L707" s="60"/>
      <c r="M707" s="60"/>
      <c r="N707" s="60"/>
      <c r="O707" s="60"/>
      <c r="P707" s="60"/>
      <c r="Q707" s="60"/>
      <c r="R707" s="60"/>
      <c r="S707" s="60"/>
      <c r="T707" s="60"/>
      <c r="U707" s="60"/>
      <c r="V707" s="60"/>
    </row>
    <row r="708" spans="1:22" ht="15.75" customHeight="1">
      <c r="A708" s="56" t="s">
        <v>1586</v>
      </c>
      <c r="B708" s="65"/>
      <c r="C708" s="56" t="s">
        <v>1587</v>
      </c>
      <c r="D708" s="64">
        <v>20</v>
      </c>
      <c r="E708" s="64">
        <v>20</v>
      </c>
      <c r="F708" s="59"/>
      <c r="G708" s="59"/>
      <c r="H708" s="63" t="s">
        <v>1588</v>
      </c>
      <c r="I708" s="56"/>
      <c r="J708" s="56"/>
      <c r="K708" s="56">
        <v>1</v>
      </c>
      <c r="L708" s="60"/>
      <c r="M708" s="60"/>
      <c r="N708" s="60"/>
      <c r="O708" s="60"/>
      <c r="P708" s="60"/>
      <c r="Q708" s="60"/>
      <c r="R708" s="60"/>
      <c r="S708" s="60"/>
      <c r="T708" s="60"/>
      <c r="U708" s="60"/>
      <c r="V708" s="60"/>
    </row>
    <row r="709" spans="1:22" ht="15.75" customHeight="1">
      <c r="A709" s="56" t="s">
        <v>1589</v>
      </c>
      <c r="B709" s="65"/>
      <c r="C709" s="56" t="s">
        <v>1590</v>
      </c>
      <c r="D709" s="64">
        <v>500</v>
      </c>
      <c r="E709" s="62">
        <v>1000</v>
      </c>
      <c r="F709" s="59"/>
      <c r="G709" s="59"/>
      <c r="H709" s="63" t="s">
        <v>1591</v>
      </c>
      <c r="I709" s="63" t="s">
        <v>1592</v>
      </c>
      <c r="J709" s="56"/>
      <c r="K709" s="56">
        <v>1</v>
      </c>
      <c r="L709" s="60"/>
      <c r="M709" s="60"/>
      <c r="N709" s="60"/>
      <c r="O709" s="60"/>
      <c r="P709" s="60"/>
      <c r="Q709" s="60"/>
      <c r="R709" s="60"/>
      <c r="S709" s="60"/>
      <c r="T709" s="60"/>
      <c r="U709" s="60"/>
      <c r="V709" s="60"/>
    </row>
    <row r="710" spans="1:22" ht="15.75" customHeight="1">
      <c r="A710" s="56" t="s">
        <v>1593</v>
      </c>
      <c r="B710" s="66"/>
      <c r="C710" s="56" t="s">
        <v>1518</v>
      </c>
      <c r="D710" s="64">
        <v>200</v>
      </c>
      <c r="E710" s="62">
        <v>1000</v>
      </c>
      <c r="F710" s="59"/>
      <c r="G710" s="59"/>
      <c r="H710" s="63" t="s">
        <v>1594</v>
      </c>
      <c r="I710" s="63" t="s">
        <v>1595</v>
      </c>
      <c r="J710" s="63" t="s">
        <v>1596</v>
      </c>
      <c r="K710" s="56">
        <v>1</v>
      </c>
      <c r="M710" s="63" t="s">
        <v>1597</v>
      </c>
      <c r="N710" s="60"/>
      <c r="O710" s="60"/>
      <c r="P710" s="60"/>
      <c r="Q710" s="60"/>
      <c r="R710" s="60"/>
      <c r="S710" s="60"/>
      <c r="T710" s="60"/>
      <c r="U710" s="60"/>
      <c r="V710" s="60"/>
    </row>
    <row r="711" spans="1:22" ht="15.75" customHeight="1">
      <c r="A711" s="56" t="s">
        <v>1598</v>
      </c>
      <c r="B711" s="65"/>
      <c r="C711" s="56" t="s">
        <v>1599</v>
      </c>
      <c r="D711" s="64">
        <v>150</v>
      </c>
      <c r="E711" s="64">
        <v>350</v>
      </c>
      <c r="F711" s="59"/>
      <c r="G711" s="59"/>
      <c r="H711" s="16" t="s">
        <v>1600</v>
      </c>
      <c r="I711" s="56" t="s">
        <v>59</v>
      </c>
      <c r="J711" s="59"/>
      <c r="K711" s="56">
        <v>1</v>
      </c>
      <c r="L711" s="60"/>
      <c r="M711" s="60"/>
      <c r="N711" s="60"/>
      <c r="O711" s="60"/>
      <c r="P711" s="60"/>
      <c r="Q711" s="60"/>
      <c r="R711" s="60"/>
      <c r="S711" s="60"/>
      <c r="T711" s="60"/>
      <c r="U711" s="60"/>
      <c r="V711" s="60"/>
    </row>
    <row r="712" spans="1:22" ht="15.75" customHeight="1">
      <c r="A712" s="56" t="s">
        <v>1601</v>
      </c>
      <c r="B712" s="57"/>
      <c r="C712" s="58" t="s">
        <v>1602</v>
      </c>
      <c r="D712" s="62"/>
      <c r="E712" s="64"/>
      <c r="F712" s="59"/>
      <c r="G712" s="59"/>
      <c r="H712" s="56" t="s">
        <v>1603</v>
      </c>
      <c r="I712" s="2"/>
      <c r="J712" s="59"/>
      <c r="K712" s="56">
        <v>1</v>
      </c>
      <c r="L712" s="60"/>
      <c r="M712" s="60"/>
      <c r="N712" s="60"/>
      <c r="O712" s="60"/>
      <c r="P712" s="60"/>
      <c r="Q712" s="60"/>
      <c r="R712" s="60"/>
      <c r="S712" s="60"/>
      <c r="T712" s="60"/>
      <c r="U712" s="60"/>
      <c r="V712" s="60"/>
    </row>
    <row r="713" spans="1:22" ht="15.75" customHeight="1">
      <c r="A713" s="56" t="s">
        <v>1604</v>
      </c>
      <c r="B713" s="57"/>
      <c r="C713" s="58" t="s">
        <v>1518</v>
      </c>
      <c r="D713" s="62">
        <v>200</v>
      </c>
      <c r="E713" s="64">
        <v>200</v>
      </c>
      <c r="F713" s="59"/>
      <c r="G713" s="59"/>
      <c r="H713" s="63" t="s">
        <v>1605</v>
      </c>
      <c r="I713" s="2" t="s">
        <v>1606</v>
      </c>
      <c r="J713" s="59"/>
      <c r="K713" s="56">
        <v>1</v>
      </c>
      <c r="L713" s="60"/>
      <c r="M713" s="60"/>
      <c r="N713" s="60"/>
      <c r="O713" s="60"/>
      <c r="P713" s="60"/>
      <c r="Q713" s="60"/>
      <c r="R713" s="60"/>
      <c r="S713" s="60"/>
      <c r="T713" s="60"/>
      <c r="U713" s="60"/>
      <c r="V713" s="60"/>
    </row>
    <row r="714" spans="1:22" ht="15.75" customHeight="1">
      <c r="A714" s="56" t="s">
        <v>1607</v>
      </c>
      <c r="B714" s="66"/>
      <c r="C714" s="56" t="s">
        <v>1558</v>
      </c>
      <c r="D714" s="56">
        <v>300</v>
      </c>
      <c r="E714" s="56">
        <v>300</v>
      </c>
      <c r="F714" s="59"/>
      <c r="G714" s="59"/>
      <c r="H714" s="2" t="s">
        <v>1608</v>
      </c>
      <c r="I714" s="2" t="s">
        <v>1609</v>
      </c>
      <c r="J714" s="59"/>
      <c r="K714" s="56">
        <v>1</v>
      </c>
      <c r="L714" s="60"/>
      <c r="M714" s="60"/>
      <c r="N714" s="60"/>
      <c r="O714" s="60"/>
      <c r="P714" s="60"/>
      <c r="Q714" s="60"/>
      <c r="R714" s="60"/>
      <c r="S714" s="60"/>
      <c r="T714" s="60"/>
      <c r="U714" s="60"/>
      <c r="V714" s="60"/>
    </row>
    <row r="715" spans="1:22" ht="15.75" customHeight="1">
      <c r="A715" s="56" t="s">
        <v>1610</v>
      </c>
      <c r="B715" s="66"/>
      <c r="C715" s="56" t="s">
        <v>1610</v>
      </c>
      <c r="D715" s="56">
        <v>12</v>
      </c>
      <c r="E715" s="56">
        <v>12</v>
      </c>
      <c r="F715" s="59"/>
      <c r="G715" s="59"/>
      <c r="H715" s="2" t="s">
        <v>1579</v>
      </c>
      <c r="I715" s="59"/>
      <c r="J715" s="59"/>
      <c r="K715" s="56">
        <v>1</v>
      </c>
      <c r="L715" s="60"/>
      <c r="M715" s="60"/>
      <c r="N715" s="60"/>
      <c r="O715" s="60"/>
      <c r="P715" s="60"/>
      <c r="Q715" s="60"/>
      <c r="R715" s="60"/>
      <c r="S715" s="60"/>
      <c r="T715" s="60"/>
      <c r="U715" s="60"/>
      <c r="V715" s="60"/>
    </row>
    <row r="716" spans="1:22" ht="15.75" customHeight="1">
      <c r="A716" s="56" t="s">
        <v>1611</v>
      </c>
      <c r="B716" s="66"/>
      <c r="C716" s="56" t="s">
        <v>1560</v>
      </c>
      <c r="D716" s="56">
        <v>200</v>
      </c>
      <c r="E716" s="56">
        <v>200</v>
      </c>
      <c r="F716" s="59"/>
      <c r="G716" s="59"/>
      <c r="H716" s="63" t="s">
        <v>1612</v>
      </c>
      <c r="I716" s="2"/>
      <c r="J716" s="59"/>
      <c r="K716" s="56">
        <v>1</v>
      </c>
      <c r="L716" s="60"/>
      <c r="M716" s="60"/>
      <c r="N716" s="60"/>
      <c r="O716" s="60"/>
      <c r="P716" s="60"/>
      <c r="Q716" s="60"/>
      <c r="R716" s="60"/>
      <c r="S716" s="60"/>
      <c r="T716" s="60"/>
      <c r="U716" s="60"/>
      <c r="V716" s="60"/>
    </row>
    <row r="717" spans="1:22" ht="15.75" customHeight="1">
      <c r="A717" s="56" t="s">
        <v>1613</v>
      </c>
      <c r="B717" s="66"/>
      <c r="C717" s="56" t="s">
        <v>1537</v>
      </c>
      <c r="D717" s="56">
        <v>130</v>
      </c>
      <c r="E717" s="56">
        <v>130</v>
      </c>
      <c r="F717" s="59"/>
      <c r="G717" s="59"/>
      <c r="H717" s="56" t="s">
        <v>140</v>
      </c>
      <c r="I717" s="2"/>
      <c r="J717" s="59"/>
      <c r="K717" s="56">
        <v>1</v>
      </c>
      <c r="L717" s="60"/>
      <c r="M717" s="60"/>
      <c r="N717" s="60"/>
      <c r="O717" s="60"/>
      <c r="P717" s="60"/>
      <c r="Q717" s="60"/>
      <c r="R717" s="60"/>
      <c r="S717" s="60"/>
      <c r="T717" s="60"/>
      <c r="U717" s="60"/>
      <c r="V717" s="60"/>
    </row>
    <row r="718" spans="1:22" ht="15.75" customHeight="1">
      <c r="A718" s="56" t="s">
        <v>1614</v>
      </c>
      <c r="B718" s="66"/>
      <c r="C718" s="56" t="s">
        <v>1615</v>
      </c>
      <c r="D718" s="56">
        <v>26</v>
      </c>
      <c r="E718" s="56">
        <v>30</v>
      </c>
      <c r="F718" s="59"/>
      <c r="G718" s="59"/>
      <c r="H718" s="56" t="s">
        <v>277</v>
      </c>
      <c r="I718" s="2" t="s">
        <v>1616</v>
      </c>
      <c r="J718" s="59"/>
      <c r="K718" s="56">
        <v>1</v>
      </c>
      <c r="L718" s="60"/>
      <c r="M718" s="60"/>
      <c r="N718" s="60"/>
      <c r="O718" s="60"/>
      <c r="P718" s="60"/>
      <c r="Q718" s="60"/>
      <c r="R718" s="60"/>
      <c r="S718" s="60"/>
      <c r="T718" s="60"/>
      <c r="U718" s="60"/>
      <c r="V718" s="60"/>
    </row>
    <row r="719" spans="1:22" ht="15.75" customHeight="1">
      <c r="A719" s="56" t="s">
        <v>1617</v>
      </c>
      <c r="B719" s="65"/>
      <c r="C719" s="56" t="s">
        <v>1518</v>
      </c>
      <c r="D719" s="64">
        <v>10</v>
      </c>
      <c r="E719" s="64">
        <v>20</v>
      </c>
      <c r="F719" s="59"/>
      <c r="G719" s="59"/>
      <c r="H719" s="56" t="s">
        <v>1579</v>
      </c>
      <c r="I719" s="59"/>
      <c r="J719" s="59"/>
      <c r="K719" s="56">
        <v>1</v>
      </c>
      <c r="L719" s="60"/>
      <c r="M719" s="60"/>
      <c r="N719" s="60"/>
      <c r="O719" s="60"/>
      <c r="P719" s="60"/>
      <c r="Q719" s="60"/>
      <c r="R719" s="60"/>
      <c r="S719" s="60"/>
      <c r="T719" s="60"/>
      <c r="U719" s="60"/>
      <c r="V719" s="60"/>
    </row>
    <row r="720" spans="1:22" ht="15.75" customHeight="1">
      <c r="A720" s="56" t="s">
        <v>1618</v>
      </c>
      <c r="B720" s="65"/>
      <c r="C720" s="56" t="s">
        <v>1518</v>
      </c>
      <c r="D720" s="64">
        <v>30</v>
      </c>
      <c r="E720" s="64">
        <v>30</v>
      </c>
      <c r="F720" s="59"/>
      <c r="G720" s="59"/>
      <c r="H720" s="56" t="s">
        <v>1519</v>
      </c>
      <c r="I720" s="59"/>
      <c r="J720" s="59"/>
      <c r="K720" s="56">
        <v>1</v>
      </c>
      <c r="L720" s="60"/>
      <c r="M720" s="60"/>
      <c r="N720" s="60"/>
      <c r="O720" s="60"/>
      <c r="P720" s="60"/>
      <c r="Q720" s="60"/>
      <c r="R720" s="60"/>
      <c r="S720" s="60"/>
      <c r="T720" s="60"/>
      <c r="U720" s="60"/>
      <c r="V720" s="60"/>
    </row>
    <row r="721" spans="1:22" ht="15.75" customHeight="1">
      <c r="A721" s="56" t="s">
        <v>1619</v>
      </c>
      <c r="B721" s="65"/>
      <c r="C721" s="56" t="s">
        <v>1620</v>
      </c>
      <c r="D721" s="64">
        <v>27</v>
      </c>
      <c r="E721" s="64">
        <v>27</v>
      </c>
      <c r="F721" s="59"/>
      <c r="G721" s="59"/>
      <c r="H721" s="56" t="s">
        <v>1579</v>
      </c>
      <c r="I721" s="59"/>
      <c r="J721" s="59"/>
      <c r="K721" s="56">
        <v>1</v>
      </c>
      <c r="L721" s="60"/>
      <c r="M721" s="60"/>
      <c r="N721" s="60"/>
      <c r="O721" s="60"/>
      <c r="P721" s="60"/>
      <c r="Q721" s="60"/>
      <c r="R721" s="60"/>
      <c r="S721" s="60"/>
      <c r="T721" s="60"/>
      <c r="U721" s="60"/>
      <c r="V721" s="60"/>
    </row>
    <row r="722" spans="1:22" ht="15.75" customHeight="1">
      <c r="A722" s="56" t="s">
        <v>1621</v>
      </c>
      <c r="B722" s="65"/>
      <c r="C722" s="56" t="s">
        <v>1622</v>
      </c>
      <c r="D722" s="64">
        <v>400</v>
      </c>
      <c r="E722" s="64">
        <v>400</v>
      </c>
      <c r="F722" s="59"/>
      <c r="G722" s="59"/>
      <c r="H722" s="2" t="s">
        <v>1623</v>
      </c>
      <c r="I722" s="59"/>
      <c r="J722" s="59"/>
      <c r="K722" s="56">
        <v>1</v>
      </c>
      <c r="L722" s="60"/>
      <c r="M722" s="60"/>
      <c r="N722" s="60"/>
      <c r="O722" s="60"/>
      <c r="P722" s="60"/>
      <c r="Q722" s="60"/>
      <c r="R722" s="60"/>
      <c r="S722" s="60"/>
      <c r="T722" s="60"/>
      <c r="U722" s="60"/>
      <c r="V722" s="60"/>
    </row>
    <row r="723" spans="1:22" ht="15.75" customHeight="1">
      <c r="A723" s="56" t="s">
        <v>1624</v>
      </c>
      <c r="B723" s="65"/>
      <c r="C723" s="56" t="s">
        <v>1566</v>
      </c>
      <c r="D723" s="62">
        <v>1000</v>
      </c>
      <c r="E723" s="62">
        <v>1000</v>
      </c>
      <c r="F723" s="59"/>
      <c r="G723" s="59"/>
      <c r="H723" s="63" t="s">
        <v>1625</v>
      </c>
      <c r="I723" s="59"/>
      <c r="J723" s="59"/>
      <c r="K723" s="56">
        <v>1</v>
      </c>
      <c r="L723" s="60"/>
      <c r="M723" s="60"/>
      <c r="N723" s="60"/>
      <c r="O723" s="60"/>
      <c r="P723" s="60"/>
      <c r="Q723" s="60"/>
      <c r="R723" s="60"/>
      <c r="S723" s="60"/>
      <c r="T723" s="60"/>
      <c r="U723" s="60"/>
      <c r="V723" s="60"/>
    </row>
    <row r="724" spans="1:22" ht="15.75" customHeight="1">
      <c r="A724" s="56" t="s">
        <v>1626</v>
      </c>
      <c r="B724" s="65"/>
      <c r="C724" s="56" t="s">
        <v>1627</v>
      </c>
      <c r="D724" s="64">
        <v>1000</v>
      </c>
      <c r="E724" s="64">
        <v>1000</v>
      </c>
      <c r="F724" s="59"/>
      <c r="G724" s="64">
        <v>1</v>
      </c>
      <c r="H724" s="63" t="s">
        <v>1628</v>
      </c>
      <c r="I724" s="59"/>
      <c r="J724" s="59"/>
      <c r="K724" s="56">
        <v>0</v>
      </c>
      <c r="L724" s="60"/>
      <c r="M724" s="60"/>
      <c r="N724" s="60"/>
      <c r="O724" s="60"/>
      <c r="P724" s="60"/>
      <c r="Q724" s="60"/>
      <c r="R724" s="60"/>
      <c r="S724" s="60"/>
      <c r="T724" s="60"/>
      <c r="U724" s="60"/>
      <c r="V724" s="60"/>
    </row>
    <row r="725" spans="1:22" ht="15.75" customHeight="1">
      <c r="A725" s="56" t="s">
        <v>1629</v>
      </c>
      <c r="B725" s="57"/>
      <c r="C725" s="58" t="s">
        <v>1630</v>
      </c>
      <c r="D725" s="62">
        <v>57</v>
      </c>
      <c r="E725" s="64">
        <v>57</v>
      </c>
      <c r="F725" s="59"/>
      <c r="G725" s="59"/>
      <c r="H725" s="56" t="s">
        <v>1631</v>
      </c>
      <c r="I725" s="59"/>
      <c r="J725" s="59"/>
      <c r="K725" s="56">
        <v>1</v>
      </c>
      <c r="L725" s="60"/>
      <c r="M725" s="60"/>
      <c r="N725" s="60"/>
      <c r="O725" s="60"/>
      <c r="P725" s="60"/>
      <c r="Q725" s="60"/>
      <c r="R725" s="60"/>
      <c r="S725" s="60"/>
      <c r="T725" s="60"/>
      <c r="U725" s="60"/>
      <c r="V725" s="60"/>
    </row>
    <row r="726" spans="1:22" ht="15.75" customHeight="1">
      <c r="A726" s="56" t="s">
        <v>1632</v>
      </c>
      <c r="B726" s="57"/>
      <c r="C726" s="58" t="s">
        <v>1633</v>
      </c>
      <c r="D726" s="62">
        <v>400</v>
      </c>
      <c r="E726" s="64">
        <v>550</v>
      </c>
      <c r="F726" s="59"/>
      <c r="G726" s="59"/>
      <c r="H726" s="63" t="s">
        <v>1594</v>
      </c>
      <c r="I726" s="56" t="s">
        <v>1634</v>
      </c>
      <c r="J726" s="59"/>
      <c r="K726" s="56">
        <v>1</v>
      </c>
      <c r="L726" s="60"/>
      <c r="M726" s="60"/>
      <c r="N726" s="60"/>
      <c r="O726" s="60"/>
      <c r="P726" s="60"/>
      <c r="Q726" s="60"/>
      <c r="R726" s="60"/>
      <c r="S726" s="60"/>
      <c r="T726" s="60"/>
      <c r="U726" s="60"/>
      <c r="V726" s="60"/>
    </row>
    <row r="727" spans="1:22" ht="15.75" customHeight="1">
      <c r="A727" s="56" t="s">
        <v>1635</v>
      </c>
      <c r="B727" s="66"/>
      <c r="C727" s="56" t="s">
        <v>1636</v>
      </c>
      <c r="D727" s="64">
        <v>200</v>
      </c>
      <c r="E727" s="64">
        <v>200</v>
      </c>
      <c r="F727" s="59"/>
      <c r="G727" s="59"/>
      <c r="H727" s="63" t="s">
        <v>1637</v>
      </c>
      <c r="I727" s="59"/>
      <c r="J727" s="59"/>
      <c r="K727" s="56">
        <v>1</v>
      </c>
      <c r="L727" s="60"/>
      <c r="M727" s="60"/>
      <c r="N727" s="60"/>
      <c r="O727" s="60"/>
      <c r="P727" s="60"/>
      <c r="Q727" s="60"/>
      <c r="R727" s="60"/>
      <c r="S727" s="60"/>
      <c r="T727" s="60"/>
      <c r="U727" s="60"/>
      <c r="V727" s="60"/>
    </row>
    <row r="728" spans="1:22" ht="15.75" customHeight="1">
      <c r="A728" s="56" t="s">
        <v>1638</v>
      </c>
      <c r="B728" s="57"/>
      <c r="C728" s="58" t="s">
        <v>1639</v>
      </c>
      <c r="D728" s="62"/>
      <c r="E728" s="62"/>
      <c r="F728" s="59"/>
      <c r="G728" s="59"/>
      <c r="H728" s="56"/>
      <c r="I728" s="56"/>
      <c r="J728" s="56"/>
      <c r="K728" s="56">
        <v>1</v>
      </c>
      <c r="L728" s="60"/>
      <c r="M728" s="60"/>
      <c r="N728" s="60"/>
      <c r="O728" s="60"/>
      <c r="P728" s="60"/>
      <c r="Q728" s="60"/>
      <c r="R728" s="60"/>
      <c r="S728" s="60"/>
      <c r="T728" s="60"/>
      <c r="U728" s="60"/>
      <c r="V728" s="60"/>
    </row>
    <row r="729" spans="1:22" ht="15.75" customHeight="1">
      <c r="A729" s="56" t="s">
        <v>1640</v>
      </c>
      <c r="B729" s="57"/>
      <c r="C729" s="58" t="s">
        <v>1560</v>
      </c>
      <c r="D729" s="62">
        <v>4000</v>
      </c>
      <c r="E729" s="62">
        <v>5000</v>
      </c>
      <c r="F729" s="59"/>
      <c r="G729" s="59"/>
      <c r="H729" s="63" t="s">
        <v>1641</v>
      </c>
      <c r="I729" s="63" t="s">
        <v>1642</v>
      </c>
      <c r="J729" s="56"/>
      <c r="K729" s="56">
        <v>1</v>
      </c>
      <c r="L729" s="60"/>
      <c r="M729" s="60"/>
      <c r="N729" s="60"/>
      <c r="O729" s="60"/>
      <c r="P729" s="60"/>
      <c r="Q729" s="60"/>
      <c r="R729" s="60"/>
      <c r="S729" s="60"/>
      <c r="T729" s="60"/>
      <c r="U729" s="60"/>
      <c r="V729" s="60"/>
    </row>
    <row r="730" spans="1:22" ht="15.75" customHeight="1">
      <c r="A730" s="56" t="s">
        <v>1643</v>
      </c>
      <c r="B730" s="57"/>
      <c r="C730" s="58" t="s">
        <v>1526</v>
      </c>
      <c r="D730" s="62"/>
      <c r="E730" s="62"/>
      <c r="F730" s="59"/>
      <c r="G730" s="59"/>
      <c r="H730" s="56"/>
      <c r="I730" s="59"/>
      <c r="J730" s="59"/>
      <c r="K730" s="56">
        <v>1</v>
      </c>
      <c r="L730" s="60"/>
      <c r="M730" s="60"/>
      <c r="N730" s="60"/>
      <c r="O730" s="60"/>
      <c r="P730" s="60"/>
      <c r="Q730" s="60"/>
      <c r="R730" s="60"/>
      <c r="S730" s="60"/>
      <c r="T730" s="60"/>
      <c r="U730" s="60"/>
      <c r="V730" s="60"/>
    </row>
    <row r="731" spans="1:22" ht="15.75" customHeight="1">
      <c r="A731" s="56" t="s">
        <v>1644</v>
      </c>
      <c r="B731" s="57"/>
      <c r="C731" s="58" t="s">
        <v>1622</v>
      </c>
      <c r="D731" s="62">
        <v>1000</v>
      </c>
      <c r="E731" s="62">
        <v>1000</v>
      </c>
      <c r="F731" s="59"/>
      <c r="G731" s="59"/>
      <c r="H731" s="63" t="s">
        <v>1645</v>
      </c>
      <c r="I731" s="59"/>
      <c r="J731" s="59"/>
      <c r="K731" s="56">
        <v>1</v>
      </c>
      <c r="L731" s="60"/>
      <c r="M731" s="60"/>
      <c r="N731" s="60"/>
      <c r="O731" s="60"/>
      <c r="P731" s="60"/>
      <c r="Q731" s="60"/>
      <c r="R731" s="60"/>
      <c r="S731" s="60"/>
      <c r="T731" s="60"/>
      <c r="U731" s="60"/>
      <c r="V731" s="60"/>
    </row>
    <row r="732" spans="1:22" ht="15.75" customHeight="1">
      <c r="A732" s="56" t="s">
        <v>1646</v>
      </c>
      <c r="B732" s="57"/>
      <c r="C732" s="58" t="s">
        <v>1647</v>
      </c>
      <c r="D732" s="62">
        <v>500</v>
      </c>
      <c r="E732" s="62">
        <v>700</v>
      </c>
      <c r="F732" s="59"/>
      <c r="G732" s="59"/>
      <c r="H732" s="56" t="s">
        <v>1648</v>
      </c>
      <c r="I732" s="61"/>
      <c r="J732" s="63" t="s">
        <v>1649</v>
      </c>
      <c r="K732" s="56">
        <v>1</v>
      </c>
      <c r="L732" s="60"/>
      <c r="M732" s="60"/>
      <c r="N732" s="60"/>
      <c r="O732" s="60"/>
      <c r="P732" s="60"/>
      <c r="Q732" s="60"/>
      <c r="R732" s="60"/>
      <c r="S732" s="60"/>
      <c r="T732" s="60"/>
      <c r="U732" s="60"/>
      <c r="V732" s="60"/>
    </row>
    <row r="733" spans="1:22" ht="15.75" customHeight="1">
      <c r="A733" s="56" t="s">
        <v>1650</v>
      </c>
      <c r="B733" s="57"/>
      <c r="C733" s="58" t="s">
        <v>1573</v>
      </c>
      <c r="D733" s="62">
        <v>424</v>
      </c>
      <c r="E733" s="62">
        <v>1000</v>
      </c>
      <c r="F733" s="59"/>
      <c r="G733" s="59"/>
      <c r="H733" s="56" t="s">
        <v>59</v>
      </c>
      <c r="I733" s="63" t="s">
        <v>1651</v>
      </c>
      <c r="J733" s="56"/>
      <c r="K733" s="56">
        <v>1</v>
      </c>
      <c r="L733" s="60"/>
      <c r="M733" s="60"/>
      <c r="N733" s="60"/>
      <c r="O733" s="60"/>
      <c r="P733" s="60"/>
      <c r="Q733" s="60"/>
      <c r="R733" s="60"/>
      <c r="S733" s="60"/>
      <c r="T733" s="60"/>
      <c r="U733" s="60"/>
      <c r="V733" s="60"/>
    </row>
    <row r="734" spans="1:22" ht="15.75" customHeight="1">
      <c r="A734" s="56" t="s">
        <v>1652</v>
      </c>
      <c r="B734" s="57"/>
      <c r="C734" s="58" t="s">
        <v>1653</v>
      </c>
      <c r="D734" s="62">
        <v>120</v>
      </c>
      <c r="E734" s="64">
        <v>120</v>
      </c>
      <c r="F734" s="59"/>
      <c r="G734" s="59"/>
      <c r="H734" s="63" t="s">
        <v>1654</v>
      </c>
      <c r="I734" s="59"/>
      <c r="J734" s="59"/>
      <c r="K734" s="56">
        <v>1</v>
      </c>
      <c r="L734" s="60"/>
      <c r="M734" s="60"/>
      <c r="N734" s="60"/>
      <c r="O734" s="60"/>
      <c r="P734" s="60"/>
      <c r="Q734" s="60"/>
      <c r="R734" s="60"/>
      <c r="S734" s="60"/>
      <c r="T734" s="60"/>
      <c r="U734" s="60"/>
      <c r="V734" s="60"/>
    </row>
    <row r="735" spans="1:22" ht="15.75" customHeight="1">
      <c r="A735" s="56" t="s">
        <v>1655</v>
      </c>
      <c r="B735" s="65"/>
      <c r="C735" s="56" t="s">
        <v>1560</v>
      </c>
      <c r="D735" s="64">
        <v>65</v>
      </c>
      <c r="E735" s="64">
        <v>65</v>
      </c>
      <c r="F735" s="59"/>
      <c r="G735" s="59"/>
      <c r="H735" s="2" t="s">
        <v>1656</v>
      </c>
      <c r="I735" s="59"/>
      <c r="J735" s="59"/>
      <c r="K735" s="56">
        <v>1</v>
      </c>
      <c r="L735" s="60"/>
      <c r="M735" s="60"/>
      <c r="N735" s="60"/>
      <c r="O735" s="60"/>
      <c r="P735" s="60"/>
      <c r="Q735" s="60"/>
      <c r="R735" s="60"/>
      <c r="S735" s="60"/>
      <c r="T735" s="60"/>
      <c r="U735" s="60"/>
      <c r="V735" s="60"/>
    </row>
    <row r="736" spans="1:22" ht="15.75" customHeight="1">
      <c r="A736" s="56" t="s">
        <v>1657</v>
      </c>
      <c r="B736" s="65"/>
      <c r="C736" s="56" t="s">
        <v>1658</v>
      </c>
      <c r="D736" s="56">
        <v>30</v>
      </c>
      <c r="E736" s="56">
        <v>30</v>
      </c>
      <c r="F736" s="59"/>
      <c r="G736" s="59"/>
      <c r="H736" s="56" t="s">
        <v>59</v>
      </c>
      <c r="I736" s="59"/>
      <c r="J736" s="59"/>
      <c r="K736" s="56">
        <v>1</v>
      </c>
      <c r="L736" s="60"/>
      <c r="M736" s="60"/>
      <c r="N736" s="60"/>
      <c r="O736" s="60"/>
      <c r="P736" s="60"/>
      <c r="Q736" s="60"/>
      <c r="R736" s="60"/>
      <c r="S736" s="60"/>
      <c r="T736" s="60"/>
      <c r="U736" s="60"/>
      <c r="V736" s="60"/>
    </row>
    <row r="737" spans="1:22" ht="15.75" customHeight="1">
      <c r="A737" s="56" t="s">
        <v>1659</v>
      </c>
      <c r="B737" s="65"/>
      <c r="C737" s="56" t="s">
        <v>1560</v>
      </c>
      <c r="D737" s="64">
        <v>200</v>
      </c>
      <c r="E737" s="64">
        <v>200</v>
      </c>
      <c r="F737" s="59"/>
      <c r="G737" s="59"/>
      <c r="H737" s="63" t="s">
        <v>1660</v>
      </c>
      <c r="I737" s="59"/>
      <c r="J737" s="59"/>
      <c r="K737" s="56">
        <v>1</v>
      </c>
      <c r="L737" s="60"/>
      <c r="M737" s="60"/>
      <c r="N737" s="60"/>
      <c r="O737" s="60"/>
      <c r="P737" s="60"/>
      <c r="Q737" s="60"/>
      <c r="R737" s="60"/>
      <c r="S737" s="60"/>
      <c r="T737" s="60"/>
      <c r="U737" s="60"/>
      <c r="V737" s="60"/>
    </row>
    <row r="738" spans="1:22" ht="15.75" customHeight="1">
      <c r="A738" s="56" t="s">
        <v>1661</v>
      </c>
      <c r="B738" s="65"/>
      <c r="C738" s="56" t="s">
        <v>1662</v>
      </c>
      <c r="D738" s="64">
        <v>43</v>
      </c>
      <c r="E738" s="64">
        <v>45</v>
      </c>
      <c r="F738" s="59"/>
      <c r="G738" s="59"/>
      <c r="H738" s="56" t="s">
        <v>1631</v>
      </c>
      <c r="I738" s="61"/>
      <c r="J738" s="59"/>
      <c r="K738" s="56">
        <v>1</v>
      </c>
      <c r="L738" s="60"/>
      <c r="M738" s="60"/>
      <c r="N738" s="60"/>
      <c r="O738" s="60"/>
      <c r="P738" s="60"/>
      <c r="Q738" s="60"/>
      <c r="R738" s="60"/>
      <c r="S738" s="60"/>
      <c r="T738" s="60"/>
      <c r="U738" s="60"/>
      <c r="V738" s="60"/>
    </row>
    <row r="739" spans="1:22" ht="15.75" customHeight="1">
      <c r="A739" s="56" t="s">
        <v>1663</v>
      </c>
      <c r="B739" s="65"/>
      <c r="C739" s="56" t="s">
        <v>1526</v>
      </c>
      <c r="D739" s="64"/>
      <c r="E739" s="64"/>
      <c r="F739" s="59"/>
      <c r="G739" s="59"/>
      <c r="H739" s="2"/>
      <c r="I739" s="61"/>
      <c r="J739" s="59"/>
      <c r="K739" s="56">
        <v>1</v>
      </c>
      <c r="L739" s="60"/>
      <c r="M739" s="60"/>
      <c r="N739" s="60"/>
      <c r="O739" s="60"/>
      <c r="P739" s="60"/>
      <c r="Q739" s="60"/>
      <c r="R739" s="60"/>
      <c r="S739" s="60"/>
      <c r="T739" s="60"/>
      <c r="U739" s="60"/>
      <c r="V739" s="60"/>
    </row>
    <row r="740" spans="1:22" ht="15.75" customHeight="1">
      <c r="A740" s="56" t="s">
        <v>1664</v>
      </c>
      <c r="B740" s="65"/>
      <c r="C740" s="56" t="s">
        <v>1563</v>
      </c>
      <c r="D740" s="64">
        <v>35</v>
      </c>
      <c r="E740" s="64">
        <v>35</v>
      </c>
      <c r="F740" s="59"/>
      <c r="G740" s="59"/>
      <c r="H740" s="2" t="s">
        <v>1564</v>
      </c>
      <c r="I740" s="61"/>
      <c r="J740" s="59"/>
      <c r="K740" s="56">
        <v>1</v>
      </c>
      <c r="L740" s="60"/>
      <c r="M740" s="60"/>
      <c r="N740" s="60"/>
      <c r="O740" s="60"/>
      <c r="P740" s="60"/>
      <c r="Q740" s="60"/>
      <c r="R740" s="60"/>
      <c r="S740" s="60"/>
      <c r="T740" s="60"/>
      <c r="U740" s="60"/>
      <c r="V740" s="60"/>
    </row>
    <row r="741" spans="1:22" ht="15.75" customHeight="1">
      <c r="A741" s="56" t="s">
        <v>1665</v>
      </c>
      <c r="B741" s="65"/>
      <c r="C741" s="56" t="s">
        <v>1666</v>
      </c>
      <c r="D741" s="64"/>
      <c r="E741" s="64"/>
      <c r="F741" s="59"/>
      <c r="G741" s="59"/>
      <c r="H741" s="56"/>
      <c r="I741" s="32"/>
      <c r="J741" s="59"/>
      <c r="K741" s="56">
        <v>1</v>
      </c>
      <c r="L741" s="60"/>
      <c r="M741" s="60"/>
      <c r="N741" s="60"/>
      <c r="O741" s="60"/>
      <c r="P741" s="60"/>
      <c r="Q741" s="60"/>
      <c r="R741" s="60"/>
      <c r="S741" s="60"/>
      <c r="T741" s="60"/>
      <c r="U741" s="60"/>
      <c r="V741" s="60"/>
    </row>
    <row r="742" spans="1:22" ht="15.75" customHeight="1">
      <c r="A742" s="56" t="s">
        <v>1667</v>
      </c>
      <c r="B742" s="65"/>
      <c r="C742" s="56" t="s">
        <v>1554</v>
      </c>
      <c r="D742" s="64">
        <v>368</v>
      </c>
      <c r="E742" s="64">
        <v>400</v>
      </c>
      <c r="F742" s="59"/>
      <c r="G742" s="59"/>
      <c r="H742" s="56" t="s">
        <v>1668</v>
      </c>
      <c r="I742" s="29" t="s">
        <v>1669</v>
      </c>
      <c r="J742" s="59"/>
      <c r="K742" s="56">
        <v>1</v>
      </c>
      <c r="L742" s="60"/>
      <c r="M742" s="60"/>
      <c r="N742" s="60"/>
      <c r="O742" s="60"/>
      <c r="P742" s="60"/>
      <c r="Q742" s="60"/>
      <c r="R742" s="60"/>
      <c r="S742" s="60"/>
      <c r="T742" s="60"/>
      <c r="U742" s="60"/>
      <c r="V742" s="60"/>
    </row>
    <row r="743" spans="1:22" ht="15.75" customHeight="1">
      <c r="A743" s="56" t="s">
        <v>1670</v>
      </c>
      <c r="B743" s="65"/>
      <c r="C743" s="56" t="s">
        <v>1537</v>
      </c>
      <c r="D743" s="62">
        <v>150</v>
      </c>
      <c r="E743" s="64">
        <v>170</v>
      </c>
      <c r="F743" s="59"/>
      <c r="G743" s="59"/>
      <c r="H743" s="2" t="s">
        <v>1671</v>
      </c>
      <c r="I743" s="59"/>
      <c r="J743" s="59"/>
      <c r="K743" s="56">
        <v>1</v>
      </c>
      <c r="L743" s="60"/>
      <c r="M743" s="60"/>
      <c r="N743" s="60"/>
      <c r="O743" s="60"/>
      <c r="P743" s="60"/>
      <c r="Q743" s="60"/>
      <c r="R743" s="60"/>
      <c r="S743" s="60"/>
      <c r="T743" s="60"/>
      <c r="U743" s="60"/>
      <c r="V743" s="60"/>
    </row>
    <row r="744" spans="1:22" ht="15.75" customHeight="1">
      <c r="A744" s="56" t="s">
        <v>1672</v>
      </c>
      <c r="B744" s="65"/>
      <c r="C744" s="56" t="s">
        <v>1673</v>
      </c>
      <c r="D744" s="21">
        <v>2500</v>
      </c>
      <c r="E744" s="62">
        <v>5000</v>
      </c>
      <c r="F744" s="59"/>
      <c r="G744" s="59"/>
      <c r="H744" s="2" t="s">
        <v>1674</v>
      </c>
      <c r="I744" s="63" t="s">
        <v>1675</v>
      </c>
      <c r="J744" s="59"/>
      <c r="K744" s="56">
        <v>1</v>
      </c>
      <c r="L744" s="60"/>
      <c r="M744" s="60"/>
      <c r="N744" s="60"/>
      <c r="O744" s="60"/>
      <c r="P744" s="60"/>
      <c r="Q744" s="60"/>
      <c r="R744" s="60"/>
      <c r="S744" s="60"/>
      <c r="T744" s="60"/>
      <c r="U744" s="60"/>
      <c r="V744" s="60"/>
    </row>
    <row r="745" spans="1:22" ht="15.75" customHeight="1">
      <c r="A745" s="56" t="s">
        <v>1676</v>
      </c>
      <c r="B745" s="57"/>
      <c r="C745" s="58" t="s">
        <v>1560</v>
      </c>
      <c r="D745" s="62">
        <v>400</v>
      </c>
      <c r="E745" s="64">
        <v>500</v>
      </c>
      <c r="F745" s="59"/>
      <c r="G745" s="59"/>
      <c r="H745" s="56" t="s">
        <v>603</v>
      </c>
      <c r="I745" s="59"/>
      <c r="J745" s="59"/>
      <c r="K745" s="56">
        <v>1</v>
      </c>
      <c r="L745" s="60"/>
      <c r="M745" s="60"/>
      <c r="N745" s="60"/>
      <c r="O745" s="60"/>
      <c r="P745" s="60"/>
      <c r="Q745" s="60"/>
      <c r="R745" s="60"/>
      <c r="S745" s="60"/>
      <c r="T745" s="60"/>
      <c r="U745" s="60"/>
      <c r="V745" s="60"/>
    </row>
    <row r="746" spans="1:22" ht="15.75" customHeight="1">
      <c r="A746" s="56" t="s">
        <v>1677</v>
      </c>
      <c r="B746" s="57"/>
      <c r="C746" s="58" t="s">
        <v>1678</v>
      </c>
      <c r="D746" s="62">
        <v>50</v>
      </c>
      <c r="E746" s="64">
        <v>70</v>
      </c>
      <c r="F746" s="59"/>
      <c r="G746" s="59"/>
      <c r="H746" s="16" t="s">
        <v>1679</v>
      </c>
      <c r="I746" s="2" t="s">
        <v>1680</v>
      </c>
      <c r="J746" s="59"/>
      <c r="K746" s="56">
        <v>1</v>
      </c>
      <c r="L746" s="60"/>
      <c r="M746" s="60"/>
      <c r="N746" s="60"/>
      <c r="O746" s="60"/>
      <c r="P746" s="60"/>
      <c r="Q746" s="60"/>
      <c r="R746" s="60"/>
      <c r="S746" s="60"/>
      <c r="T746" s="60"/>
      <c r="U746" s="60"/>
      <c r="V746" s="60"/>
    </row>
    <row r="747" spans="1:22" ht="15.75" customHeight="1">
      <c r="A747" s="56" t="s">
        <v>1681</v>
      </c>
      <c r="B747" s="65"/>
      <c r="C747" s="58" t="s">
        <v>1647</v>
      </c>
      <c r="D747" s="64"/>
      <c r="E747" s="64"/>
      <c r="F747" s="59"/>
      <c r="G747" s="59"/>
      <c r="H747" s="56"/>
      <c r="I747" s="59"/>
      <c r="J747" s="59"/>
      <c r="K747" s="56">
        <v>1</v>
      </c>
      <c r="L747" s="60"/>
      <c r="M747" s="60"/>
      <c r="N747" s="60"/>
      <c r="O747" s="60"/>
      <c r="P747" s="60"/>
      <c r="Q747" s="60"/>
      <c r="R747" s="60"/>
      <c r="S747" s="60"/>
      <c r="T747" s="60"/>
      <c r="U747" s="60"/>
      <c r="V747" s="60"/>
    </row>
    <row r="748" spans="1:22" ht="15.75" customHeight="1">
      <c r="A748" s="56" t="s">
        <v>1682</v>
      </c>
      <c r="B748" s="65"/>
      <c r="C748" s="58" t="s">
        <v>1683</v>
      </c>
      <c r="D748" s="64">
        <v>7</v>
      </c>
      <c r="E748" s="64">
        <v>7</v>
      </c>
      <c r="F748" s="59"/>
      <c r="G748" s="59"/>
      <c r="H748" s="56" t="s">
        <v>1684</v>
      </c>
      <c r="I748" s="59"/>
      <c r="J748" s="59"/>
      <c r="K748" s="56">
        <v>1</v>
      </c>
      <c r="L748" s="60"/>
      <c r="M748" s="60"/>
      <c r="N748" s="60"/>
      <c r="O748" s="60"/>
      <c r="P748" s="60"/>
      <c r="Q748" s="60"/>
      <c r="R748" s="60"/>
      <c r="S748" s="60"/>
      <c r="T748" s="60"/>
      <c r="U748" s="60"/>
      <c r="V748" s="60"/>
    </row>
    <row r="749" spans="1:22" ht="15.75" customHeight="1">
      <c r="A749" s="56" t="s">
        <v>1685</v>
      </c>
      <c r="B749" s="65"/>
      <c r="C749" s="58" t="s">
        <v>1686</v>
      </c>
      <c r="D749" s="64">
        <v>100</v>
      </c>
      <c r="E749" s="64">
        <v>100</v>
      </c>
      <c r="F749" s="59"/>
      <c r="G749" s="59"/>
      <c r="H749" s="56" t="s">
        <v>59</v>
      </c>
      <c r="I749" s="59"/>
      <c r="J749" s="59"/>
      <c r="K749" s="56">
        <v>1</v>
      </c>
      <c r="L749" s="60"/>
      <c r="M749" s="60"/>
      <c r="N749" s="60"/>
      <c r="O749" s="60"/>
      <c r="P749" s="60"/>
      <c r="Q749" s="60"/>
      <c r="R749" s="60"/>
      <c r="S749" s="60"/>
      <c r="T749" s="60"/>
      <c r="U749" s="60"/>
      <c r="V749" s="60"/>
    </row>
    <row r="750" spans="1:22" ht="15.75" customHeight="1">
      <c r="A750" s="56" t="s">
        <v>1687</v>
      </c>
      <c r="B750" s="65"/>
      <c r="C750" s="58" t="s">
        <v>1688</v>
      </c>
      <c r="D750" s="64">
        <v>100</v>
      </c>
      <c r="E750" s="64">
        <v>100</v>
      </c>
      <c r="F750" s="59"/>
      <c r="G750" s="59"/>
      <c r="H750" s="56" t="s">
        <v>1689</v>
      </c>
      <c r="I750" s="59"/>
      <c r="J750" s="59"/>
      <c r="K750" s="56">
        <v>1</v>
      </c>
      <c r="L750" s="60"/>
      <c r="M750" s="60"/>
      <c r="N750" s="60"/>
      <c r="O750" s="60"/>
      <c r="P750" s="60"/>
      <c r="Q750" s="60"/>
      <c r="R750" s="60"/>
      <c r="S750" s="60"/>
      <c r="T750" s="60"/>
      <c r="U750" s="60"/>
      <c r="V750" s="60"/>
    </row>
    <row r="751" spans="1:22" ht="15.75" customHeight="1">
      <c r="A751" s="56" t="s">
        <v>1690</v>
      </c>
      <c r="B751" s="65"/>
      <c r="C751" s="58" t="s">
        <v>1691</v>
      </c>
      <c r="D751" s="64">
        <v>290</v>
      </c>
      <c r="E751" s="64">
        <v>340</v>
      </c>
      <c r="F751" s="59"/>
      <c r="G751" s="59"/>
      <c r="H751" s="63" t="s">
        <v>1692</v>
      </c>
      <c r="I751" s="59"/>
      <c r="J751" s="59"/>
      <c r="K751" s="56">
        <v>1</v>
      </c>
      <c r="L751" s="60"/>
      <c r="M751" s="60"/>
      <c r="N751" s="60"/>
      <c r="O751" s="60"/>
      <c r="P751" s="60"/>
      <c r="Q751" s="60"/>
      <c r="R751" s="60"/>
      <c r="S751" s="60"/>
      <c r="T751" s="60"/>
      <c r="U751" s="60"/>
      <c r="V751" s="60"/>
    </row>
    <row r="752" spans="1:22" ht="15.75" customHeight="1">
      <c r="A752" s="56" t="s">
        <v>1694</v>
      </c>
      <c r="B752" s="65"/>
      <c r="C752" s="58" t="s">
        <v>1653</v>
      </c>
      <c r="D752" s="62">
        <v>2000</v>
      </c>
      <c r="E752" s="62">
        <v>6000</v>
      </c>
      <c r="F752" s="59"/>
      <c r="G752" s="59"/>
      <c r="H752" s="63" t="s">
        <v>1594</v>
      </c>
      <c r="I752" s="63" t="s">
        <v>1695</v>
      </c>
      <c r="J752" s="56"/>
      <c r="K752" s="56">
        <v>1</v>
      </c>
      <c r="L752" s="2" t="s">
        <v>1696</v>
      </c>
      <c r="M752" s="60"/>
      <c r="N752" s="60"/>
      <c r="O752" s="60"/>
      <c r="P752" s="60"/>
      <c r="Q752" s="60"/>
      <c r="R752" s="60"/>
      <c r="S752" s="60"/>
      <c r="T752" s="60"/>
      <c r="U752" s="60"/>
      <c r="V752" s="60"/>
    </row>
    <row r="753" spans="1:22" ht="15.75" customHeight="1">
      <c r="A753" s="56" t="s">
        <v>1697</v>
      </c>
      <c r="B753" s="57"/>
      <c r="C753" s="58" t="s">
        <v>1554</v>
      </c>
      <c r="D753" s="62">
        <v>300</v>
      </c>
      <c r="E753" s="62">
        <v>400</v>
      </c>
      <c r="F753" s="59"/>
      <c r="G753" s="59"/>
      <c r="H753" s="56" t="s">
        <v>603</v>
      </c>
      <c r="I753" s="29" t="s">
        <v>1698</v>
      </c>
      <c r="J753" s="59"/>
      <c r="K753" s="56">
        <v>1</v>
      </c>
      <c r="L753" s="60"/>
      <c r="M753" s="60"/>
      <c r="N753" s="60"/>
      <c r="O753" s="60"/>
      <c r="P753" s="60"/>
      <c r="Q753" s="60"/>
      <c r="R753" s="60"/>
      <c r="S753" s="60"/>
      <c r="T753" s="60"/>
      <c r="U753" s="60"/>
      <c r="V753" s="60"/>
    </row>
    <row r="754" spans="1:22" ht="15.75" customHeight="1">
      <c r="A754" s="56" t="s">
        <v>1699</v>
      </c>
      <c r="B754" s="57"/>
      <c r="C754" s="58" t="s">
        <v>1647</v>
      </c>
      <c r="D754" s="62">
        <v>30</v>
      </c>
      <c r="E754" s="64">
        <v>60</v>
      </c>
      <c r="F754" s="59"/>
      <c r="G754" s="59"/>
      <c r="H754" s="2" t="s">
        <v>1700</v>
      </c>
      <c r="I754" s="56" t="s">
        <v>1701</v>
      </c>
      <c r="J754" s="56"/>
      <c r="K754" s="56">
        <v>1</v>
      </c>
      <c r="L754" s="60"/>
      <c r="M754" s="60"/>
      <c r="N754" s="60"/>
      <c r="O754" s="60"/>
      <c r="P754" s="60"/>
      <c r="Q754" s="60"/>
      <c r="R754" s="60"/>
      <c r="S754" s="60"/>
      <c r="T754" s="60"/>
      <c r="U754" s="60"/>
      <c r="V754" s="60"/>
    </row>
    <row r="755" spans="1:22" ht="15.75" customHeight="1">
      <c r="A755" s="56" t="s">
        <v>1702</v>
      </c>
      <c r="B755" s="57"/>
      <c r="C755" s="58" t="s">
        <v>1518</v>
      </c>
      <c r="D755" s="62">
        <v>54</v>
      </c>
      <c r="E755" s="64">
        <v>400</v>
      </c>
      <c r="F755" s="59"/>
      <c r="G755" s="59"/>
      <c r="H755" s="63" t="s">
        <v>1703</v>
      </c>
      <c r="I755" s="88" t="s">
        <v>1704</v>
      </c>
      <c r="J755" s="88"/>
      <c r="K755" s="56">
        <v>1</v>
      </c>
      <c r="L755" s="60"/>
      <c r="M755" s="60"/>
      <c r="N755" s="60"/>
      <c r="O755" s="60"/>
      <c r="P755" s="60"/>
      <c r="Q755" s="60"/>
      <c r="R755" s="60"/>
      <c r="S755" s="60"/>
      <c r="T755" s="60"/>
      <c r="U755" s="60"/>
      <c r="V755" s="60"/>
    </row>
    <row r="756" spans="1:22" ht="15.75" customHeight="1">
      <c r="A756" s="56" t="s">
        <v>1705</v>
      </c>
      <c r="B756" s="66"/>
      <c r="C756" s="56" t="s">
        <v>1566</v>
      </c>
      <c r="D756" s="62">
        <v>3000</v>
      </c>
      <c r="E756" s="62">
        <v>8000</v>
      </c>
      <c r="F756" s="59"/>
      <c r="G756" s="59"/>
      <c r="H756" s="2" t="s">
        <v>1706</v>
      </c>
      <c r="I756" s="2" t="s">
        <v>1707</v>
      </c>
      <c r="J756" s="59"/>
      <c r="K756" s="56">
        <v>1</v>
      </c>
      <c r="L756" s="60"/>
      <c r="M756" s="60"/>
      <c r="N756" s="60"/>
      <c r="O756" s="60"/>
      <c r="P756" s="60"/>
      <c r="Q756" s="60"/>
      <c r="R756" s="60"/>
      <c r="S756" s="60"/>
      <c r="T756" s="60"/>
      <c r="U756" s="60"/>
      <c r="V756" s="60"/>
    </row>
    <row r="757" spans="1:22" ht="15.75" customHeight="1">
      <c r="A757" s="56" t="s">
        <v>1708</v>
      </c>
      <c r="B757" s="66"/>
      <c r="C757" s="56" t="s">
        <v>1560</v>
      </c>
      <c r="D757" s="62">
        <v>2000</v>
      </c>
      <c r="E757" s="62">
        <v>4000</v>
      </c>
      <c r="F757" s="59"/>
      <c r="G757" s="59"/>
      <c r="H757" s="63" t="s">
        <v>1709</v>
      </c>
      <c r="I757" s="63" t="s">
        <v>1710</v>
      </c>
      <c r="J757" s="56"/>
      <c r="K757" s="56">
        <v>1</v>
      </c>
      <c r="L757" s="60"/>
      <c r="M757" s="60"/>
      <c r="N757" s="60"/>
      <c r="O757" s="60"/>
      <c r="P757" s="60"/>
      <c r="Q757" s="60"/>
      <c r="R757" s="60"/>
      <c r="S757" s="60"/>
      <c r="T757" s="60"/>
      <c r="U757" s="60"/>
      <c r="V757" s="60"/>
    </row>
    <row r="758" spans="1:22" ht="15.75" customHeight="1">
      <c r="A758" s="56" t="s">
        <v>1711</v>
      </c>
      <c r="B758" s="65"/>
      <c r="C758" s="56" t="s">
        <v>1526</v>
      </c>
      <c r="D758" s="64">
        <v>150</v>
      </c>
      <c r="E758" s="64">
        <v>150</v>
      </c>
      <c r="F758" s="59"/>
      <c r="G758" s="59"/>
      <c r="H758" s="2" t="s">
        <v>1712</v>
      </c>
      <c r="I758" s="59"/>
      <c r="J758" s="59"/>
      <c r="K758" s="56">
        <v>1</v>
      </c>
      <c r="L758" s="60"/>
      <c r="M758" s="60"/>
      <c r="N758" s="60"/>
      <c r="O758" s="60"/>
      <c r="P758" s="60"/>
      <c r="Q758" s="60"/>
      <c r="R758" s="60"/>
      <c r="S758" s="60"/>
      <c r="T758" s="60"/>
      <c r="U758" s="60"/>
      <c r="V758" s="60"/>
    </row>
    <row r="759" spans="1:22" ht="15.75" customHeight="1">
      <c r="A759" s="56" t="s">
        <v>1713</v>
      </c>
      <c r="B759" s="65"/>
      <c r="C759" s="56" t="s">
        <v>1714</v>
      </c>
      <c r="D759" s="64">
        <v>8</v>
      </c>
      <c r="E759" s="64">
        <v>8</v>
      </c>
      <c r="F759" s="59"/>
      <c r="G759" s="59"/>
      <c r="H759" s="63" t="s">
        <v>1715</v>
      </c>
      <c r="I759" s="59"/>
      <c r="J759" s="59"/>
      <c r="K759" s="56">
        <v>1</v>
      </c>
      <c r="L759" s="60"/>
      <c r="M759" s="60"/>
      <c r="N759" s="60"/>
      <c r="O759" s="60"/>
      <c r="P759" s="60"/>
      <c r="Q759" s="60"/>
      <c r="R759" s="60"/>
      <c r="S759" s="60"/>
      <c r="T759" s="60"/>
      <c r="U759" s="60"/>
      <c r="V759" s="60"/>
    </row>
    <row r="760" spans="1:22" ht="15.75" customHeight="1">
      <c r="A760" s="56" t="s">
        <v>1716</v>
      </c>
      <c r="B760" s="66"/>
      <c r="C760" s="56" t="s">
        <v>1537</v>
      </c>
      <c r="D760" s="64"/>
      <c r="E760" s="64"/>
      <c r="F760" s="59"/>
      <c r="G760" s="59"/>
      <c r="H760" s="56"/>
      <c r="I760" s="32"/>
      <c r="J760" s="2"/>
      <c r="K760" s="56">
        <v>1</v>
      </c>
      <c r="L760" s="60"/>
      <c r="M760" s="60"/>
      <c r="N760" s="60"/>
      <c r="O760" s="60"/>
      <c r="P760" s="60"/>
      <c r="Q760" s="60"/>
      <c r="R760" s="60"/>
      <c r="S760" s="60"/>
      <c r="T760" s="60"/>
      <c r="U760" s="60"/>
      <c r="V760" s="60"/>
    </row>
    <row r="761" spans="1:22" ht="15.75" customHeight="1">
      <c r="A761" s="56" t="s">
        <v>1717</v>
      </c>
      <c r="B761" s="66"/>
      <c r="C761" s="56" t="s">
        <v>1718</v>
      </c>
      <c r="D761" s="64">
        <v>150</v>
      </c>
      <c r="E761" s="64">
        <v>200</v>
      </c>
      <c r="F761" s="59"/>
      <c r="G761" s="59"/>
      <c r="H761" s="63" t="s">
        <v>1719</v>
      </c>
      <c r="I761" s="29" t="s">
        <v>1720</v>
      </c>
      <c r="J761" s="2" t="s">
        <v>1721</v>
      </c>
      <c r="K761" s="56">
        <v>1</v>
      </c>
      <c r="L761" s="60"/>
      <c r="M761" s="60"/>
      <c r="N761" s="60"/>
      <c r="O761" s="60"/>
      <c r="P761" s="60"/>
      <c r="Q761" s="60"/>
      <c r="R761" s="60"/>
      <c r="S761" s="60"/>
      <c r="T761" s="60"/>
      <c r="U761" s="60"/>
      <c r="V761" s="60"/>
    </row>
    <row r="762" spans="1:22" ht="15.75" customHeight="1">
      <c r="A762" s="56" t="s">
        <v>1722</v>
      </c>
      <c r="B762" s="66"/>
      <c r="C762" s="56" t="s">
        <v>1518</v>
      </c>
      <c r="D762" s="62">
        <v>2000</v>
      </c>
      <c r="E762" s="62">
        <v>2000</v>
      </c>
      <c r="F762" s="59"/>
      <c r="G762" s="59"/>
      <c r="H762" s="63" t="s">
        <v>1723</v>
      </c>
      <c r="I762" s="59"/>
      <c r="J762" s="59"/>
      <c r="K762" s="56">
        <v>1</v>
      </c>
      <c r="L762" s="60"/>
      <c r="M762" s="60"/>
      <c r="N762" s="60"/>
      <c r="O762" s="60"/>
      <c r="P762" s="60"/>
      <c r="Q762" s="60"/>
      <c r="R762" s="60"/>
      <c r="S762" s="60"/>
      <c r="T762" s="60"/>
      <c r="U762" s="60"/>
      <c r="V762" s="60"/>
    </row>
    <row r="763" spans="1:22" ht="15.75" customHeight="1">
      <c r="A763" s="56" t="s">
        <v>1724</v>
      </c>
      <c r="B763" s="65"/>
      <c r="C763" s="56" t="s">
        <v>1725</v>
      </c>
      <c r="D763" s="64">
        <v>20</v>
      </c>
      <c r="E763" s="64">
        <v>26</v>
      </c>
      <c r="F763" s="59"/>
      <c r="G763" s="59"/>
      <c r="H763" s="2" t="s">
        <v>140</v>
      </c>
      <c r="I763" s="61"/>
      <c r="J763" s="59"/>
      <c r="K763" s="56">
        <v>1</v>
      </c>
      <c r="L763" s="60"/>
      <c r="M763" s="60"/>
      <c r="N763" s="60"/>
      <c r="O763" s="60"/>
      <c r="P763" s="60"/>
      <c r="Q763" s="60"/>
      <c r="R763" s="60"/>
      <c r="S763" s="60"/>
      <c r="T763" s="60"/>
      <c r="U763" s="60"/>
      <c r="V763" s="60"/>
    </row>
    <row r="764" spans="1:22" ht="15.75" customHeight="1">
      <c r="A764" s="56" t="s">
        <v>1726</v>
      </c>
      <c r="B764" s="65"/>
      <c r="C764" s="56" t="s">
        <v>1560</v>
      </c>
      <c r="D764" s="64">
        <v>369</v>
      </c>
      <c r="E764" s="64">
        <v>369</v>
      </c>
      <c r="F764" s="59"/>
      <c r="G764" s="59"/>
      <c r="H764" s="2" t="s">
        <v>1727</v>
      </c>
      <c r="I764" s="61"/>
      <c r="J764" s="59"/>
      <c r="K764" s="56">
        <v>1</v>
      </c>
      <c r="L764" s="60"/>
      <c r="M764" s="60"/>
      <c r="N764" s="60"/>
      <c r="O764" s="60"/>
      <c r="P764" s="60"/>
      <c r="Q764" s="60"/>
      <c r="R764" s="60"/>
      <c r="S764" s="60"/>
      <c r="T764" s="60"/>
      <c r="U764" s="60"/>
      <c r="V764" s="60"/>
    </row>
    <row r="765" spans="1:22" ht="15.75" customHeight="1">
      <c r="A765" s="56" t="s">
        <v>1728</v>
      </c>
      <c r="B765" s="65"/>
      <c r="C765" s="56" t="s">
        <v>1560</v>
      </c>
      <c r="D765" s="64">
        <v>120</v>
      </c>
      <c r="E765" s="64">
        <v>125</v>
      </c>
      <c r="F765" s="59"/>
      <c r="G765" s="59"/>
      <c r="H765" s="56" t="s">
        <v>1729</v>
      </c>
      <c r="I765" s="61"/>
      <c r="J765" s="59"/>
      <c r="K765" s="56">
        <v>1</v>
      </c>
      <c r="L765" s="60"/>
      <c r="M765" s="60"/>
      <c r="N765" s="60"/>
      <c r="O765" s="60"/>
      <c r="P765" s="60"/>
      <c r="Q765" s="60"/>
      <c r="R765" s="60"/>
      <c r="S765" s="60"/>
      <c r="T765" s="60"/>
      <c r="U765" s="60"/>
      <c r="V765" s="60"/>
    </row>
    <row r="766" spans="1:22" ht="15.75" customHeight="1">
      <c r="A766" s="56" t="s">
        <v>1730</v>
      </c>
      <c r="B766" s="65"/>
      <c r="C766" s="56" t="s">
        <v>1653</v>
      </c>
      <c r="D766" s="64">
        <v>200</v>
      </c>
      <c r="E766" s="64">
        <v>300</v>
      </c>
      <c r="F766" s="59"/>
      <c r="G766" s="59"/>
      <c r="H766" s="63" t="s">
        <v>1731</v>
      </c>
      <c r="I766" s="61"/>
      <c r="J766" s="59"/>
      <c r="K766" s="56">
        <v>1</v>
      </c>
      <c r="L766" s="60"/>
      <c r="M766" s="60"/>
      <c r="N766" s="60"/>
      <c r="O766" s="60"/>
      <c r="P766" s="60"/>
      <c r="Q766" s="60"/>
      <c r="R766" s="60"/>
      <c r="S766" s="60"/>
      <c r="T766" s="60"/>
      <c r="U766" s="60"/>
      <c r="V766" s="60"/>
    </row>
    <row r="767" spans="1:22" ht="15.75" customHeight="1">
      <c r="A767" s="56" t="s">
        <v>1732</v>
      </c>
      <c r="B767" s="65"/>
      <c r="C767" s="56" t="s">
        <v>1733</v>
      </c>
      <c r="D767" s="62">
        <v>40</v>
      </c>
      <c r="E767" s="64">
        <v>40</v>
      </c>
      <c r="F767" s="59"/>
      <c r="G767" s="59"/>
      <c r="H767" s="2" t="s">
        <v>1734</v>
      </c>
      <c r="I767" s="63" t="s">
        <v>1735</v>
      </c>
      <c r="J767" s="59"/>
      <c r="K767" s="56">
        <v>1</v>
      </c>
      <c r="L767" s="60"/>
      <c r="M767" s="60"/>
      <c r="N767" s="60"/>
      <c r="O767" s="60"/>
      <c r="P767" s="60"/>
      <c r="Q767" s="60"/>
      <c r="R767" s="60"/>
      <c r="S767" s="60"/>
      <c r="T767" s="60"/>
      <c r="U767" s="60"/>
      <c r="V767" s="60"/>
    </row>
    <row r="768" spans="1:22" ht="15.75" customHeight="1">
      <c r="A768" s="56" t="s">
        <v>1736</v>
      </c>
      <c r="B768" s="65"/>
      <c r="C768" s="56" t="s">
        <v>1737</v>
      </c>
      <c r="D768" s="62">
        <v>2500</v>
      </c>
      <c r="E768" s="62">
        <v>2500</v>
      </c>
      <c r="F768" s="59"/>
      <c r="G768" s="59"/>
      <c r="H768" s="63" t="s">
        <v>1738</v>
      </c>
      <c r="I768" s="59"/>
      <c r="J768" s="59"/>
      <c r="K768" s="56">
        <v>1</v>
      </c>
      <c r="L768" s="60"/>
      <c r="M768" s="60"/>
      <c r="N768" s="60"/>
      <c r="O768" s="60"/>
      <c r="P768" s="60"/>
      <c r="Q768" s="60"/>
      <c r="R768" s="60"/>
      <c r="S768" s="60"/>
      <c r="T768" s="60"/>
      <c r="U768" s="60"/>
      <c r="V768" s="60"/>
    </row>
    <row r="769" spans="1:22" ht="15.75" customHeight="1">
      <c r="A769" s="56" t="s">
        <v>1739</v>
      </c>
      <c r="B769" s="65"/>
      <c r="C769" s="56" t="s">
        <v>1740</v>
      </c>
      <c r="D769" s="64">
        <v>50</v>
      </c>
      <c r="E769" s="64">
        <v>55</v>
      </c>
      <c r="F769" s="59"/>
      <c r="G769" s="59"/>
      <c r="H769" s="56" t="s">
        <v>1684</v>
      </c>
      <c r="I769" s="16" t="s">
        <v>1741</v>
      </c>
      <c r="J769" s="59"/>
      <c r="K769" s="56">
        <v>1</v>
      </c>
      <c r="L769" s="60"/>
      <c r="M769" s="60"/>
      <c r="N769" s="60"/>
      <c r="O769" s="60"/>
      <c r="P769" s="60"/>
      <c r="Q769" s="60"/>
      <c r="R769" s="60"/>
      <c r="S769" s="60"/>
      <c r="T769" s="60"/>
      <c r="U769" s="60"/>
      <c r="V769" s="60"/>
    </row>
    <row r="770" spans="1:22" ht="15.75" customHeight="1">
      <c r="A770" s="56" t="s">
        <v>1742</v>
      </c>
      <c r="B770" s="65"/>
      <c r="C770" s="56" t="s">
        <v>1566</v>
      </c>
      <c r="D770" s="64">
        <v>2</v>
      </c>
      <c r="E770" s="64">
        <v>2</v>
      </c>
      <c r="F770" s="59"/>
      <c r="G770" s="59"/>
      <c r="H770" s="2" t="s">
        <v>1743</v>
      </c>
      <c r="I770" s="56"/>
      <c r="J770" s="59"/>
      <c r="K770" s="56">
        <v>1</v>
      </c>
      <c r="L770" s="60"/>
      <c r="M770" s="60"/>
      <c r="N770" s="60"/>
      <c r="O770" s="60"/>
      <c r="P770" s="60"/>
      <c r="Q770" s="60"/>
      <c r="R770" s="60"/>
      <c r="S770" s="60"/>
      <c r="T770" s="60"/>
      <c r="U770" s="60"/>
      <c r="V770" s="60"/>
    </row>
    <row r="771" spans="1:22" ht="15.75" customHeight="1">
      <c r="A771" s="56" t="s">
        <v>1744</v>
      </c>
      <c r="B771" s="65"/>
      <c r="C771" s="56" t="s">
        <v>1569</v>
      </c>
      <c r="D771" s="64">
        <v>182</v>
      </c>
      <c r="E771" s="64">
        <v>350</v>
      </c>
      <c r="F771" s="59"/>
      <c r="G771" s="59"/>
      <c r="H771" s="2" t="s">
        <v>1745</v>
      </c>
      <c r="I771" s="56" t="s">
        <v>1746</v>
      </c>
      <c r="J771" s="59"/>
      <c r="K771" s="56">
        <v>1</v>
      </c>
      <c r="L771" s="60"/>
      <c r="M771" s="60"/>
      <c r="N771" s="60"/>
      <c r="O771" s="60"/>
      <c r="P771" s="60"/>
      <c r="Q771" s="60"/>
      <c r="R771" s="60"/>
      <c r="S771" s="60"/>
      <c r="T771" s="60"/>
      <c r="U771" s="60"/>
      <c r="V771" s="60"/>
    </row>
    <row r="772" spans="1:22" ht="15.75" customHeight="1">
      <c r="A772" s="56" t="s">
        <v>1747</v>
      </c>
      <c r="B772" s="65"/>
      <c r="C772" s="56" t="s">
        <v>1560</v>
      </c>
      <c r="D772" s="64">
        <v>110</v>
      </c>
      <c r="E772" s="64">
        <v>140</v>
      </c>
      <c r="F772" s="59"/>
      <c r="G772" s="59"/>
      <c r="H772" s="2" t="s">
        <v>1748</v>
      </c>
      <c r="J772" s="59"/>
      <c r="K772" s="56">
        <v>1</v>
      </c>
      <c r="L772" s="60"/>
      <c r="M772" s="60"/>
      <c r="N772" s="60"/>
      <c r="O772" s="60"/>
      <c r="P772" s="60"/>
      <c r="Q772" s="60"/>
      <c r="R772" s="60"/>
      <c r="S772" s="60"/>
      <c r="T772" s="60"/>
      <c r="U772" s="60"/>
      <c r="V772" s="60"/>
    </row>
    <row r="773" spans="1:22" ht="15.75" customHeight="1">
      <c r="A773" s="56" t="s">
        <v>1749</v>
      </c>
      <c r="B773" s="65"/>
      <c r="C773" s="56" t="s">
        <v>1560</v>
      </c>
      <c r="D773" s="64">
        <v>545</v>
      </c>
      <c r="E773" s="64">
        <v>545</v>
      </c>
      <c r="F773" s="59"/>
      <c r="G773" s="59"/>
      <c r="H773" s="63" t="s">
        <v>1750</v>
      </c>
      <c r="I773" s="2"/>
      <c r="J773" s="59"/>
      <c r="K773" s="56">
        <v>1</v>
      </c>
      <c r="L773" s="60"/>
      <c r="M773" s="60"/>
      <c r="N773" s="60"/>
      <c r="O773" s="60"/>
      <c r="P773" s="60"/>
      <c r="Q773" s="60"/>
      <c r="R773" s="60"/>
      <c r="S773" s="60"/>
      <c r="T773" s="60"/>
      <c r="U773" s="60"/>
      <c r="V773" s="60"/>
    </row>
    <row r="774" spans="1:22" ht="15.75" customHeight="1">
      <c r="A774" s="56" t="s">
        <v>1751</v>
      </c>
      <c r="B774" s="66"/>
      <c r="C774" s="56" t="s">
        <v>1532</v>
      </c>
      <c r="D774" s="62">
        <v>1000</v>
      </c>
      <c r="E774" s="62">
        <v>2000</v>
      </c>
      <c r="F774" s="59"/>
      <c r="G774" s="59"/>
      <c r="H774" s="63" t="s">
        <v>1534</v>
      </c>
      <c r="I774" s="56" t="s">
        <v>59</v>
      </c>
      <c r="J774" s="59"/>
      <c r="K774" s="56">
        <v>1</v>
      </c>
      <c r="L774" s="60"/>
      <c r="M774" s="60"/>
      <c r="N774" s="60"/>
      <c r="O774" s="60"/>
      <c r="P774" s="60"/>
      <c r="Q774" s="60"/>
      <c r="R774" s="60"/>
      <c r="S774" s="60"/>
      <c r="T774" s="60"/>
      <c r="U774" s="60"/>
      <c r="V774" s="60"/>
    </row>
    <row r="775" spans="1:22" ht="15.75" customHeight="1">
      <c r="A775" s="56" t="s">
        <v>1752</v>
      </c>
      <c r="B775" s="66"/>
      <c r="C775" s="56" t="s">
        <v>1560</v>
      </c>
      <c r="D775" s="62">
        <v>2000</v>
      </c>
      <c r="E775" s="62">
        <v>2000</v>
      </c>
      <c r="F775" s="59"/>
      <c r="G775" s="59"/>
      <c r="H775" s="63" t="s">
        <v>1753</v>
      </c>
      <c r="I775" s="59"/>
      <c r="J775" s="59"/>
      <c r="K775" s="56">
        <v>1</v>
      </c>
      <c r="L775" s="60"/>
      <c r="M775" s="60"/>
      <c r="N775" s="60"/>
      <c r="O775" s="60"/>
      <c r="P775" s="60"/>
      <c r="Q775" s="60"/>
      <c r="R775" s="60"/>
      <c r="S775" s="60"/>
      <c r="T775" s="60"/>
      <c r="U775" s="60"/>
      <c r="V775" s="60"/>
    </row>
    <row r="776" spans="1:22" ht="15.75" customHeight="1">
      <c r="A776" s="56" t="s">
        <v>1754</v>
      </c>
      <c r="B776" s="65"/>
      <c r="C776" s="56" t="s">
        <v>1518</v>
      </c>
      <c r="D776" s="64">
        <v>700</v>
      </c>
      <c r="E776" s="64">
        <v>700</v>
      </c>
      <c r="F776" s="59"/>
      <c r="G776" s="59"/>
      <c r="H776" s="56" t="s">
        <v>59</v>
      </c>
      <c r="I776" s="59"/>
      <c r="J776" s="59"/>
      <c r="K776" s="56">
        <v>1</v>
      </c>
      <c r="L776" s="60"/>
      <c r="M776" s="60"/>
      <c r="N776" s="60"/>
      <c r="O776" s="60"/>
      <c r="P776" s="60"/>
      <c r="Q776" s="60"/>
      <c r="R776" s="60"/>
      <c r="S776" s="60"/>
      <c r="T776" s="60"/>
      <c r="U776" s="60"/>
      <c r="V776" s="60"/>
    </row>
    <row r="777" spans="1:22" ht="15.75" customHeight="1">
      <c r="A777" s="56" t="s">
        <v>1755</v>
      </c>
      <c r="B777" s="66"/>
      <c r="C777" s="56" t="s">
        <v>1756</v>
      </c>
      <c r="D777" s="64">
        <v>120</v>
      </c>
      <c r="E777" s="64">
        <v>250</v>
      </c>
      <c r="F777" s="59"/>
      <c r="G777" s="59"/>
      <c r="H777" s="56" t="s">
        <v>59</v>
      </c>
      <c r="I777" s="2" t="s">
        <v>111</v>
      </c>
      <c r="J777" s="59"/>
      <c r="K777" s="56">
        <v>1</v>
      </c>
      <c r="L777" s="60"/>
      <c r="M777" s="60"/>
      <c r="N777" s="60"/>
      <c r="O777" s="60"/>
      <c r="P777" s="60"/>
      <c r="Q777" s="60"/>
      <c r="R777" s="60"/>
      <c r="S777" s="60"/>
      <c r="T777" s="60"/>
      <c r="U777" s="60"/>
      <c r="V777" s="60"/>
    </row>
    <row r="778" spans="1:22" ht="15.75" customHeight="1">
      <c r="A778" s="56" t="s">
        <v>1757</v>
      </c>
      <c r="B778" s="66"/>
      <c r="C778" s="56" t="s">
        <v>1560</v>
      </c>
      <c r="D778" s="64">
        <v>200</v>
      </c>
      <c r="E778" s="62">
        <v>1000</v>
      </c>
      <c r="F778" s="59"/>
      <c r="G778" s="59"/>
      <c r="H778" s="63" t="s">
        <v>1758</v>
      </c>
      <c r="I778" s="2" t="s">
        <v>1759</v>
      </c>
      <c r="J778" s="59"/>
      <c r="K778" s="56">
        <v>1</v>
      </c>
      <c r="L778" s="60"/>
      <c r="M778" s="60"/>
      <c r="N778" s="60"/>
      <c r="O778" s="60"/>
      <c r="P778" s="60"/>
      <c r="Q778" s="60"/>
      <c r="R778" s="60"/>
      <c r="S778" s="60"/>
      <c r="T778" s="60"/>
      <c r="U778" s="60"/>
      <c r="V778" s="60"/>
    </row>
    <row r="779" spans="1:22" ht="15.75" customHeight="1">
      <c r="A779" s="56" t="s">
        <v>1760</v>
      </c>
      <c r="B779" s="57"/>
      <c r="C779" s="58" t="s">
        <v>1683</v>
      </c>
      <c r="D779" s="62">
        <v>27</v>
      </c>
      <c r="E779" s="64">
        <v>27</v>
      </c>
      <c r="F779" s="59"/>
      <c r="G779" s="59"/>
      <c r="H779" s="56" t="s">
        <v>376</v>
      </c>
      <c r="I779" s="59"/>
      <c r="J779" s="59"/>
      <c r="K779" s="56">
        <v>1</v>
      </c>
      <c r="L779" s="60"/>
      <c r="M779" s="60"/>
      <c r="N779" s="60"/>
      <c r="O779" s="60"/>
      <c r="P779" s="60"/>
      <c r="Q779" s="60"/>
      <c r="R779" s="60"/>
      <c r="S779" s="60"/>
      <c r="T779" s="60"/>
      <c r="U779" s="60"/>
      <c r="V779" s="60"/>
    </row>
    <row r="780" spans="1:22" ht="15.75" customHeight="1">
      <c r="A780" s="56" t="s">
        <v>1761</v>
      </c>
      <c r="B780" s="66"/>
      <c r="C780" s="56" t="s">
        <v>1762</v>
      </c>
      <c r="D780" s="64">
        <v>40</v>
      </c>
      <c r="E780" s="62">
        <v>80</v>
      </c>
      <c r="F780" s="59"/>
      <c r="G780" s="59"/>
      <c r="H780" s="63" t="s">
        <v>1763</v>
      </c>
      <c r="I780" s="56"/>
      <c r="J780" s="56"/>
      <c r="K780" s="56">
        <v>1</v>
      </c>
      <c r="L780" s="60"/>
      <c r="M780" s="60"/>
      <c r="N780" s="60"/>
      <c r="O780" s="60"/>
      <c r="P780" s="60"/>
      <c r="Q780" s="60"/>
      <c r="R780" s="60"/>
      <c r="S780" s="60"/>
      <c r="T780" s="60"/>
      <c r="U780" s="60"/>
      <c r="V780" s="60"/>
    </row>
    <row r="781" spans="1:22" ht="15.75" customHeight="1">
      <c r="A781" s="56" t="s">
        <v>1764</v>
      </c>
      <c r="B781" s="66"/>
      <c r="C781" s="56" t="s">
        <v>1518</v>
      </c>
      <c r="D781" s="64">
        <v>800</v>
      </c>
      <c r="E781" s="62">
        <v>1000</v>
      </c>
      <c r="F781" s="59"/>
      <c r="G781" s="59"/>
      <c r="H781" s="63" t="s">
        <v>1765</v>
      </c>
      <c r="I781" s="63" t="s">
        <v>1766</v>
      </c>
      <c r="J781" s="63" t="s">
        <v>1767</v>
      </c>
      <c r="K781" s="56">
        <v>1</v>
      </c>
      <c r="L781" s="60"/>
      <c r="M781" s="60"/>
      <c r="N781" s="60"/>
      <c r="O781" s="60"/>
      <c r="P781" s="60"/>
      <c r="Q781" s="60"/>
      <c r="R781" s="60"/>
      <c r="S781" s="60"/>
      <c r="T781" s="60"/>
      <c r="U781" s="60"/>
      <c r="V781" s="60"/>
    </row>
    <row r="782" spans="1:22" ht="15.75" customHeight="1">
      <c r="A782" s="56" t="s">
        <v>1768</v>
      </c>
      <c r="B782" s="65"/>
      <c r="C782" s="56" t="s">
        <v>1769</v>
      </c>
      <c r="D782" s="64">
        <v>200</v>
      </c>
      <c r="E782" s="64">
        <v>300</v>
      </c>
      <c r="F782" s="59"/>
      <c r="G782" s="59"/>
      <c r="H782" s="63" t="s">
        <v>1770</v>
      </c>
      <c r="I782" s="89" t="s">
        <v>1771</v>
      </c>
      <c r="J782" s="88"/>
      <c r="K782" s="56">
        <v>1</v>
      </c>
      <c r="L782" s="60"/>
      <c r="M782" s="60"/>
      <c r="N782" s="60"/>
      <c r="O782" s="60"/>
      <c r="P782" s="60"/>
      <c r="Q782" s="60"/>
      <c r="R782" s="60"/>
      <c r="S782" s="60"/>
      <c r="T782" s="60"/>
      <c r="U782" s="60"/>
      <c r="V782" s="60"/>
    </row>
    <row r="783" spans="1:22" ht="15.75" customHeight="1">
      <c r="A783" s="56" t="s">
        <v>1772</v>
      </c>
      <c r="B783" s="66"/>
      <c r="C783" s="56" t="s">
        <v>1683</v>
      </c>
      <c r="D783" s="64">
        <v>24</v>
      </c>
      <c r="E783" s="64">
        <v>24</v>
      </c>
      <c r="F783" s="59"/>
      <c r="G783" s="59"/>
      <c r="H783" s="2" t="s">
        <v>1773</v>
      </c>
      <c r="I783" s="59"/>
      <c r="J783" s="59"/>
      <c r="K783" s="56">
        <v>1</v>
      </c>
      <c r="L783" s="60"/>
      <c r="M783" s="60"/>
      <c r="N783" s="60"/>
      <c r="O783" s="60"/>
      <c r="P783" s="60"/>
      <c r="Q783" s="60"/>
      <c r="R783" s="60"/>
      <c r="S783" s="60"/>
      <c r="T783" s="60"/>
      <c r="U783" s="60"/>
      <c r="V783" s="60"/>
    </row>
    <row r="784" spans="1:22" ht="15.75" customHeight="1">
      <c r="A784" s="56" t="s">
        <v>1774</v>
      </c>
      <c r="B784" s="66"/>
      <c r="C784" s="56" t="s">
        <v>1560</v>
      </c>
      <c r="D784" s="64">
        <v>30</v>
      </c>
      <c r="E784" s="64">
        <v>30</v>
      </c>
      <c r="F784" s="59"/>
      <c r="G784" s="59"/>
      <c r="H784" s="63" t="s">
        <v>1775</v>
      </c>
      <c r="I784" s="59"/>
      <c r="J784" s="59"/>
      <c r="K784" s="56">
        <v>1</v>
      </c>
      <c r="L784" s="60"/>
      <c r="M784" s="60"/>
      <c r="N784" s="60"/>
      <c r="O784" s="60"/>
      <c r="P784" s="60"/>
      <c r="Q784" s="60"/>
      <c r="R784" s="60"/>
      <c r="S784" s="60"/>
      <c r="T784" s="60"/>
      <c r="U784" s="60"/>
      <c r="V784" s="60"/>
    </row>
    <row r="785" spans="1:22" ht="15.75" customHeight="1">
      <c r="A785" s="56" t="s">
        <v>1776</v>
      </c>
      <c r="B785" s="57"/>
      <c r="C785" s="58" t="s">
        <v>1526</v>
      </c>
      <c r="D785" s="62">
        <v>5</v>
      </c>
      <c r="E785" s="62">
        <v>5</v>
      </c>
      <c r="F785" s="59"/>
      <c r="G785" s="59"/>
      <c r="H785" s="56" t="s">
        <v>1777</v>
      </c>
      <c r="I785" s="59"/>
      <c r="J785" s="59"/>
      <c r="K785" s="56">
        <v>1</v>
      </c>
      <c r="L785" s="60"/>
      <c r="M785" s="60"/>
      <c r="N785" s="60"/>
      <c r="O785" s="60"/>
      <c r="P785" s="60"/>
      <c r="Q785" s="60"/>
      <c r="R785" s="60"/>
      <c r="S785" s="60"/>
      <c r="T785" s="60"/>
      <c r="U785" s="60"/>
      <c r="V785" s="60"/>
    </row>
    <row r="786" spans="1:22" ht="15.75" customHeight="1">
      <c r="A786" s="56" t="s">
        <v>1778</v>
      </c>
      <c r="B786" s="66"/>
      <c r="C786" s="56" t="s">
        <v>1566</v>
      </c>
      <c r="D786" s="64">
        <v>21</v>
      </c>
      <c r="E786" s="64">
        <v>30</v>
      </c>
      <c r="F786" s="59"/>
      <c r="G786" s="59"/>
      <c r="H786" s="63" t="s">
        <v>1779</v>
      </c>
      <c r="I786" s="63" t="s">
        <v>1780</v>
      </c>
      <c r="J786" s="56"/>
      <c r="K786" s="56">
        <v>1</v>
      </c>
      <c r="L786" s="60"/>
      <c r="M786" s="60"/>
      <c r="N786" s="60"/>
      <c r="O786" s="60"/>
      <c r="P786" s="60"/>
      <c r="Q786" s="60"/>
      <c r="R786" s="60"/>
      <c r="S786" s="60"/>
      <c r="T786" s="60"/>
      <c r="U786" s="60"/>
      <c r="V786" s="60"/>
    </row>
    <row r="787" spans="1:22" ht="15.75" customHeight="1">
      <c r="A787" s="56" t="s">
        <v>1781</v>
      </c>
      <c r="B787" s="65"/>
      <c r="C787" s="56" t="s">
        <v>1662</v>
      </c>
      <c r="D787" s="64">
        <v>14</v>
      </c>
      <c r="E787" s="64">
        <v>14</v>
      </c>
      <c r="F787" s="59"/>
      <c r="G787" s="59"/>
      <c r="H787" s="56" t="s">
        <v>485</v>
      </c>
      <c r="I787" s="59"/>
      <c r="J787" s="59"/>
      <c r="K787" s="56">
        <v>1</v>
      </c>
      <c r="L787" s="60"/>
      <c r="M787" s="60"/>
      <c r="N787" s="60"/>
      <c r="O787" s="60"/>
      <c r="P787" s="60"/>
      <c r="Q787" s="60"/>
      <c r="R787" s="60"/>
      <c r="S787" s="60"/>
      <c r="T787" s="60"/>
      <c r="U787" s="60"/>
      <c r="V787" s="60"/>
    </row>
    <row r="788" spans="1:22" ht="15.75" customHeight="1">
      <c r="A788" s="56" t="s">
        <v>1782</v>
      </c>
      <c r="B788" s="65"/>
      <c r="C788" s="56" t="s">
        <v>1783</v>
      </c>
      <c r="D788" s="56">
        <v>50</v>
      </c>
      <c r="E788" s="56">
        <v>80</v>
      </c>
      <c r="F788" s="59"/>
      <c r="G788" s="59"/>
      <c r="H788" s="56" t="s">
        <v>140</v>
      </c>
      <c r="I788" s="59"/>
      <c r="J788" s="59"/>
      <c r="K788" s="56">
        <v>1</v>
      </c>
      <c r="L788" s="60"/>
      <c r="M788" s="60"/>
      <c r="N788" s="60"/>
      <c r="O788" s="60"/>
      <c r="P788" s="60"/>
      <c r="Q788" s="60"/>
      <c r="R788" s="60"/>
      <c r="S788" s="60"/>
      <c r="T788" s="60"/>
      <c r="U788" s="60"/>
      <c r="V788" s="60"/>
    </row>
    <row r="789" spans="1:22" ht="15.75" customHeight="1">
      <c r="A789" s="56" t="s">
        <v>1784</v>
      </c>
      <c r="B789" s="65"/>
      <c r="C789" s="56" t="s">
        <v>1560</v>
      </c>
      <c r="D789" s="56">
        <v>200</v>
      </c>
      <c r="E789" s="56">
        <v>200</v>
      </c>
      <c r="F789" s="59"/>
      <c r="H789" s="63" t="s">
        <v>1785</v>
      </c>
      <c r="I789" s="63" t="s">
        <v>1786</v>
      </c>
      <c r="J789" s="2" t="s">
        <v>1787</v>
      </c>
      <c r="K789" s="56">
        <v>1</v>
      </c>
      <c r="L789" s="60"/>
      <c r="M789" s="60"/>
      <c r="N789" s="60"/>
      <c r="O789" s="60"/>
      <c r="P789" s="60"/>
      <c r="Q789" s="60"/>
      <c r="R789" s="60"/>
      <c r="S789" s="60"/>
      <c r="T789" s="60"/>
      <c r="U789" s="60"/>
      <c r="V789" s="60"/>
    </row>
    <row r="790" spans="1:22" ht="15.75" customHeight="1">
      <c r="A790" s="56" t="s">
        <v>1788</v>
      </c>
      <c r="B790" s="65"/>
      <c r="C790" s="56" t="s">
        <v>1789</v>
      </c>
      <c r="D790" s="64">
        <v>50</v>
      </c>
      <c r="E790" s="64">
        <v>80</v>
      </c>
      <c r="F790" s="59"/>
      <c r="G790" s="59"/>
      <c r="H790" s="2" t="s">
        <v>1790</v>
      </c>
      <c r="I790" s="56" t="s">
        <v>1791</v>
      </c>
      <c r="J790" s="59"/>
      <c r="K790" s="56">
        <v>1</v>
      </c>
      <c r="L790" s="60"/>
      <c r="M790" s="60"/>
      <c r="N790" s="60"/>
      <c r="O790" s="60"/>
      <c r="P790" s="60"/>
      <c r="Q790" s="60"/>
      <c r="R790" s="60"/>
      <c r="S790" s="60"/>
      <c r="T790" s="60"/>
      <c r="U790" s="60"/>
      <c r="V790" s="60"/>
    </row>
    <row r="791" spans="1:22" ht="15.75" customHeight="1">
      <c r="A791" s="56" t="s">
        <v>1792</v>
      </c>
      <c r="B791" s="65"/>
      <c r="C791" s="56" t="s">
        <v>1518</v>
      </c>
      <c r="D791" s="64">
        <v>100</v>
      </c>
      <c r="E791" s="64">
        <v>100</v>
      </c>
      <c r="F791" s="59"/>
      <c r="G791" s="59"/>
      <c r="H791" s="63" t="s">
        <v>1793</v>
      </c>
      <c r="I791" s="59"/>
      <c r="J791" s="59"/>
      <c r="K791" s="56">
        <v>1</v>
      </c>
      <c r="L791" s="60"/>
      <c r="M791" s="60"/>
      <c r="N791" s="60"/>
      <c r="O791" s="60"/>
      <c r="P791" s="60"/>
      <c r="Q791" s="60"/>
      <c r="R791" s="60"/>
      <c r="S791" s="60"/>
      <c r="T791" s="60"/>
      <c r="U791" s="60"/>
      <c r="V791" s="60"/>
    </row>
    <row r="792" spans="1:22" ht="15.75" customHeight="1">
      <c r="A792" s="56" t="s">
        <v>1794</v>
      </c>
      <c r="B792" s="65"/>
      <c r="C792" s="56" t="s">
        <v>1560</v>
      </c>
      <c r="D792" s="64">
        <v>343</v>
      </c>
      <c r="E792" s="64">
        <v>500</v>
      </c>
      <c r="F792" s="59"/>
      <c r="H792" s="29" t="s">
        <v>1795</v>
      </c>
      <c r="I792" s="63" t="s">
        <v>1796</v>
      </c>
      <c r="J792" s="56"/>
      <c r="K792" s="56">
        <v>1</v>
      </c>
      <c r="L792" s="60"/>
      <c r="M792" s="60"/>
      <c r="N792" s="60"/>
      <c r="O792" s="60"/>
      <c r="P792" s="60"/>
      <c r="Q792" s="60"/>
      <c r="R792" s="60"/>
      <c r="S792" s="60"/>
      <c r="T792" s="60"/>
      <c r="U792" s="60"/>
      <c r="V792" s="60"/>
    </row>
    <row r="793" spans="1:22" ht="15.75" customHeight="1">
      <c r="A793" s="56" t="s">
        <v>1797</v>
      </c>
      <c r="B793" s="65"/>
      <c r="C793" s="56" t="s">
        <v>1798</v>
      </c>
      <c r="D793" s="64">
        <v>30</v>
      </c>
      <c r="E793" s="62">
        <v>75</v>
      </c>
      <c r="F793" s="59"/>
      <c r="G793" s="59"/>
      <c r="H793" s="63" t="s">
        <v>1799</v>
      </c>
      <c r="I793" s="56" t="s">
        <v>1800</v>
      </c>
      <c r="J793" s="56"/>
      <c r="K793" s="56">
        <v>1</v>
      </c>
      <c r="L793" s="60"/>
      <c r="M793" s="60"/>
      <c r="N793" s="60"/>
      <c r="O793" s="60"/>
      <c r="P793" s="60"/>
      <c r="Q793" s="60"/>
      <c r="R793" s="60"/>
      <c r="S793" s="60"/>
      <c r="T793" s="60"/>
      <c r="U793" s="60"/>
      <c r="V793" s="60"/>
    </row>
    <row r="794" spans="1:22" ht="15.75" customHeight="1">
      <c r="A794" s="56" t="s">
        <v>1801</v>
      </c>
      <c r="B794" s="65"/>
      <c r="C794" s="56" t="s">
        <v>1560</v>
      </c>
      <c r="D794" s="64">
        <v>500</v>
      </c>
      <c r="E794" s="62">
        <v>1000</v>
      </c>
      <c r="F794" s="59"/>
      <c r="G794" s="59"/>
      <c r="H794" s="63" t="s">
        <v>1802</v>
      </c>
      <c r="I794" s="88" t="s">
        <v>1704</v>
      </c>
      <c r="J794" s="88"/>
      <c r="K794" s="56">
        <v>1</v>
      </c>
      <c r="L794" s="60"/>
      <c r="M794" s="60"/>
      <c r="N794" s="60"/>
      <c r="O794" s="60"/>
      <c r="P794" s="60"/>
      <c r="Q794" s="60"/>
      <c r="R794" s="60"/>
      <c r="S794" s="60"/>
      <c r="T794" s="60"/>
      <c r="U794" s="60"/>
      <c r="V794" s="60"/>
    </row>
    <row r="795" spans="1:22" ht="15.75" customHeight="1">
      <c r="A795" s="56" t="s">
        <v>1803</v>
      </c>
      <c r="B795" s="65"/>
      <c r="C795" s="56" t="s">
        <v>1804</v>
      </c>
      <c r="D795" s="64">
        <v>20</v>
      </c>
      <c r="E795" s="64">
        <v>20</v>
      </c>
      <c r="F795" s="59"/>
      <c r="G795" s="59"/>
      <c r="H795" s="56" t="s">
        <v>59</v>
      </c>
      <c r="I795" s="56"/>
      <c r="J795" s="56"/>
      <c r="K795" s="56">
        <v>1</v>
      </c>
      <c r="L795" s="60"/>
      <c r="M795" s="60"/>
      <c r="N795" s="60"/>
      <c r="O795" s="60"/>
      <c r="P795" s="60"/>
      <c r="Q795" s="60"/>
      <c r="R795" s="60"/>
      <c r="S795" s="60"/>
      <c r="T795" s="60"/>
      <c r="U795" s="60"/>
      <c r="V795" s="60"/>
    </row>
    <row r="796" spans="1:22" ht="15.75" customHeight="1">
      <c r="A796" s="56" t="s">
        <v>1805</v>
      </c>
      <c r="B796" s="65"/>
      <c r="C796" s="56" t="s">
        <v>1806</v>
      </c>
      <c r="D796" s="64">
        <v>4</v>
      </c>
      <c r="E796" s="64">
        <v>4</v>
      </c>
      <c r="F796" s="59"/>
      <c r="G796" s="59"/>
      <c r="H796" s="56" t="s">
        <v>1807</v>
      </c>
      <c r="I796" s="56"/>
      <c r="J796" s="56"/>
      <c r="K796" s="56">
        <v>1</v>
      </c>
      <c r="L796" s="60"/>
      <c r="M796" s="60"/>
      <c r="N796" s="60"/>
      <c r="O796" s="60"/>
      <c r="P796" s="60"/>
      <c r="Q796" s="60"/>
      <c r="R796" s="60"/>
      <c r="S796" s="60"/>
      <c r="T796" s="60"/>
      <c r="U796" s="60"/>
      <c r="V796" s="60"/>
    </row>
    <row r="797" spans="1:22" ht="15.75" customHeight="1">
      <c r="A797" s="56" t="s">
        <v>1808</v>
      </c>
      <c r="B797" s="65"/>
      <c r="C797" s="56" t="s">
        <v>1560</v>
      </c>
      <c r="D797" s="64">
        <v>70</v>
      </c>
      <c r="E797" s="64">
        <v>70</v>
      </c>
      <c r="F797" s="59"/>
      <c r="G797" s="59"/>
      <c r="H797" s="63" t="s">
        <v>1809</v>
      </c>
      <c r="I797" s="56"/>
      <c r="J797" s="56"/>
      <c r="K797" s="56">
        <v>1</v>
      </c>
      <c r="L797" s="60"/>
      <c r="M797" s="60"/>
      <c r="N797" s="60"/>
      <c r="O797" s="60"/>
      <c r="P797" s="60"/>
      <c r="Q797" s="60"/>
      <c r="R797" s="60"/>
      <c r="S797" s="60"/>
      <c r="T797" s="60"/>
      <c r="U797" s="60"/>
      <c r="V797" s="60"/>
    </row>
    <row r="798" spans="1:22" ht="15.75" customHeight="1">
      <c r="A798" s="56" t="s">
        <v>1810</v>
      </c>
      <c r="B798" s="65"/>
      <c r="C798" s="56" t="s">
        <v>1733</v>
      </c>
      <c r="D798" s="64">
        <v>100</v>
      </c>
      <c r="E798" s="64">
        <v>100</v>
      </c>
      <c r="F798" s="59"/>
      <c r="G798" s="59"/>
      <c r="H798" s="63" t="s">
        <v>1811</v>
      </c>
      <c r="I798" s="56"/>
      <c r="J798" s="56"/>
      <c r="K798" s="56">
        <v>1</v>
      </c>
      <c r="L798" s="60"/>
      <c r="M798" s="60"/>
      <c r="N798" s="60"/>
      <c r="O798" s="60"/>
      <c r="P798" s="60"/>
      <c r="Q798" s="60"/>
      <c r="R798" s="60"/>
      <c r="S798" s="60"/>
      <c r="T798" s="60"/>
      <c r="U798" s="60"/>
      <c r="V798" s="60"/>
    </row>
    <row r="799" spans="1:22" ht="15.75" customHeight="1">
      <c r="A799" s="56" t="s">
        <v>1812</v>
      </c>
      <c r="B799" s="65"/>
      <c r="C799" s="56" t="s">
        <v>1602</v>
      </c>
      <c r="D799" s="64">
        <v>20</v>
      </c>
      <c r="E799" s="64">
        <v>25</v>
      </c>
      <c r="F799" s="59"/>
      <c r="G799" s="59"/>
      <c r="H799" s="56" t="s">
        <v>59</v>
      </c>
      <c r="I799" s="56"/>
      <c r="J799" s="56"/>
      <c r="K799" s="56">
        <v>1</v>
      </c>
      <c r="L799" s="60"/>
      <c r="M799" s="60"/>
      <c r="N799" s="60"/>
      <c r="O799" s="60"/>
      <c r="P799" s="60"/>
      <c r="Q799" s="60"/>
      <c r="R799" s="60"/>
      <c r="S799" s="60"/>
      <c r="T799" s="60"/>
      <c r="U799" s="60"/>
      <c r="V799" s="60"/>
    </row>
    <row r="800" spans="1:22" ht="15.75" customHeight="1">
      <c r="A800" s="56" t="s">
        <v>1813</v>
      </c>
      <c r="B800" s="65"/>
      <c r="C800" s="56" t="s">
        <v>1526</v>
      </c>
      <c r="D800" s="64">
        <v>200</v>
      </c>
      <c r="E800" s="64">
        <v>360</v>
      </c>
      <c r="F800" s="59"/>
      <c r="G800" s="59"/>
      <c r="H800" s="56" t="s">
        <v>1814</v>
      </c>
      <c r="I800" s="56"/>
      <c r="J800" s="56"/>
      <c r="K800" s="56">
        <v>1</v>
      </c>
      <c r="L800" s="60"/>
      <c r="M800" s="60"/>
      <c r="N800" s="60"/>
      <c r="O800" s="60"/>
      <c r="P800" s="60"/>
      <c r="Q800" s="60"/>
      <c r="R800" s="60"/>
      <c r="S800" s="60"/>
      <c r="T800" s="60"/>
      <c r="U800" s="60"/>
      <c r="V800" s="60"/>
    </row>
    <row r="801" spans="1:22" ht="15.75" customHeight="1">
      <c r="A801" s="56" t="s">
        <v>1815</v>
      </c>
      <c r="B801" s="65"/>
      <c r="C801" s="56" t="s">
        <v>1816</v>
      </c>
      <c r="D801" s="64"/>
      <c r="E801" s="64"/>
      <c r="F801" s="59"/>
      <c r="G801" s="59"/>
      <c r="H801" s="56"/>
      <c r="I801" s="56"/>
      <c r="J801" s="56"/>
      <c r="K801" s="56">
        <v>1</v>
      </c>
      <c r="L801" s="60"/>
      <c r="M801" s="60"/>
      <c r="N801" s="60"/>
      <c r="O801" s="60"/>
      <c r="P801" s="60"/>
      <c r="Q801" s="60"/>
      <c r="R801" s="60"/>
      <c r="S801" s="60"/>
      <c r="T801" s="60"/>
      <c r="U801" s="60"/>
      <c r="V801" s="60"/>
    </row>
    <row r="802" spans="1:22" ht="15.75" customHeight="1">
      <c r="A802" s="56" t="s">
        <v>1817</v>
      </c>
      <c r="B802" s="65"/>
      <c r="C802" s="56" t="s">
        <v>1526</v>
      </c>
      <c r="D802" s="64">
        <v>115</v>
      </c>
      <c r="E802" s="64">
        <v>200</v>
      </c>
      <c r="F802" s="59"/>
      <c r="G802" s="59"/>
      <c r="H802" s="56" t="s">
        <v>1814</v>
      </c>
      <c r="I802" s="56"/>
      <c r="J802" s="56"/>
      <c r="K802" s="56">
        <v>1</v>
      </c>
      <c r="L802" s="60"/>
      <c r="M802" s="60"/>
      <c r="N802" s="60"/>
      <c r="O802" s="60"/>
      <c r="P802" s="60"/>
      <c r="Q802" s="60"/>
      <c r="R802" s="60"/>
      <c r="S802" s="60"/>
      <c r="T802" s="60"/>
      <c r="U802" s="60"/>
      <c r="V802" s="60"/>
    </row>
    <row r="803" spans="1:22" ht="15.75" customHeight="1">
      <c r="A803" s="56" t="s">
        <v>1818</v>
      </c>
      <c r="B803" s="65"/>
      <c r="C803" s="56" t="s">
        <v>1573</v>
      </c>
      <c r="D803" s="64">
        <v>280</v>
      </c>
      <c r="E803" s="64">
        <v>500</v>
      </c>
      <c r="F803" s="59"/>
      <c r="G803" s="59"/>
      <c r="H803" s="56" t="s">
        <v>59</v>
      </c>
      <c r="I803" s="88" t="s">
        <v>111</v>
      </c>
      <c r="J803" s="88"/>
      <c r="K803" s="56">
        <v>1</v>
      </c>
      <c r="L803" s="60"/>
      <c r="M803" s="60"/>
      <c r="N803" s="60"/>
      <c r="O803" s="60"/>
      <c r="P803" s="60"/>
      <c r="Q803" s="60"/>
      <c r="R803" s="60"/>
      <c r="S803" s="60"/>
      <c r="T803" s="60"/>
      <c r="U803" s="60"/>
      <c r="V803" s="60"/>
    </row>
    <row r="804" spans="1:22" ht="15.75" customHeight="1">
      <c r="A804" s="56" t="s">
        <v>1819</v>
      </c>
      <c r="B804" s="66"/>
      <c r="C804" s="56" t="s">
        <v>1573</v>
      </c>
      <c r="D804" s="64">
        <v>580</v>
      </c>
      <c r="E804" s="62">
        <v>2500</v>
      </c>
      <c r="F804" s="59"/>
      <c r="G804" s="61"/>
      <c r="H804" s="56" t="s">
        <v>59</v>
      </c>
      <c r="I804" s="2" t="s">
        <v>1820</v>
      </c>
      <c r="J804" s="63" t="s">
        <v>1821</v>
      </c>
      <c r="K804" s="56">
        <v>1</v>
      </c>
      <c r="L804" s="60"/>
      <c r="M804" s="60"/>
      <c r="N804" s="60"/>
      <c r="O804" s="60"/>
      <c r="P804" s="60"/>
      <c r="Q804" s="60"/>
      <c r="R804" s="60"/>
      <c r="S804" s="60"/>
      <c r="T804" s="60"/>
      <c r="U804" s="60"/>
      <c r="V804" s="60"/>
    </row>
    <row r="805" spans="1:22" ht="15.75" customHeight="1">
      <c r="A805" s="56" t="s">
        <v>1822</v>
      </c>
      <c r="B805" s="65"/>
      <c r="C805" s="56" t="s">
        <v>1518</v>
      </c>
      <c r="D805" s="64">
        <v>20</v>
      </c>
      <c r="E805" s="64">
        <v>30</v>
      </c>
      <c r="F805" s="59"/>
      <c r="G805" s="59"/>
      <c r="H805" s="63" t="s">
        <v>1823</v>
      </c>
      <c r="I805" s="59"/>
      <c r="J805" s="59"/>
      <c r="K805" s="56">
        <v>1</v>
      </c>
      <c r="L805" s="60"/>
      <c r="M805" s="60"/>
      <c r="N805" s="60"/>
      <c r="O805" s="60"/>
      <c r="P805" s="60"/>
      <c r="Q805" s="60"/>
      <c r="R805" s="60"/>
      <c r="S805" s="60"/>
      <c r="T805" s="60"/>
      <c r="U805" s="60"/>
      <c r="V805" s="60"/>
    </row>
    <row r="806" spans="1:22" ht="15.75" customHeight="1">
      <c r="A806" s="56" t="s">
        <v>1824</v>
      </c>
      <c r="B806" s="66"/>
      <c r="C806" s="56" t="s">
        <v>1566</v>
      </c>
      <c r="D806" s="64">
        <v>40</v>
      </c>
      <c r="E806" s="64">
        <v>52</v>
      </c>
      <c r="F806" s="59"/>
      <c r="G806" s="59"/>
      <c r="H806" s="63" t="s">
        <v>1825</v>
      </c>
      <c r="I806" s="56" t="s">
        <v>1826</v>
      </c>
      <c r="J806" s="59"/>
      <c r="K806" s="56">
        <v>1</v>
      </c>
      <c r="L806" s="60"/>
      <c r="M806" s="60"/>
      <c r="N806" s="60"/>
      <c r="O806" s="60"/>
      <c r="P806" s="60"/>
      <c r="Q806" s="60"/>
      <c r="R806" s="60"/>
      <c r="S806" s="60"/>
      <c r="T806" s="60"/>
      <c r="U806" s="60"/>
      <c r="V806" s="60"/>
    </row>
    <row r="807" spans="1:22" ht="15.75" customHeight="1">
      <c r="A807" s="56" t="s">
        <v>1827</v>
      </c>
      <c r="B807" s="65"/>
      <c r="C807" s="56" t="s">
        <v>1560</v>
      </c>
      <c r="D807" s="64">
        <v>500</v>
      </c>
      <c r="E807" s="64">
        <v>600</v>
      </c>
      <c r="F807" s="59"/>
      <c r="G807" s="59"/>
      <c r="H807" s="63" t="s">
        <v>1828</v>
      </c>
      <c r="I807" s="59"/>
      <c r="J807" s="59"/>
      <c r="K807" s="56">
        <v>1</v>
      </c>
      <c r="L807" s="60"/>
      <c r="M807" s="60"/>
      <c r="N807" s="60"/>
      <c r="O807" s="60"/>
      <c r="P807" s="60"/>
      <c r="Q807" s="60"/>
      <c r="R807" s="60"/>
      <c r="S807" s="60"/>
      <c r="T807" s="60"/>
      <c r="U807" s="60"/>
      <c r="V807" s="60"/>
    </row>
    <row r="808" spans="1:22" ht="15.75" customHeight="1">
      <c r="A808" s="56" t="s">
        <v>1830</v>
      </c>
      <c r="B808" s="65"/>
      <c r="C808" s="56" t="s">
        <v>1620</v>
      </c>
      <c r="D808" s="56">
        <v>40</v>
      </c>
      <c r="E808" s="56">
        <v>60</v>
      </c>
      <c r="F808" s="59"/>
      <c r="G808" s="59"/>
      <c r="H808" s="56" t="s">
        <v>1831</v>
      </c>
      <c r="I808" s="59"/>
      <c r="J808" s="59"/>
      <c r="K808" s="56">
        <v>1</v>
      </c>
      <c r="L808" s="60"/>
      <c r="M808" s="60"/>
      <c r="N808" s="60"/>
      <c r="O808" s="60"/>
      <c r="P808" s="60"/>
      <c r="Q808" s="60"/>
      <c r="R808" s="60"/>
      <c r="S808" s="60"/>
      <c r="T808" s="60"/>
      <c r="U808" s="60"/>
      <c r="V808" s="60"/>
    </row>
    <row r="809" spans="1:22" ht="15.75" customHeight="1">
      <c r="A809" s="56" t="s">
        <v>1832</v>
      </c>
      <c r="B809" s="65"/>
      <c r="C809" s="56" t="s">
        <v>1666</v>
      </c>
      <c r="D809" s="64">
        <v>30</v>
      </c>
      <c r="E809" s="64">
        <v>40</v>
      </c>
      <c r="F809" s="59"/>
      <c r="G809" s="59"/>
      <c r="H809" s="63" t="s">
        <v>1833</v>
      </c>
      <c r="I809" s="59"/>
      <c r="J809" s="59"/>
      <c r="K809" s="56">
        <v>1</v>
      </c>
      <c r="L809" s="60"/>
      <c r="M809" s="60"/>
      <c r="N809" s="60"/>
      <c r="O809" s="60"/>
      <c r="P809" s="60"/>
      <c r="Q809" s="60"/>
      <c r="R809" s="60"/>
      <c r="S809" s="60"/>
      <c r="T809" s="60"/>
      <c r="U809" s="60"/>
      <c r="V809" s="60"/>
    </row>
    <row r="810" spans="1:22" ht="15.75" customHeight="1">
      <c r="A810" s="56" t="s">
        <v>1834</v>
      </c>
      <c r="B810" s="65"/>
      <c r="C810" s="56" t="s">
        <v>1537</v>
      </c>
      <c r="D810" s="64">
        <v>100</v>
      </c>
      <c r="E810" s="64">
        <v>765</v>
      </c>
      <c r="F810" s="59"/>
      <c r="G810" s="59"/>
      <c r="H810" s="63" t="s">
        <v>1835</v>
      </c>
      <c r="I810" s="63" t="s">
        <v>1836</v>
      </c>
      <c r="J810" s="56"/>
      <c r="K810" s="56">
        <v>1</v>
      </c>
      <c r="L810" s="60"/>
      <c r="M810" s="60"/>
      <c r="N810" s="60"/>
      <c r="O810" s="60"/>
      <c r="P810" s="60"/>
      <c r="Q810" s="60"/>
      <c r="R810" s="60"/>
      <c r="S810" s="60"/>
      <c r="T810" s="60"/>
      <c r="U810" s="60"/>
      <c r="V810" s="60"/>
    </row>
    <row r="811" spans="1:22" ht="15.75" customHeight="1">
      <c r="A811" s="56" t="s">
        <v>1837</v>
      </c>
      <c r="B811" s="65"/>
      <c r="C811" s="56" t="s">
        <v>1566</v>
      </c>
      <c r="D811" s="62">
        <v>1000</v>
      </c>
      <c r="E811" s="62">
        <v>1000</v>
      </c>
      <c r="F811" s="59"/>
      <c r="G811" s="59"/>
      <c r="H811" s="63" t="s">
        <v>1838</v>
      </c>
      <c r="I811" s="61"/>
      <c r="J811" s="59"/>
      <c r="K811" s="56">
        <v>1</v>
      </c>
      <c r="L811" s="60"/>
      <c r="M811" s="60"/>
      <c r="N811" s="60"/>
      <c r="O811" s="60"/>
      <c r="P811" s="60"/>
      <c r="Q811" s="60"/>
      <c r="R811" s="60"/>
      <c r="S811" s="60"/>
      <c r="T811" s="60"/>
      <c r="U811" s="60"/>
      <c r="V811" s="60"/>
    </row>
    <row r="812" spans="1:22" ht="15.75" customHeight="1">
      <c r="A812" s="56" t="s">
        <v>1839</v>
      </c>
      <c r="B812" s="65"/>
      <c r="C812" s="56" t="s">
        <v>1840</v>
      </c>
      <c r="D812" s="64">
        <v>28</v>
      </c>
      <c r="E812" s="62">
        <v>35</v>
      </c>
      <c r="F812" s="59"/>
      <c r="G812" s="59"/>
      <c r="H812" s="56" t="s">
        <v>1841</v>
      </c>
      <c r="I812" s="56"/>
      <c r="J812" s="56"/>
      <c r="K812" s="56">
        <v>1</v>
      </c>
      <c r="L812" s="60"/>
      <c r="M812" s="60"/>
      <c r="N812" s="60"/>
      <c r="O812" s="60"/>
      <c r="P812" s="60"/>
      <c r="Q812" s="60"/>
      <c r="R812" s="60"/>
      <c r="S812" s="60"/>
      <c r="T812" s="60"/>
      <c r="U812" s="60"/>
      <c r="V812" s="60"/>
    </row>
    <row r="813" spans="1:22" ht="15.75" customHeight="1">
      <c r="A813" s="56" t="s">
        <v>1842</v>
      </c>
      <c r="B813" s="65"/>
      <c r="C813" s="56" t="s">
        <v>1560</v>
      </c>
      <c r="D813" s="64">
        <v>500</v>
      </c>
      <c r="E813" s="62">
        <v>1400</v>
      </c>
      <c r="F813" s="59"/>
      <c r="G813" s="59"/>
      <c r="H813" s="63" t="s">
        <v>1843</v>
      </c>
      <c r="I813" s="63" t="s">
        <v>1844</v>
      </c>
      <c r="J813" s="63" t="s">
        <v>1845</v>
      </c>
      <c r="K813" s="56">
        <v>1</v>
      </c>
      <c r="L813" s="60"/>
      <c r="M813" s="60"/>
      <c r="N813" s="60"/>
      <c r="O813" s="60"/>
      <c r="P813" s="60"/>
      <c r="Q813" s="60"/>
      <c r="R813" s="60"/>
      <c r="S813" s="60"/>
      <c r="T813" s="60"/>
      <c r="U813" s="60"/>
      <c r="V813" s="60"/>
    </row>
    <row r="814" spans="1:22" ht="15.75" customHeight="1">
      <c r="A814" s="56" t="s">
        <v>1846</v>
      </c>
      <c r="B814" s="65"/>
      <c r="C814" s="56" t="s">
        <v>1566</v>
      </c>
      <c r="D814" s="62">
        <v>100000</v>
      </c>
      <c r="E814" s="62">
        <v>100000</v>
      </c>
      <c r="F814" s="59"/>
      <c r="G814" s="59"/>
      <c r="H814" s="56" t="s">
        <v>1847</v>
      </c>
      <c r="I814" s="59"/>
      <c r="J814" s="59"/>
      <c r="K814" s="56">
        <v>1</v>
      </c>
      <c r="L814" s="60"/>
      <c r="M814" s="60"/>
      <c r="N814" s="60"/>
      <c r="O814" s="60"/>
      <c r="P814" s="60"/>
      <c r="Q814" s="60"/>
      <c r="R814" s="60"/>
      <c r="S814" s="60"/>
      <c r="T814" s="60"/>
      <c r="U814" s="60"/>
      <c r="V814" s="60"/>
    </row>
    <row r="815" spans="1:22" ht="15.75" customHeight="1">
      <c r="A815" s="56" t="s">
        <v>1848</v>
      </c>
      <c r="B815" s="66"/>
      <c r="C815" s="56" t="s">
        <v>1526</v>
      </c>
      <c r="D815" s="64"/>
      <c r="E815" s="64"/>
      <c r="F815" s="59"/>
      <c r="G815" s="59"/>
      <c r="H815" s="56"/>
      <c r="I815" s="59"/>
      <c r="J815" s="59"/>
      <c r="K815" s="56">
        <v>1</v>
      </c>
      <c r="L815" s="60"/>
      <c r="M815" s="60"/>
      <c r="N815" s="60"/>
      <c r="O815" s="60"/>
      <c r="P815" s="60"/>
      <c r="Q815" s="60"/>
      <c r="R815" s="60"/>
      <c r="S815" s="60"/>
      <c r="T815" s="60"/>
      <c r="U815" s="60"/>
      <c r="V815" s="60"/>
    </row>
    <row r="816" spans="1:22" ht="15.75" customHeight="1">
      <c r="A816" s="56" t="s">
        <v>1849</v>
      </c>
      <c r="B816" s="66"/>
      <c r="C816" s="56" t="s">
        <v>1850</v>
      </c>
      <c r="D816" s="64">
        <v>140</v>
      </c>
      <c r="E816" s="64">
        <v>140</v>
      </c>
      <c r="F816" s="59"/>
      <c r="G816" s="59"/>
      <c r="H816" s="63" t="s">
        <v>1851</v>
      </c>
      <c r="I816" s="59"/>
      <c r="J816" s="59"/>
      <c r="K816" s="56">
        <v>1</v>
      </c>
      <c r="L816" s="60"/>
      <c r="M816" s="60"/>
      <c r="N816" s="60"/>
      <c r="O816" s="60"/>
      <c r="P816" s="60"/>
      <c r="Q816" s="60"/>
      <c r="R816" s="60"/>
      <c r="S816" s="60"/>
      <c r="T816" s="60"/>
      <c r="U816" s="60"/>
      <c r="V816" s="60"/>
    </row>
    <row r="817" spans="1:22" ht="15.75" customHeight="1">
      <c r="A817" s="56" t="s">
        <v>1852</v>
      </c>
      <c r="B817" s="66"/>
      <c r="C817" s="56" t="s">
        <v>1558</v>
      </c>
      <c r="D817" s="64">
        <v>267</v>
      </c>
      <c r="E817" s="64">
        <v>267</v>
      </c>
      <c r="F817" s="59"/>
      <c r="G817" s="59"/>
      <c r="H817" s="56" t="s">
        <v>59</v>
      </c>
      <c r="I817" s="59"/>
      <c r="J817" s="63" t="s">
        <v>1853</v>
      </c>
      <c r="K817" s="56">
        <v>1</v>
      </c>
      <c r="L817" s="60"/>
      <c r="M817" s="60"/>
      <c r="N817" s="60"/>
      <c r="O817" s="60"/>
      <c r="P817" s="60"/>
      <c r="Q817" s="60"/>
      <c r="R817" s="60"/>
      <c r="S817" s="60"/>
      <c r="T817" s="60"/>
      <c r="U817" s="60"/>
      <c r="V817" s="60"/>
    </row>
    <row r="818" spans="1:22" ht="15.75" customHeight="1">
      <c r="A818" s="56" t="s">
        <v>1854</v>
      </c>
      <c r="B818" s="65"/>
      <c r="C818" s="56" t="s">
        <v>1855</v>
      </c>
      <c r="D818" s="64">
        <v>4</v>
      </c>
      <c r="E818" s="64">
        <v>4</v>
      </c>
      <c r="F818" s="59"/>
      <c r="G818" s="59"/>
      <c r="H818" s="63" t="s">
        <v>1856</v>
      </c>
      <c r="I818" s="61"/>
      <c r="J818" s="61"/>
      <c r="K818" s="56">
        <v>1</v>
      </c>
      <c r="L818" s="60"/>
      <c r="M818" s="60"/>
      <c r="N818" s="60"/>
      <c r="O818" s="60"/>
      <c r="P818" s="60"/>
      <c r="Q818" s="60"/>
      <c r="R818" s="60"/>
      <c r="S818" s="60"/>
      <c r="T818" s="60"/>
      <c r="U818" s="60"/>
      <c r="V818" s="60"/>
    </row>
    <row r="819" spans="1:22" ht="15.75" customHeight="1">
      <c r="A819" s="56" t="s">
        <v>1857</v>
      </c>
      <c r="B819" s="65"/>
      <c r="C819" s="56" t="s">
        <v>1569</v>
      </c>
      <c r="D819" s="64">
        <v>500</v>
      </c>
      <c r="E819" s="64">
        <v>500</v>
      </c>
      <c r="F819" s="59"/>
      <c r="G819" s="59"/>
      <c r="H819" s="63" t="s">
        <v>1858</v>
      </c>
      <c r="I819" s="59"/>
      <c r="J819" s="59"/>
      <c r="K819" s="56">
        <v>1</v>
      </c>
      <c r="L819" s="60"/>
      <c r="M819" s="60"/>
      <c r="N819" s="60"/>
      <c r="O819" s="60"/>
      <c r="P819" s="60"/>
      <c r="Q819" s="60"/>
      <c r="R819" s="60"/>
      <c r="S819" s="60"/>
      <c r="T819" s="60"/>
      <c r="U819" s="60"/>
      <c r="V819" s="60"/>
    </row>
    <row r="820" spans="1:22" ht="15.75" customHeight="1">
      <c r="A820" s="56" t="s">
        <v>1859</v>
      </c>
      <c r="B820" s="65"/>
      <c r="C820" s="56" t="s">
        <v>1860</v>
      </c>
      <c r="D820" s="64">
        <v>50</v>
      </c>
      <c r="E820" s="64">
        <v>50</v>
      </c>
      <c r="F820" s="59"/>
      <c r="G820" s="59"/>
      <c r="H820" s="63" t="s">
        <v>1861</v>
      </c>
      <c r="I820" s="56"/>
      <c r="J820" s="56"/>
      <c r="K820" s="56">
        <v>1</v>
      </c>
      <c r="L820" s="60"/>
      <c r="M820" s="60"/>
      <c r="N820" s="60"/>
      <c r="O820" s="60"/>
      <c r="P820" s="60"/>
      <c r="Q820" s="60"/>
      <c r="R820" s="60"/>
      <c r="S820" s="60"/>
      <c r="T820" s="60"/>
      <c r="U820" s="60"/>
      <c r="V820" s="60"/>
    </row>
    <row r="821" spans="1:22" ht="15.75" customHeight="1">
      <c r="A821" s="56" t="s">
        <v>1862</v>
      </c>
      <c r="B821" s="65"/>
      <c r="C821" s="56" t="s">
        <v>1573</v>
      </c>
      <c r="D821" s="64">
        <v>550</v>
      </c>
      <c r="E821" s="62">
        <v>2000</v>
      </c>
      <c r="F821" s="59"/>
      <c r="G821" s="59"/>
      <c r="H821" s="89" t="s">
        <v>1863</v>
      </c>
      <c r="I821" s="88"/>
      <c r="J821" s="88"/>
      <c r="K821" s="56">
        <v>1</v>
      </c>
      <c r="L821" s="60"/>
      <c r="M821" s="60"/>
      <c r="N821" s="60"/>
      <c r="O821" s="60"/>
      <c r="P821" s="60"/>
      <c r="Q821" s="60"/>
      <c r="R821" s="60"/>
      <c r="S821" s="60"/>
      <c r="T821" s="60"/>
      <c r="U821" s="60"/>
      <c r="V821" s="60"/>
    </row>
    <row r="822" spans="1:22" ht="15.75" customHeight="1">
      <c r="A822" s="56" t="s">
        <v>1865</v>
      </c>
      <c r="B822" s="65"/>
      <c r="C822" s="56" t="s">
        <v>1599</v>
      </c>
      <c r="D822" s="64"/>
      <c r="E822" s="64"/>
      <c r="F822" s="59"/>
      <c r="G822" s="59"/>
      <c r="H822" s="56"/>
      <c r="I822" s="59"/>
      <c r="J822" s="59"/>
      <c r="K822" s="56">
        <v>1</v>
      </c>
      <c r="L822" s="60"/>
      <c r="M822" s="60"/>
      <c r="N822" s="60"/>
      <c r="O822" s="60"/>
      <c r="P822" s="60"/>
      <c r="Q822" s="60"/>
      <c r="R822" s="60"/>
      <c r="S822" s="60"/>
      <c r="T822" s="60"/>
      <c r="U822" s="60"/>
      <c r="V822" s="60"/>
    </row>
    <row r="823" spans="1:22" ht="15.75" customHeight="1">
      <c r="A823" s="56" t="s">
        <v>1866</v>
      </c>
      <c r="B823" s="65"/>
      <c r="C823" s="56" t="s">
        <v>1560</v>
      </c>
      <c r="D823" s="64">
        <v>1</v>
      </c>
      <c r="E823" s="64">
        <v>1</v>
      </c>
      <c r="F823" s="59"/>
      <c r="G823" s="59"/>
      <c r="H823" s="56" t="s">
        <v>59</v>
      </c>
      <c r="I823" s="59"/>
      <c r="J823" s="59"/>
      <c r="K823" s="56">
        <v>1</v>
      </c>
      <c r="L823" s="60"/>
      <c r="M823" s="60"/>
      <c r="N823" s="60"/>
      <c r="O823" s="60"/>
      <c r="P823" s="60"/>
      <c r="Q823" s="60"/>
      <c r="R823" s="60"/>
      <c r="S823" s="60"/>
      <c r="T823" s="60"/>
      <c r="U823" s="60"/>
      <c r="V823" s="60"/>
    </row>
    <row r="824" spans="1:22" ht="15.75" customHeight="1">
      <c r="A824" s="56" t="s">
        <v>1867</v>
      </c>
      <c r="B824" s="65"/>
      <c r="C824" s="56" t="s">
        <v>1558</v>
      </c>
      <c r="D824" s="56">
        <v>30</v>
      </c>
      <c r="E824" s="56">
        <v>30</v>
      </c>
      <c r="F824" s="59"/>
      <c r="G824" s="59"/>
      <c r="H824" s="56" t="s">
        <v>59</v>
      </c>
      <c r="I824" s="59"/>
      <c r="J824" s="59"/>
      <c r="K824" s="56">
        <v>1</v>
      </c>
      <c r="L824" s="60"/>
      <c r="M824" s="60"/>
      <c r="N824" s="60"/>
      <c r="O824" s="60"/>
      <c r="P824" s="60"/>
      <c r="Q824" s="60"/>
      <c r="R824" s="60"/>
      <c r="S824" s="60"/>
      <c r="T824" s="60"/>
      <c r="U824" s="60"/>
      <c r="V824" s="60"/>
    </row>
    <row r="825" spans="1:22" ht="15.75" customHeight="1">
      <c r="A825" s="56" t="s">
        <v>1868</v>
      </c>
      <c r="B825" s="65"/>
      <c r="C825" s="56" t="s">
        <v>1526</v>
      </c>
      <c r="D825" s="64">
        <v>30</v>
      </c>
      <c r="E825" s="64">
        <v>100</v>
      </c>
      <c r="F825" s="59"/>
      <c r="G825" s="59"/>
      <c r="H825" s="56" t="s">
        <v>1869</v>
      </c>
      <c r="I825" s="59"/>
      <c r="J825" s="59"/>
      <c r="K825" s="56">
        <v>1</v>
      </c>
      <c r="L825" s="60"/>
      <c r="M825" s="60"/>
      <c r="N825" s="60"/>
      <c r="O825" s="60"/>
      <c r="P825" s="60"/>
      <c r="Q825" s="60"/>
      <c r="R825" s="60"/>
      <c r="S825" s="60"/>
      <c r="T825" s="60"/>
      <c r="U825" s="60"/>
      <c r="V825" s="60"/>
    </row>
    <row r="826" spans="1:22" ht="15.75" customHeight="1">
      <c r="A826" s="56" t="s">
        <v>1870</v>
      </c>
      <c r="B826" s="65"/>
      <c r="C826" s="56" t="s">
        <v>1599</v>
      </c>
      <c r="D826" s="62"/>
      <c r="E826" s="64"/>
      <c r="F826" s="59"/>
      <c r="G826" s="59"/>
      <c r="H826" s="56"/>
      <c r="I826" s="61"/>
      <c r="J826" s="61"/>
      <c r="K826" s="56">
        <v>1</v>
      </c>
      <c r="L826" s="60"/>
      <c r="M826" s="60"/>
      <c r="N826" s="60"/>
      <c r="O826" s="60"/>
      <c r="P826" s="60"/>
      <c r="Q826" s="60"/>
      <c r="R826" s="60"/>
      <c r="S826" s="60"/>
      <c r="T826" s="60"/>
      <c r="U826" s="60"/>
      <c r="V826" s="60"/>
    </row>
    <row r="827" spans="1:22" ht="15.75" customHeight="1">
      <c r="A827" s="56" t="s">
        <v>1871</v>
      </c>
      <c r="B827" s="65"/>
      <c r="C827" s="56" t="s">
        <v>1526</v>
      </c>
      <c r="D827" s="62">
        <v>50</v>
      </c>
      <c r="E827" s="64">
        <v>200</v>
      </c>
      <c r="F827" s="59"/>
      <c r="G827" s="59"/>
      <c r="H827" s="2" t="s">
        <v>1869</v>
      </c>
      <c r="I827" s="61"/>
      <c r="J827" s="63" t="s">
        <v>1873</v>
      </c>
      <c r="K827" s="56">
        <v>1</v>
      </c>
      <c r="L827" s="60"/>
      <c r="M827" s="60"/>
      <c r="N827" s="60"/>
      <c r="O827" s="60"/>
      <c r="P827" s="60"/>
      <c r="Q827" s="60"/>
      <c r="R827" s="60"/>
      <c r="S827" s="60"/>
      <c r="T827" s="60"/>
      <c r="U827" s="60"/>
      <c r="V827" s="60"/>
    </row>
    <row r="828" spans="1:22" ht="15.75" customHeight="1">
      <c r="A828" s="56" t="s">
        <v>1874</v>
      </c>
      <c r="B828" s="65"/>
      <c r="C828" s="56" t="s">
        <v>1622</v>
      </c>
      <c r="D828" s="62">
        <v>10000</v>
      </c>
      <c r="E828" s="62">
        <v>10000</v>
      </c>
      <c r="F828" s="59"/>
      <c r="G828" s="59"/>
      <c r="H828" s="56" t="s">
        <v>59</v>
      </c>
      <c r="I828" s="61"/>
      <c r="J828" s="61"/>
      <c r="K828" s="56">
        <v>1</v>
      </c>
      <c r="L828" s="60"/>
      <c r="M828" s="60"/>
      <c r="N828" s="60"/>
      <c r="O828" s="60"/>
      <c r="P828" s="60"/>
      <c r="Q828" s="60"/>
      <c r="R828" s="60"/>
      <c r="S828" s="60"/>
      <c r="T828" s="60"/>
      <c r="U828" s="60"/>
      <c r="V828" s="60"/>
    </row>
    <row r="829" spans="1:22" ht="15.75" customHeight="1">
      <c r="A829" s="56" t="s">
        <v>1875</v>
      </c>
      <c r="B829" s="65"/>
      <c r="C829" s="56" t="s">
        <v>1526</v>
      </c>
      <c r="D829" s="64">
        <v>500</v>
      </c>
      <c r="E829" s="64">
        <v>500</v>
      </c>
      <c r="F829" s="59"/>
      <c r="G829" s="59"/>
      <c r="H829" s="63" t="s">
        <v>1877</v>
      </c>
      <c r="I829" s="56"/>
      <c r="J829" s="56"/>
      <c r="K829" s="56">
        <v>1</v>
      </c>
      <c r="L829" s="60"/>
      <c r="M829" s="60"/>
      <c r="N829" s="60"/>
      <c r="O829" s="60"/>
      <c r="P829" s="60"/>
      <c r="Q829" s="60"/>
      <c r="R829" s="60"/>
      <c r="S829" s="60"/>
      <c r="T829" s="60"/>
      <c r="U829" s="60"/>
      <c r="V829" s="60"/>
    </row>
    <row r="830" spans="1:22" ht="15.75" customHeight="1">
      <c r="A830" s="56" t="s">
        <v>1878</v>
      </c>
      <c r="B830" s="65"/>
      <c r="C830" s="56" t="s">
        <v>1526</v>
      </c>
      <c r="D830" s="64">
        <v>400</v>
      </c>
      <c r="E830" s="64">
        <v>500</v>
      </c>
      <c r="F830" s="59"/>
      <c r="G830" s="59"/>
      <c r="H830" s="56" t="s">
        <v>1880</v>
      </c>
      <c r="I830" s="56" t="s">
        <v>1881</v>
      </c>
      <c r="J830" s="56"/>
      <c r="K830" s="56">
        <v>1</v>
      </c>
      <c r="L830" s="60"/>
      <c r="M830" s="60"/>
      <c r="N830" s="60"/>
      <c r="O830" s="60"/>
      <c r="P830" s="60"/>
      <c r="Q830" s="60"/>
      <c r="R830" s="60"/>
      <c r="S830" s="60"/>
      <c r="T830" s="60"/>
      <c r="U830" s="60"/>
      <c r="V830" s="60"/>
    </row>
    <row r="831" spans="1:22" ht="15.75" customHeight="1">
      <c r="A831" s="56" t="s">
        <v>1882</v>
      </c>
      <c r="B831" s="65"/>
      <c r="C831" s="56" t="s">
        <v>1718</v>
      </c>
      <c r="D831" s="64">
        <v>250</v>
      </c>
      <c r="E831" s="64">
        <v>250</v>
      </c>
      <c r="F831" s="59"/>
      <c r="G831" s="59"/>
      <c r="H831" s="63" t="s">
        <v>1884</v>
      </c>
      <c r="I831" s="56"/>
      <c r="J831" s="56"/>
      <c r="K831" s="56">
        <v>1</v>
      </c>
      <c r="L831" s="60"/>
      <c r="M831" s="60"/>
      <c r="N831" s="60"/>
      <c r="O831" s="60"/>
      <c r="P831" s="60"/>
      <c r="Q831" s="60"/>
      <c r="R831" s="60"/>
      <c r="S831" s="60"/>
      <c r="T831" s="60"/>
      <c r="U831" s="60"/>
      <c r="V831" s="60"/>
    </row>
    <row r="832" spans="1:22" ht="15.75" customHeight="1">
      <c r="A832" s="56" t="s">
        <v>1885</v>
      </c>
      <c r="B832" s="65"/>
      <c r="C832" s="56" t="s">
        <v>1887</v>
      </c>
      <c r="D832" s="64"/>
      <c r="E832" s="64"/>
      <c r="F832" s="59"/>
      <c r="G832" s="59"/>
      <c r="H832" s="56"/>
      <c r="I832" s="56"/>
      <c r="J832" s="56"/>
      <c r="K832" s="56">
        <v>1</v>
      </c>
      <c r="L832" s="60"/>
      <c r="M832" s="60"/>
      <c r="N832" s="60"/>
      <c r="O832" s="60"/>
      <c r="P832" s="60"/>
      <c r="Q832" s="60"/>
      <c r="R832" s="60"/>
      <c r="S832" s="60"/>
      <c r="T832" s="60"/>
      <c r="U832" s="60"/>
      <c r="V832" s="60"/>
    </row>
    <row r="833" spans="1:22" ht="15.75" customHeight="1">
      <c r="A833" s="56" t="s">
        <v>1888</v>
      </c>
      <c r="B833" s="65"/>
      <c r="C833" s="56" t="s">
        <v>1889</v>
      </c>
      <c r="D833" s="64">
        <v>20</v>
      </c>
      <c r="E833" s="64">
        <v>20</v>
      </c>
      <c r="F833" s="59"/>
      <c r="G833" s="59"/>
      <c r="H833" s="56" t="s">
        <v>1890</v>
      </c>
      <c r="I833" s="56"/>
      <c r="J833" s="56"/>
      <c r="K833" s="56">
        <v>1</v>
      </c>
      <c r="L833" s="60"/>
      <c r="M833" s="60"/>
      <c r="N833" s="60"/>
      <c r="O833" s="60"/>
      <c r="P833" s="60"/>
      <c r="Q833" s="60"/>
      <c r="R833" s="60"/>
      <c r="S833" s="60"/>
      <c r="T833" s="60"/>
      <c r="U833" s="60"/>
      <c r="V833" s="60"/>
    </row>
    <row r="834" spans="1:22" ht="15.75" customHeight="1">
      <c r="A834" s="56" t="s">
        <v>1891</v>
      </c>
      <c r="B834" s="65"/>
      <c r="C834" s="56" t="s">
        <v>1560</v>
      </c>
      <c r="D834" s="64">
        <v>9</v>
      </c>
      <c r="E834" s="64">
        <v>9</v>
      </c>
      <c r="F834" s="59"/>
      <c r="G834" s="59"/>
      <c r="H834" s="56" t="s">
        <v>1892</v>
      </c>
      <c r="I834" s="56"/>
      <c r="J834" s="56"/>
      <c r="K834" s="56">
        <v>1</v>
      </c>
      <c r="L834" s="60"/>
      <c r="M834" s="60"/>
      <c r="N834" s="60"/>
      <c r="O834" s="60"/>
      <c r="P834" s="60"/>
      <c r="Q834" s="60"/>
      <c r="R834" s="60"/>
      <c r="S834" s="60"/>
      <c r="T834" s="60"/>
      <c r="U834" s="60"/>
      <c r="V834" s="60"/>
    </row>
    <row r="835" spans="1:22" ht="15.75" customHeight="1">
      <c r="A835" s="56" t="s">
        <v>1893</v>
      </c>
      <c r="B835" s="65"/>
      <c r="C835" s="56" t="s">
        <v>1639</v>
      </c>
      <c r="D835" s="64">
        <v>242</v>
      </c>
      <c r="E835" s="64">
        <v>275</v>
      </c>
      <c r="F835" s="59"/>
      <c r="G835" s="59"/>
      <c r="H835" s="56" t="s">
        <v>1894</v>
      </c>
      <c r="I835" s="56"/>
      <c r="J835" s="56"/>
      <c r="K835" s="56">
        <v>1</v>
      </c>
      <c r="L835" s="60"/>
      <c r="M835" s="60"/>
      <c r="N835" s="60"/>
      <c r="O835" s="60"/>
      <c r="P835" s="60"/>
      <c r="Q835" s="60"/>
      <c r="R835" s="60"/>
      <c r="S835" s="60"/>
      <c r="T835" s="60"/>
      <c r="U835" s="60"/>
      <c r="V835" s="60"/>
    </row>
    <row r="836" spans="1:22" ht="15.75" customHeight="1">
      <c r="A836" s="56" t="s">
        <v>1896</v>
      </c>
      <c r="B836" s="65"/>
      <c r="C836" s="56" t="s">
        <v>1897</v>
      </c>
      <c r="D836" s="64"/>
      <c r="E836" s="62"/>
      <c r="F836" s="59"/>
      <c r="G836" s="59"/>
      <c r="H836" s="56"/>
      <c r="I836" s="56"/>
      <c r="J836" s="56"/>
      <c r="K836" s="56">
        <v>1</v>
      </c>
      <c r="L836" s="60"/>
      <c r="M836" s="60"/>
      <c r="N836" s="60"/>
      <c r="O836" s="60"/>
      <c r="P836" s="60"/>
      <c r="Q836" s="60"/>
      <c r="R836" s="60"/>
      <c r="S836" s="60"/>
      <c r="T836" s="60"/>
      <c r="U836" s="60"/>
      <c r="V836" s="60"/>
    </row>
    <row r="837" spans="1:22" ht="15.75" customHeight="1">
      <c r="A837" s="56" t="s">
        <v>1898</v>
      </c>
      <c r="B837" s="65"/>
      <c r="C837" s="56" t="s">
        <v>1558</v>
      </c>
      <c r="D837" s="64">
        <v>500</v>
      </c>
      <c r="E837" s="62">
        <v>3000</v>
      </c>
      <c r="F837" s="59"/>
      <c r="G837" s="59"/>
      <c r="H837" s="63" t="s">
        <v>1900</v>
      </c>
      <c r="I837" s="63" t="s">
        <v>1901</v>
      </c>
      <c r="J837" s="56"/>
      <c r="K837" s="56">
        <v>1</v>
      </c>
      <c r="L837" s="60"/>
      <c r="M837" s="60"/>
      <c r="N837" s="60"/>
      <c r="O837" s="60"/>
      <c r="P837" s="60"/>
      <c r="Q837" s="60"/>
      <c r="R837" s="60"/>
      <c r="S837" s="60"/>
      <c r="T837" s="60"/>
      <c r="U837" s="60"/>
      <c r="V837" s="60"/>
    </row>
    <row r="838" spans="1:22" ht="15.75" customHeight="1">
      <c r="A838" s="56" t="s">
        <v>1902</v>
      </c>
      <c r="B838" s="65"/>
      <c r="C838" s="56" t="s">
        <v>1560</v>
      </c>
      <c r="D838" s="62">
        <v>5000</v>
      </c>
      <c r="E838" s="62">
        <v>10000</v>
      </c>
      <c r="F838" s="59"/>
      <c r="G838" s="59"/>
      <c r="H838" s="56" t="s">
        <v>1904</v>
      </c>
      <c r="I838" s="63" t="s">
        <v>1905</v>
      </c>
      <c r="J838" s="59"/>
      <c r="K838" s="56">
        <v>1</v>
      </c>
      <c r="L838" s="60"/>
      <c r="M838" s="60"/>
      <c r="N838" s="60"/>
      <c r="O838" s="60"/>
      <c r="P838" s="60"/>
      <c r="Q838" s="60"/>
      <c r="R838" s="60"/>
      <c r="S838" s="60"/>
      <c r="T838" s="60"/>
      <c r="U838" s="60"/>
      <c r="V838" s="60"/>
    </row>
    <row r="839" spans="1:22" ht="15.75" customHeight="1">
      <c r="A839" s="56" t="s">
        <v>1906</v>
      </c>
      <c r="B839" s="65"/>
      <c r="C839" s="56" t="s">
        <v>1639</v>
      </c>
      <c r="D839" s="64">
        <v>240</v>
      </c>
      <c r="E839" s="64">
        <v>250</v>
      </c>
      <c r="F839" s="59"/>
      <c r="G839" s="59"/>
      <c r="H839" s="63" t="s">
        <v>1907</v>
      </c>
      <c r="I839" s="59"/>
      <c r="J839" s="59"/>
      <c r="K839" s="56">
        <v>1</v>
      </c>
      <c r="L839" s="60"/>
      <c r="M839" s="60"/>
      <c r="N839" s="60"/>
      <c r="O839" s="60"/>
      <c r="P839" s="60"/>
      <c r="Q839" s="60"/>
      <c r="R839" s="60"/>
      <c r="S839" s="60"/>
      <c r="T839" s="60"/>
      <c r="U839" s="60"/>
      <c r="V839" s="60"/>
    </row>
    <row r="840" spans="1:22" ht="15.75" customHeight="1">
      <c r="A840" s="56" t="s">
        <v>1908</v>
      </c>
      <c r="B840" s="65"/>
      <c r="C840" s="56" t="s">
        <v>1909</v>
      </c>
      <c r="D840" s="64">
        <v>7</v>
      </c>
      <c r="E840" s="64">
        <v>7</v>
      </c>
      <c r="F840" s="59"/>
      <c r="G840" s="59"/>
      <c r="H840" s="56" t="s">
        <v>1910</v>
      </c>
      <c r="I840" s="59"/>
      <c r="J840" s="59"/>
      <c r="K840" s="56">
        <v>1</v>
      </c>
      <c r="L840" s="60"/>
      <c r="M840" s="60"/>
      <c r="N840" s="60"/>
      <c r="O840" s="60"/>
      <c r="P840" s="60"/>
      <c r="Q840" s="60"/>
      <c r="R840" s="60"/>
      <c r="S840" s="60"/>
      <c r="T840" s="60"/>
      <c r="U840" s="60"/>
      <c r="V840" s="60"/>
    </row>
    <row r="841" spans="1:22" ht="15.75" customHeight="1">
      <c r="A841" s="56" t="s">
        <v>1911</v>
      </c>
      <c r="B841" s="66"/>
      <c r="C841" s="56" t="s">
        <v>1518</v>
      </c>
      <c r="D841" s="64">
        <v>600</v>
      </c>
      <c r="E841" s="62">
        <v>2000</v>
      </c>
      <c r="F841" s="59"/>
      <c r="G841" s="59"/>
      <c r="H841" s="63" t="s">
        <v>1912</v>
      </c>
      <c r="I841" s="2" t="s">
        <v>1914</v>
      </c>
      <c r="J841" s="56"/>
      <c r="K841" s="56">
        <v>1</v>
      </c>
      <c r="L841" s="60"/>
      <c r="M841" s="60"/>
      <c r="N841" s="60"/>
      <c r="O841" s="60"/>
      <c r="P841" s="60"/>
      <c r="Q841" s="60"/>
      <c r="R841" s="60"/>
      <c r="S841" s="60"/>
      <c r="T841" s="60"/>
      <c r="U841" s="60"/>
      <c r="V841" s="60"/>
    </row>
    <row r="842" spans="1:22" ht="15.75" customHeight="1">
      <c r="A842" s="56" t="s">
        <v>1915</v>
      </c>
      <c r="B842" s="65"/>
      <c r="C842" s="56" t="s">
        <v>1686</v>
      </c>
      <c r="D842" s="64">
        <v>19</v>
      </c>
      <c r="E842" s="64">
        <v>19</v>
      </c>
      <c r="F842" s="59"/>
      <c r="G842" s="59"/>
      <c r="H842" s="63" t="s">
        <v>1916</v>
      </c>
      <c r="I842" s="61"/>
      <c r="J842" s="59"/>
      <c r="K842" s="56">
        <v>1</v>
      </c>
      <c r="L842" s="60"/>
      <c r="M842" s="60"/>
      <c r="N842" s="60"/>
      <c r="O842" s="60"/>
      <c r="P842" s="60"/>
      <c r="Q842" s="60"/>
      <c r="R842" s="60"/>
      <c r="S842" s="60"/>
      <c r="T842" s="60"/>
      <c r="U842" s="60"/>
      <c r="V842" s="60"/>
    </row>
    <row r="843" spans="1:22" ht="15.75" customHeight="1">
      <c r="A843" s="56" t="s">
        <v>1918</v>
      </c>
      <c r="B843" s="65"/>
      <c r="C843" s="56" t="s">
        <v>1919</v>
      </c>
      <c r="D843" s="64">
        <v>200</v>
      </c>
      <c r="E843" s="62">
        <v>1000</v>
      </c>
      <c r="F843" s="59"/>
      <c r="G843" s="59"/>
      <c r="H843" s="63" t="s">
        <v>1920</v>
      </c>
      <c r="I843" s="56" t="s">
        <v>1814</v>
      </c>
      <c r="J843" s="59"/>
      <c r="K843" s="56">
        <v>1</v>
      </c>
      <c r="L843" s="60"/>
      <c r="M843" s="60"/>
      <c r="N843" s="60"/>
      <c r="O843" s="60"/>
      <c r="P843" s="60"/>
      <c r="Q843" s="60"/>
      <c r="R843" s="60"/>
      <c r="S843" s="60"/>
      <c r="T843" s="60"/>
      <c r="U843" s="60"/>
      <c r="V843" s="60"/>
    </row>
    <row r="844" spans="1:22" ht="15.75" customHeight="1">
      <c r="A844" s="56" t="s">
        <v>1923</v>
      </c>
      <c r="B844" s="65"/>
      <c r="C844" s="56" t="s">
        <v>1560</v>
      </c>
      <c r="D844" s="62">
        <v>1000</v>
      </c>
      <c r="E844" s="62">
        <v>1000</v>
      </c>
      <c r="F844" s="59"/>
      <c r="G844" s="59"/>
      <c r="H844" s="63" t="s">
        <v>1924</v>
      </c>
      <c r="I844" s="61"/>
      <c r="J844" s="59"/>
      <c r="K844" s="56">
        <v>1</v>
      </c>
      <c r="L844" s="60"/>
      <c r="M844" s="60"/>
      <c r="N844" s="60"/>
      <c r="O844" s="60"/>
      <c r="P844" s="60"/>
      <c r="Q844" s="60"/>
      <c r="R844" s="60"/>
      <c r="S844" s="60"/>
      <c r="T844" s="60"/>
      <c r="U844" s="60"/>
      <c r="V844" s="60"/>
    </row>
    <row r="845" spans="1:22" ht="15.75" customHeight="1">
      <c r="A845" s="56" t="s">
        <v>1926</v>
      </c>
      <c r="B845" s="65"/>
      <c r="C845" s="56" t="s">
        <v>1526</v>
      </c>
      <c r="D845" s="56"/>
      <c r="E845" s="56"/>
      <c r="F845" s="59"/>
      <c r="G845" s="59"/>
      <c r="H845" s="56" t="s">
        <v>1927</v>
      </c>
      <c r="I845" s="61"/>
      <c r="J845" s="59"/>
      <c r="K845" s="56">
        <v>1</v>
      </c>
      <c r="L845" s="60"/>
      <c r="M845" s="60"/>
      <c r="N845" s="60"/>
      <c r="O845" s="60"/>
      <c r="P845" s="60"/>
      <c r="Q845" s="60"/>
      <c r="R845" s="60"/>
      <c r="S845" s="60"/>
      <c r="T845" s="60"/>
      <c r="U845" s="60"/>
      <c r="V845" s="60"/>
    </row>
    <row r="846" spans="1:22" ht="15.75" customHeight="1">
      <c r="A846" s="56" t="s">
        <v>1929</v>
      </c>
      <c r="B846" s="65"/>
      <c r="C846" s="56" t="s">
        <v>1658</v>
      </c>
      <c r="H846" s="2" t="s">
        <v>1930</v>
      </c>
      <c r="I846" s="61"/>
      <c r="J846" s="59"/>
      <c r="K846" s="56">
        <v>1</v>
      </c>
      <c r="L846" s="60"/>
      <c r="M846" s="60"/>
      <c r="N846" s="60"/>
      <c r="O846" s="60"/>
      <c r="P846" s="60"/>
      <c r="Q846" s="60"/>
      <c r="R846" s="60"/>
      <c r="S846" s="60"/>
      <c r="T846" s="60"/>
      <c r="U846" s="60"/>
      <c r="V846" s="60"/>
    </row>
    <row r="847" spans="1:22" ht="15.75" customHeight="1">
      <c r="A847" s="56" t="s">
        <v>1931</v>
      </c>
      <c r="B847" s="65"/>
      <c r="C847" s="56" t="s">
        <v>1662</v>
      </c>
      <c r="D847" s="56">
        <v>125</v>
      </c>
      <c r="E847" s="56">
        <v>125</v>
      </c>
      <c r="F847" s="59"/>
      <c r="G847" s="59"/>
      <c r="H847" s="56" t="s">
        <v>1138</v>
      </c>
      <c r="I847" s="61"/>
      <c r="J847" s="59"/>
      <c r="K847" s="56">
        <v>1</v>
      </c>
      <c r="L847" s="60"/>
      <c r="M847" s="60"/>
      <c r="N847" s="60"/>
      <c r="O847" s="60"/>
      <c r="P847" s="60"/>
      <c r="Q847" s="60"/>
      <c r="R847" s="60"/>
      <c r="S847" s="60"/>
      <c r="T847" s="60"/>
      <c r="U847" s="60"/>
      <c r="V847" s="60"/>
    </row>
    <row r="848" spans="1:22" ht="15.75" customHeight="1">
      <c r="A848" s="56" t="s">
        <v>1933</v>
      </c>
      <c r="B848" s="66"/>
      <c r="C848" s="56" t="s">
        <v>1558</v>
      </c>
      <c r="D848" s="64">
        <v>45</v>
      </c>
      <c r="E848" s="64">
        <v>60</v>
      </c>
      <c r="F848" s="59"/>
      <c r="G848" s="61"/>
      <c r="H848" s="56" t="s">
        <v>111</v>
      </c>
      <c r="I848" s="59"/>
      <c r="J848" s="59"/>
      <c r="K848" s="56">
        <v>1</v>
      </c>
      <c r="L848" s="60"/>
      <c r="M848" s="60"/>
      <c r="N848" s="60"/>
      <c r="O848" s="60"/>
      <c r="P848" s="60"/>
      <c r="Q848" s="60"/>
      <c r="R848" s="60"/>
      <c r="S848" s="60"/>
      <c r="T848" s="60"/>
      <c r="U848" s="60"/>
      <c r="V848" s="60"/>
    </row>
    <row r="849" spans="1:22" ht="15.75" customHeight="1">
      <c r="A849" s="56" t="s">
        <v>1934</v>
      </c>
      <c r="B849" s="66"/>
      <c r="C849" s="56" t="s">
        <v>1560</v>
      </c>
      <c r="D849" s="64">
        <v>20</v>
      </c>
      <c r="E849" s="64">
        <v>20</v>
      </c>
      <c r="F849" s="59"/>
      <c r="G849" s="61"/>
      <c r="H849" s="63" t="s">
        <v>1935</v>
      </c>
      <c r="I849" s="59"/>
      <c r="J849" s="59"/>
      <c r="K849" s="56">
        <v>1</v>
      </c>
      <c r="L849" s="60"/>
      <c r="M849" s="60"/>
      <c r="N849" s="60"/>
      <c r="O849" s="60"/>
      <c r="P849" s="60"/>
      <c r="Q849" s="60"/>
      <c r="R849" s="60"/>
      <c r="S849" s="60"/>
      <c r="T849" s="60"/>
      <c r="U849" s="60"/>
      <c r="V849" s="60"/>
    </row>
    <row r="850" spans="1:22" ht="15.75" customHeight="1">
      <c r="A850" s="56" t="s">
        <v>1937</v>
      </c>
      <c r="B850" s="65"/>
      <c r="C850" s="56" t="s">
        <v>1639</v>
      </c>
      <c r="D850" s="64">
        <v>100</v>
      </c>
      <c r="E850" s="64">
        <v>100</v>
      </c>
      <c r="F850" s="59"/>
      <c r="G850" s="59"/>
      <c r="H850" s="63" t="s">
        <v>1938</v>
      </c>
      <c r="I850" s="59"/>
      <c r="J850" s="59"/>
      <c r="K850" s="56">
        <v>1</v>
      </c>
      <c r="L850" s="60"/>
      <c r="M850" s="60"/>
      <c r="N850" s="60"/>
      <c r="O850" s="60"/>
      <c r="P850" s="60"/>
      <c r="Q850" s="60"/>
      <c r="R850" s="60"/>
      <c r="S850" s="60"/>
      <c r="T850" s="60"/>
      <c r="U850" s="60"/>
      <c r="V850" s="60"/>
    </row>
    <row r="851" spans="1:22" ht="15.75" customHeight="1">
      <c r="A851" s="56" t="s">
        <v>1940</v>
      </c>
      <c r="B851" s="65"/>
      <c r="C851" s="56" t="s">
        <v>1526</v>
      </c>
      <c r="D851" s="64">
        <v>750</v>
      </c>
      <c r="E851" s="62">
        <v>3000</v>
      </c>
      <c r="F851" s="59"/>
      <c r="G851" s="59"/>
      <c r="H851" s="56" t="s">
        <v>521</v>
      </c>
      <c r="I851" s="56"/>
      <c r="J851" s="56"/>
      <c r="K851" s="56">
        <v>1</v>
      </c>
      <c r="L851" s="60"/>
      <c r="M851" s="60"/>
      <c r="N851" s="60"/>
      <c r="O851" s="60"/>
      <c r="P851" s="60"/>
      <c r="Q851" s="60"/>
      <c r="R851" s="60"/>
      <c r="S851" s="60"/>
      <c r="T851" s="60"/>
      <c r="U851" s="60"/>
      <c r="V851" s="60"/>
    </row>
    <row r="852" spans="1:22" ht="15.75" customHeight="1">
      <c r="A852" s="56" t="s">
        <v>1942</v>
      </c>
      <c r="B852" s="66"/>
      <c r="C852" s="56" t="s">
        <v>1554</v>
      </c>
      <c r="D852" s="64">
        <v>12</v>
      </c>
      <c r="E852" s="64">
        <v>12</v>
      </c>
      <c r="F852" s="59"/>
      <c r="G852" s="59"/>
      <c r="H852" s="56" t="s">
        <v>545</v>
      </c>
      <c r="I852" s="59"/>
      <c r="J852" s="59"/>
      <c r="K852" s="56">
        <v>1</v>
      </c>
      <c r="L852" s="60"/>
      <c r="M852" s="60"/>
      <c r="N852" s="60"/>
      <c r="O852" s="60"/>
      <c r="P852" s="60"/>
      <c r="Q852" s="60"/>
      <c r="R852" s="60"/>
      <c r="S852" s="60"/>
      <c r="T852" s="60"/>
      <c r="U852" s="60"/>
      <c r="V852" s="60"/>
    </row>
    <row r="853" spans="1:22" ht="15.75" customHeight="1">
      <c r="A853" s="56" t="s">
        <v>1943</v>
      </c>
      <c r="B853" s="65"/>
      <c r="C853" s="56" t="s">
        <v>1560</v>
      </c>
      <c r="D853" s="64"/>
      <c r="E853" s="64"/>
      <c r="F853" s="59"/>
      <c r="G853" s="59"/>
      <c r="H853" s="56"/>
      <c r="I853" s="59"/>
      <c r="J853" s="59"/>
      <c r="K853" s="56">
        <v>1</v>
      </c>
      <c r="L853" s="60"/>
      <c r="M853" s="60"/>
      <c r="N853" s="60"/>
      <c r="O853" s="60"/>
      <c r="P853" s="60"/>
      <c r="Q853" s="60"/>
      <c r="R853" s="60"/>
      <c r="S853" s="60"/>
      <c r="T853" s="60"/>
      <c r="U853" s="60"/>
      <c r="V853" s="60"/>
    </row>
    <row r="854" spans="1:22" ht="15.75" customHeight="1">
      <c r="A854" s="56" t="s">
        <v>1945</v>
      </c>
      <c r="B854" s="65"/>
      <c r="C854" s="56" t="s">
        <v>1946</v>
      </c>
      <c r="D854" s="64">
        <v>1</v>
      </c>
      <c r="E854" s="64">
        <v>1</v>
      </c>
      <c r="F854" s="59"/>
      <c r="G854" s="59"/>
      <c r="H854" s="63" t="s">
        <v>1947</v>
      </c>
      <c r="I854" s="59"/>
      <c r="J854" s="59"/>
      <c r="K854" s="56">
        <v>1</v>
      </c>
      <c r="L854" s="60"/>
      <c r="M854" s="60"/>
      <c r="N854" s="60"/>
      <c r="O854" s="60"/>
      <c r="P854" s="60"/>
      <c r="Q854" s="60"/>
      <c r="R854" s="60"/>
      <c r="S854" s="60"/>
      <c r="T854" s="60"/>
      <c r="U854" s="60"/>
      <c r="V854" s="60"/>
    </row>
    <row r="855" spans="1:22" ht="15.75" customHeight="1">
      <c r="A855" s="56" t="s">
        <v>1949</v>
      </c>
      <c r="B855" s="65"/>
      <c r="C855" s="56" t="s">
        <v>1950</v>
      </c>
      <c r="D855" s="64">
        <v>90</v>
      </c>
      <c r="E855" s="64">
        <v>90</v>
      </c>
      <c r="F855" s="59"/>
      <c r="G855" s="64">
        <v>1</v>
      </c>
      <c r="H855" s="56" t="s">
        <v>376</v>
      </c>
      <c r="I855" s="59"/>
      <c r="J855" s="59"/>
      <c r="K855" s="56">
        <v>0</v>
      </c>
      <c r="L855" s="60"/>
      <c r="M855" s="60"/>
      <c r="N855" s="60"/>
      <c r="O855" s="60"/>
      <c r="P855" s="60"/>
      <c r="Q855" s="60"/>
      <c r="R855" s="60"/>
      <c r="S855" s="60"/>
      <c r="T855" s="60"/>
      <c r="U855" s="60"/>
      <c r="V855" s="60"/>
    </row>
    <row r="856" spans="1:22" ht="15.75" customHeight="1">
      <c r="A856" s="56" t="s">
        <v>1951</v>
      </c>
      <c r="B856" s="65"/>
      <c r="C856" s="56" t="s">
        <v>1953</v>
      </c>
      <c r="D856" s="64">
        <v>12</v>
      </c>
      <c r="E856" s="64">
        <v>15</v>
      </c>
      <c r="F856" s="59"/>
      <c r="G856" s="64"/>
      <c r="H856" s="56" t="s">
        <v>111</v>
      </c>
      <c r="I856" s="59"/>
      <c r="J856" s="59"/>
      <c r="K856" s="56">
        <v>1</v>
      </c>
      <c r="L856" s="60"/>
      <c r="M856" s="60"/>
      <c r="N856" s="60"/>
      <c r="O856" s="60"/>
      <c r="P856" s="60"/>
      <c r="Q856" s="60"/>
      <c r="R856" s="60"/>
      <c r="S856" s="60"/>
      <c r="T856" s="60"/>
      <c r="U856" s="60"/>
      <c r="V856" s="60"/>
    </row>
    <row r="857" spans="1:22" ht="15.75" customHeight="1">
      <c r="A857" s="56" t="s">
        <v>1954</v>
      </c>
      <c r="B857" s="66"/>
      <c r="C857" s="56" t="s">
        <v>1590</v>
      </c>
      <c r="D857" s="62">
        <v>2000</v>
      </c>
      <c r="E857" s="62">
        <v>3000</v>
      </c>
      <c r="F857" s="59"/>
      <c r="G857" s="59"/>
      <c r="H857" s="63" t="s">
        <v>1592</v>
      </c>
      <c r="I857" s="59"/>
      <c r="J857" s="59"/>
      <c r="K857" s="56">
        <v>1</v>
      </c>
      <c r="L857" s="60"/>
      <c r="M857" s="60"/>
      <c r="N857" s="60"/>
      <c r="O857" s="60"/>
      <c r="P857" s="60"/>
      <c r="Q857" s="60"/>
      <c r="R857" s="60"/>
      <c r="S857" s="60"/>
      <c r="T857" s="60"/>
      <c r="U857" s="60"/>
      <c r="V857" s="60"/>
    </row>
    <row r="858" spans="1:22" ht="15.75" customHeight="1">
      <c r="A858" s="56" t="s">
        <v>1956</v>
      </c>
      <c r="B858" s="66"/>
      <c r="C858" s="56" t="s">
        <v>1560</v>
      </c>
      <c r="D858" s="62">
        <v>6000</v>
      </c>
      <c r="E858" s="62">
        <v>8000</v>
      </c>
      <c r="F858" s="59"/>
      <c r="G858" s="59"/>
      <c r="H858" s="63" t="s">
        <v>1958</v>
      </c>
      <c r="I858" s="56" t="s">
        <v>59</v>
      </c>
      <c r="J858" s="59"/>
      <c r="K858" s="56">
        <v>1</v>
      </c>
      <c r="L858" s="60"/>
      <c r="M858" s="60"/>
      <c r="N858" s="60"/>
      <c r="O858" s="60"/>
      <c r="P858" s="60"/>
      <c r="Q858" s="60"/>
      <c r="R858" s="60"/>
      <c r="S858" s="60"/>
      <c r="T858" s="60"/>
      <c r="U858" s="60"/>
      <c r="V858" s="60"/>
    </row>
    <row r="859" spans="1:22" ht="15.75" customHeight="1">
      <c r="A859" s="56" t="s">
        <v>1959</v>
      </c>
      <c r="B859" s="65"/>
      <c r="C859" s="56" t="s">
        <v>1558</v>
      </c>
      <c r="D859" s="62">
        <v>2000</v>
      </c>
      <c r="E859" s="62">
        <v>12000</v>
      </c>
      <c r="F859" s="59"/>
      <c r="G859" s="59"/>
      <c r="H859" s="63" t="s">
        <v>1645</v>
      </c>
      <c r="I859" s="2" t="s">
        <v>1814</v>
      </c>
      <c r="J859" s="63" t="s">
        <v>1962</v>
      </c>
      <c r="K859" s="56">
        <v>1</v>
      </c>
      <c r="L859" s="60"/>
      <c r="M859" s="60"/>
      <c r="N859" s="60"/>
      <c r="O859" s="60"/>
      <c r="P859" s="60"/>
      <c r="Q859" s="60"/>
      <c r="R859" s="60"/>
      <c r="S859" s="60"/>
      <c r="T859" s="60"/>
      <c r="U859" s="60"/>
      <c r="V859" s="60"/>
    </row>
    <row r="860" spans="1:22" ht="15.75" customHeight="1">
      <c r="A860" s="56" t="s">
        <v>1964</v>
      </c>
      <c r="B860" s="57"/>
      <c r="C860" s="58" t="s">
        <v>1965</v>
      </c>
      <c r="D860" s="62">
        <v>30</v>
      </c>
      <c r="E860" s="64">
        <v>30</v>
      </c>
      <c r="F860" s="59"/>
      <c r="G860" s="59"/>
      <c r="H860" s="63" t="s">
        <v>1966</v>
      </c>
      <c r="I860" s="2" t="s">
        <v>1968</v>
      </c>
      <c r="J860" s="61"/>
      <c r="K860" s="56">
        <v>1</v>
      </c>
      <c r="L860" s="60"/>
      <c r="M860" s="60"/>
      <c r="N860" s="60"/>
      <c r="O860" s="60"/>
      <c r="P860" s="60"/>
      <c r="Q860" s="60"/>
      <c r="R860" s="60"/>
      <c r="S860" s="60"/>
      <c r="T860" s="60"/>
      <c r="U860" s="60"/>
      <c r="V860" s="60"/>
    </row>
    <row r="861" spans="1:22" ht="15.75" customHeight="1">
      <c r="A861" s="56" t="s">
        <v>1969</v>
      </c>
      <c r="B861" s="65"/>
      <c r="C861" s="56" t="s">
        <v>1526</v>
      </c>
      <c r="D861" s="64"/>
      <c r="E861" s="64"/>
      <c r="F861" s="59"/>
      <c r="G861" s="59"/>
      <c r="H861" s="56"/>
      <c r="I861" s="59"/>
      <c r="J861" s="59"/>
      <c r="K861" s="56">
        <v>1</v>
      </c>
      <c r="L861" s="60"/>
      <c r="M861" s="60"/>
      <c r="N861" s="60"/>
      <c r="O861" s="60"/>
      <c r="P861" s="60"/>
      <c r="Q861" s="60"/>
      <c r="R861" s="60"/>
      <c r="S861" s="60"/>
      <c r="T861" s="60"/>
      <c r="U861" s="60"/>
      <c r="V861" s="60"/>
    </row>
    <row r="862" spans="1:22" ht="15.75" customHeight="1">
      <c r="A862" s="56" t="s">
        <v>1970</v>
      </c>
      <c r="B862" s="65"/>
      <c r="C862" s="56" t="s">
        <v>1560</v>
      </c>
      <c r="D862" s="64">
        <v>40</v>
      </c>
      <c r="E862" s="64">
        <v>40</v>
      </c>
      <c r="F862" s="59"/>
      <c r="G862" s="59"/>
      <c r="H862" s="56" t="s">
        <v>59</v>
      </c>
      <c r="I862" s="59"/>
      <c r="J862" s="59"/>
      <c r="K862" s="56">
        <v>1</v>
      </c>
      <c r="L862" s="60"/>
      <c r="M862" s="60"/>
      <c r="N862" s="60"/>
      <c r="O862" s="60"/>
      <c r="P862" s="60"/>
      <c r="Q862" s="60"/>
      <c r="R862" s="60"/>
      <c r="S862" s="60"/>
      <c r="T862" s="60"/>
      <c r="U862" s="60"/>
      <c r="V862" s="60"/>
    </row>
    <row r="863" spans="1:22" ht="15.75" customHeight="1">
      <c r="A863" s="56" t="s">
        <v>1972</v>
      </c>
      <c r="B863" s="65"/>
      <c r="C863" s="56" t="s">
        <v>1973</v>
      </c>
      <c r="D863" s="64">
        <v>71</v>
      </c>
      <c r="E863" s="64">
        <v>71</v>
      </c>
      <c r="F863" s="59"/>
      <c r="G863" s="59"/>
      <c r="H863" s="63" t="s">
        <v>1974</v>
      </c>
      <c r="I863" s="61"/>
      <c r="J863" s="59"/>
      <c r="K863" s="56">
        <v>1</v>
      </c>
      <c r="L863" s="60"/>
      <c r="M863" s="60"/>
      <c r="N863" s="60"/>
      <c r="O863" s="60"/>
      <c r="P863" s="60"/>
      <c r="Q863" s="60"/>
      <c r="R863" s="60"/>
      <c r="S863" s="60"/>
      <c r="T863" s="60"/>
      <c r="U863" s="60"/>
      <c r="V863" s="60"/>
    </row>
    <row r="864" spans="1:22" ht="15.75" customHeight="1">
      <c r="A864" s="56" t="s">
        <v>1976</v>
      </c>
      <c r="B864" s="65"/>
      <c r="C864" s="56" t="s">
        <v>1977</v>
      </c>
      <c r="D864" s="64"/>
      <c r="E864" s="64"/>
      <c r="F864" s="59"/>
      <c r="G864" s="59"/>
      <c r="H864" s="56"/>
      <c r="I864" s="56"/>
      <c r="J864" s="56"/>
      <c r="K864" s="56">
        <v>1</v>
      </c>
      <c r="L864" s="60"/>
      <c r="M864" s="60"/>
      <c r="N864" s="60"/>
      <c r="O864" s="60"/>
      <c r="P864" s="60"/>
      <c r="Q864" s="60"/>
      <c r="R864" s="60"/>
      <c r="S864" s="60"/>
      <c r="T864" s="60"/>
      <c r="U864" s="60"/>
      <c r="V864" s="60"/>
    </row>
    <row r="865" spans="1:22" ht="15.75" customHeight="1">
      <c r="A865" s="56" t="s">
        <v>1979</v>
      </c>
      <c r="B865" s="65"/>
      <c r="C865" s="56" t="s">
        <v>1526</v>
      </c>
      <c r="D865" s="64">
        <v>95</v>
      </c>
      <c r="E865" s="64">
        <v>110</v>
      </c>
      <c r="F865" s="59"/>
      <c r="G865" s="59"/>
      <c r="H865" s="56" t="s">
        <v>1980</v>
      </c>
      <c r="I865" s="56"/>
      <c r="J865" s="56"/>
      <c r="K865" s="56">
        <v>1</v>
      </c>
      <c r="L865" s="60"/>
      <c r="M865" s="60"/>
      <c r="N865" s="60"/>
      <c r="O865" s="60"/>
      <c r="P865" s="60"/>
      <c r="Q865" s="60"/>
      <c r="R865" s="60"/>
      <c r="S865" s="60"/>
      <c r="T865" s="60"/>
      <c r="U865" s="60"/>
      <c r="V865" s="60"/>
    </row>
    <row r="866" spans="1:22" ht="15.75" customHeight="1">
      <c r="A866" s="56" t="s">
        <v>1981</v>
      </c>
      <c r="B866" s="65"/>
      <c r="C866" s="56" t="s">
        <v>1558</v>
      </c>
      <c r="D866" s="64">
        <v>25</v>
      </c>
      <c r="E866" s="64">
        <v>75</v>
      </c>
      <c r="F866" s="59"/>
      <c r="G866" s="59"/>
      <c r="H866" s="56" t="s">
        <v>59</v>
      </c>
      <c r="I866" s="63" t="s">
        <v>1982</v>
      </c>
      <c r="J866" s="56"/>
      <c r="K866" s="56">
        <v>1</v>
      </c>
      <c r="L866" s="60"/>
      <c r="M866" s="60"/>
      <c r="N866" s="60"/>
      <c r="O866" s="60"/>
      <c r="P866" s="60"/>
      <c r="Q866" s="60"/>
      <c r="R866" s="60"/>
      <c r="S866" s="60"/>
      <c r="T866" s="60"/>
      <c r="U866" s="60"/>
      <c r="V866" s="60"/>
    </row>
    <row r="867" spans="1:22" ht="15.75" customHeight="1">
      <c r="A867" s="56" t="s">
        <v>1984</v>
      </c>
      <c r="B867" s="65"/>
      <c r="C867" s="56" t="s">
        <v>1985</v>
      </c>
      <c r="D867" s="64">
        <v>2</v>
      </c>
      <c r="E867" s="64">
        <v>2</v>
      </c>
      <c r="F867" s="59"/>
      <c r="G867" s="59"/>
      <c r="H867" s="56" t="s">
        <v>111</v>
      </c>
      <c r="I867" s="56"/>
      <c r="J867" s="56"/>
      <c r="K867" s="56">
        <v>1</v>
      </c>
      <c r="L867" s="60"/>
      <c r="M867" s="60"/>
      <c r="N867" s="60"/>
      <c r="O867" s="60"/>
      <c r="P867" s="60"/>
      <c r="Q867" s="60"/>
      <c r="R867" s="60"/>
      <c r="S867" s="60"/>
      <c r="T867" s="60"/>
      <c r="U867" s="60"/>
      <c r="V867" s="60"/>
    </row>
    <row r="868" spans="1:22" ht="15.75" customHeight="1">
      <c r="A868" s="56" t="s">
        <v>1987</v>
      </c>
      <c r="B868" s="65"/>
      <c r="C868" s="56" t="s">
        <v>1537</v>
      </c>
      <c r="D868" s="64">
        <v>630</v>
      </c>
      <c r="E868" s="64">
        <v>630</v>
      </c>
      <c r="F868" s="59"/>
      <c r="G868" s="59"/>
      <c r="H868" s="56" t="s">
        <v>59</v>
      </c>
      <c r="I868" s="56"/>
      <c r="J868" s="56" t="s">
        <v>111</v>
      </c>
      <c r="K868" s="56">
        <v>1</v>
      </c>
      <c r="L868" s="60"/>
      <c r="M868" s="60"/>
      <c r="N868" s="60"/>
      <c r="O868" s="60"/>
      <c r="P868" s="60"/>
      <c r="Q868" s="60"/>
      <c r="R868" s="60"/>
      <c r="S868" s="60"/>
      <c r="T868" s="60"/>
      <c r="U868" s="60"/>
      <c r="V868" s="60"/>
    </row>
    <row r="869" spans="1:22" ht="15.75" customHeight="1">
      <c r="A869" s="56" t="s">
        <v>1989</v>
      </c>
      <c r="B869" s="65"/>
      <c r="C869" s="56" t="s">
        <v>1639</v>
      </c>
      <c r="D869" s="64">
        <v>50</v>
      </c>
      <c r="E869" s="64">
        <v>75</v>
      </c>
      <c r="F869" s="59"/>
      <c r="G869" s="59"/>
      <c r="H869" s="56" t="s">
        <v>59</v>
      </c>
      <c r="I869" s="56"/>
      <c r="J869" s="56"/>
      <c r="K869" s="56">
        <v>1</v>
      </c>
      <c r="L869" s="60"/>
      <c r="M869" s="60"/>
      <c r="N869" s="60"/>
      <c r="O869" s="60"/>
      <c r="P869" s="60"/>
      <c r="Q869" s="60"/>
      <c r="R869" s="60"/>
      <c r="S869" s="60"/>
      <c r="T869" s="60"/>
      <c r="U869" s="60"/>
      <c r="V869" s="60"/>
    </row>
    <row r="870" spans="1:22" ht="15.75" customHeight="1">
      <c r="A870" s="56" t="s">
        <v>1990</v>
      </c>
      <c r="B870" s="65"/>
      <c r="C870" s="56" t="s">
        <v>1991</v>
      </c>
      <c r="D870" s="64">
        <v>500</v>
      </c>
      <c r="E870" s="64">
        <v>700</v>
      </c>
      <c r="F870" s="59"/>
      <c r="G870" s="59"/>
      <c r="H870" s="56" t="s">
        <v>1993</v>
      </c>
      <c r="I870" s="56"/>
      <c r="J870" s="56"/>
      <c r="K870" s="56">
        <v>1</v>
      </c>
      <c r="L870" s="60"/>
      <c r="M870" s="60"/>
      <c r="N870" s="60"/>
      <c r="O870" s="60"/>
      <c r="P870" s="60"/>
      <c r="Q870" s="60"/>
      <c r="R870" s="60"/>
      <c r="S870" s="60"/>
      <c r="T870" s="60"/>
      <c r="U870" s="60"/>
      <c r="V870" s="60"/>
    </row>
    <row r="871" spans="1:22" ht="15.75" customHeight="1">
      <c r="A871" s="56" t="s">
        <v>1994</v>
      </c>
      <c r="B871" s="65"/>
      <c r="C871" s="56" t="s">
        <v>1560</v>
      </c>
      <c r="D871" s="64">
        <v>100</v>
      </c>
      <c r="E871" s="64">
        <v>100</v>
      </c>
      <c r="F871" s="59"/>
      <c r="G871" s="59"/>
      <c r="H871" s="63" t="s">
        <v>1995</v>
      </c>
      <c r="I871" s="61"/>
      <c r="J871" s="61"/>
      <c r="K871" s="56">
        <v>1</v>
      </c>
      <c r="L871" s="60"/>
      <c r="M871" s="60"/>
      <c r="N871" s="60"/>
      <c r="O871" s="60"/>
      <c r="P871" s="60"/>
      <c r="Q871" s="60"/>
      <c r="R871" s="60"/>
      <c r="S871" s="60"/>
      <c r="T871" s="60"/>
      <c r="U871" s="60"/>
      <c r="V871" s="60"/>
    </row>
    <row r="872" spans="1:22" ht="15.75" customHeight="1">
      <c r="A872" s="56" t="s">
        <v>1997</v>
      </c>
      <c r="B872" s="65"/>
      <c r="C872" s="56" t="s">
        <v>1998</v>
      </c>
      <c r="D872" s="64">
        <v>300</v>
      </c>
      <c r="E872" s="64">
        <v>500</v>
      </c>
      <c r="F872" s="59"/>
      <c r="G872" s="59"/>
      <c r="H872" s="63" t="s">
        <v>1999</v>
      </c>
      <c r="I872" s="61"/>
      <c r="J872" s="61"/>
      <c r="K872" s="56">
        <v>1</v>
      </c>
      <c r="L872" s="60"/>
      <c r="M872" s="60"/>
      <c r="N872" s="60"/>
      <c r="O872" s="60"/>
      <c r="P872" s="60"/>
      <c r="Q872" s="60"/>
      <c r="R872" s="60"/>
      <c r="S872" s="60"/>
      <c r="T872" s="60"/>
      <c r="U872" s="60"/>
      <c r="V872" s="60"/>
    </row>
    <row r="873" spans="1:22" ht="15.75" customHeight="1">
      <c r="A873" s="56" t="s">
        <v>2001</v>
      </c>
      <c r="B873" s="65"/>
      <c r="C873" s="56" t="s">
        <v>1526</v>
      </c>
      <c r="D873" s="64">
        <v>400</v>
      </c>
      <c r="E873" s="64">
        <v>500</v>
      </c>
      <c r="F873" s="59"/>
      <c r="G873" s="59"/>
      <c r="H873" s="56" t="s">
        <v>2002</v>
      </c>
      <c r="I873" s="61"/>
      <c r="J873" s="61"/>
      <c r="K873" s="56">
        <v>1</v>
      </c>
      <c r="L873" s="60"/>
      <c r="M873" s="60"/>
      <c r="N873" s="60"/>
      <c r="O873" s="60"/>
      <c r="P873" s="60"/>
      <c r="Q873" s="60"/>
      <c r="R873" s="60"/>
      <c r="S873" s="60"/>
      <c r="T873" s="60"/>
      <c r="U873" s="60"/>
      <c r="V873" s="60"/>
    </row>
    <row r="874" spans="1:22" ht="15.75" customHeight="1">
      <c r="A874" s="56" t="s">
        <v>2003</v>
      </c>
      <c r="B874" s="65"/>
      <c r="C874" s="56" t="s">
        <v>1560</v>
      </c>
      <c r="D874" s="64">
        <v>10</v>
      </c>
      <c r="E874" s="64">
        <v>10</v>
      </c>
      <c r="F874" s="59"/>
      <c r="G874" s="56">
        <v>1</v>
      </c>
      <c r="H874" s="56" t="s">
        <v>59</v>
      </c>
      <c r="I874" s="61"/>
      <c r="J874" s="61"/>
      <c r="K874" s="56">
        <v>0</v>
      </c>
      <c r="L874" s="60"/>
      <c r="M874" s="60"/>
      <c r="N874" s="60"/>
      <c r="O874" s="60"/>
      <c r="P874" s="60"/>
      <c r="Q874" s="60"/>
      <c r="R874" s="60"/>
      <c r="S874" s="60"/>
      <c r="T874" s="60"/>
      <c r="U874" s="60"/>
      <c r="V874" s="60"/>
    </row>
    <row r="875" spans="1:22" ht="15.75" customHeight="1">
      <c r="A875" s="56" t="s">
        <v>2004</v>
      </c>
      <c r="B875" s="65"/>
      <c r="C875" s="56" t="s">
        <v>1678</v>
      </c>
      <c r="D875" s="64">
        <v>20</v>
      </c>
      <c r="E875" s="64">
        <v>50</v>
      </c>
      <c r="F875" s="59"/>
      <c r="G875" s="56"/>
      <c r="H875" s="56" t="s">
        <v>59</v>
      </c>
      <c r="I875" s="61"/>
      <c r="J875" s="61"/>
      <c r="K875" s="56">
        <v>1</v>
      </c>
      <c r="L875" s="60"/>
      <c r="M875" s="60"/>
      <c r="N875" s="60"/>
      <c r="O875" s="60"/>
      <c r="P875" s="60"/>
      <c r="Q875" s="60"/>
      <c r="R875" s="60"/>
      <c r="S875" s="60"/>
      <c r="T875" s="60"/>
      <c r="U875" s="60"/>
      <c r="V875" s="60"/>
    </row>
    <row r="876" spans="1:22" ht="15.75" customHeight="1">
      <c r="A876" s="56" t="s">
        <v>2006</v>
      </c>
      <c r="B876" s="65"/>
      <c r="C876" s="56" t="s">
        <v>2007</v>
      </c>
      <c r="D876" s="64">
        <v>23</v>
      </c>
      <c r="E876" s="64">
        <v>28</v>
      </c>
      <c r="F876" s="59"/>
      <c r="G876" s="59"/>
      <c r="H876" s="56" t="s">
        <v>2008</v>
      </c>
      <c r="I876" s="59"/>
      <c r="J876" s="59"/>
      <c r="K876" s="56">
        <v>1</v>
      </c>
      <c r="L876" s="60"/>
      <c r="M876" s="60"/>
      <c r="N876" s="60"/>
      <c r="O876" s="60"/>
      <c r="P876" s="60"/>
      <c r="Q876" s="60"/>
      <c r="R876" s="60"/>
      <c r="S876" s="60"/>
      <c r="T876" s="60"/>
      <c r="U876" s="60"/>
      <c r="V876" s="60"/>
    </row>
    <row r="877" spans="1:22" ht="15.75" customHeight="1">
      <c r="A877" s="56" t="s">
        <v>2009</v>
      </c>
      <c r="B877" s="65"/>
      <c r="C877" s="56" t="s">
        <v>1560</v>
      </c>
      <c r="D877" s="64">
        <v>70</v>
      </c>
      <c r="E877" s="64">
        <v>70</v>
      </c>
      <c r="F877" s="59"/>
      <c r="G877" s="59"/>
      <c r="H877" s="63" t="s">
        <v>2011</v>
      </c>
      <c r="I877" s="59"/>
      <c r="J877" s="59"/>
      <c r="K877" s="56">
        <v>1</v>
      </c>
      <c r="L877" s="60"/>
      <c r="M877" s="60"/>
      <c r="N877" s="60"/>
      <c r="O877" s="60"/>
      <c r="P877" s="60"/>
      <c r="Q877" s="60"/>
      <c r="R877" s="60"/>
      <c r="S877" s="60"/>
      <c r="T877" s="60"/>
      <c r="U877" s="60"/>
      <c r="V877" s="60"/>
    </row>
    <row r="878" spans="1:22" ht="15.75" customHeight="1">
      <c r="A878" s="56" t="s">
        <v>2012</v>
      </c>
      <c r="B878" s="65"/>
      <c r="C878" s="56" t="s">
        <v>2013</v>
      </c>
      <c r="D878" s="56">
        <v>200</v>
      </c>
      <c r="E878" s="56">
        <v>400</v>
      </c>
      <c r="F878" s="59"/>
      <c r="G878" s="59"/>
      <c r="H878" s="63" t="s">
        <v>2015</v>
      </c>
      <c r="I878" s="56" t="s">
        <v>59</v>
      </c>
      <c r="J878" s="59"/>
      <c r="K878" s="56">
        <v>1</v>
      </c>
      <c r="L878" s="60"/>
      <c r="M878" s="60"/>
      <c r="N878" s="60"/>
      <c r="O878" s="60"/>
      <c r="P878" s="60"/>
      <c r="Q878" s="60"/>
      <c r="R878" s="60"/>
      <c r="S878" s="60"/>
      <c r="T878" s="60"/>
      <c r="U878" s="60"/>
      <c r="V878" s="60"/>
    </row>
    <row r="879" spans="1:22" ht="15.75" customHeight="1">
      <c r="A879" s="56" t="s">
        <v>2016</v>
      </c>
      <c r="B879" s="65"/>
      <c r="C879" s="56" t="s">
        <v>2017</v>
      </c>
      <c r="D879" s="64">
        <v>200</v>
      </c>
      <c r="E879" s="64">
        <v>200</v>
      </c>
      <c r="F879" s="59"/>
      <c r="G879" s="59"/>
      <c r="H879" s="63" t="s">
        <v>2019</v>
      </c>
      <c r="I879" s="59"/>
      <c r="J879" s="59"/>
      <c r="K879" s="56">
        <v>1</v>
      </c>
      <c r="L879" s="60"/>
      <c r="M879" s="60"/>
      <c r="N879" s="60"/>
      <c r="O879" s="60"/>
      <c r="P879" s="60"/>
      <c r="Q879" s="60"/>
      <c r="R879" s="60"/>
      <c r="S879" s="60"/>
      <c r="T879" s="60"/>
      <c r="U879" s="60"/>
      <c r="V879" s="60"/>
    </row>
    <row r="880" spans="1:22" ht="15.75" customHeight="1">
      <c r="A880" s="56" t="s">
        <v>2020</v>
      </c>
      <c r="B880" s="65"/>
      <c r="C880" s="56" t="s">
        <v>1615</v>
      </c>
      <c r="D880" s="64">
        <v>40</v>
      </c>
      <c r="E880" s="64">
        <v>40</v>
      </c>
      <c r="F880" s="59"/>
      <c r="G880" s="59"/>
      <c r="H880" s="56" t="s">
        <v>59</v>
      </c>
      <c r="I880" s="59"/>
      <c r="J880" s="59"/>
      <c r="K880" s="56">
        <v>1</v>
      </c>
      <c r="L880" s="60"/>
      <c r="M880" s="60"/>
      <c r="N880" s="60"/>
      <c r="O880" s="60"/>
      <c r="P880" s="60"/>
      <c r="Q880" s="60"/>
      <c r="R880" s="60"/>
      <c r="S880" s="60"/>
      <c r="T880" s="60"/>
      <c r="U880" s="60"/>
      <c r="V880" s="60"/>
    </row>
    <row r="881" spans="1:22" ht="15.75" customHeight="1">
      <c r="A881" s="56" t="s">
        <v>2022</v>
      </c>
      <c r="B881" s="65"/>
      <c r="C881" s="56" t="s">
        <v>2023</v>
      </c>
      <c r="D881" s="64">
        <v>20</v>
      </c>
      <c r="E881" s="64">
        <v>20</v>
      </c>
      <c r="F881" s="59"/>
      <c r="G881" s="59"/>
      <c r="H881" s="56" t="s">
        <v>521</v>
      </c>
      <c r="I881" s="59"/>
      <c r="J881" s="59"/>
      <c r="K881" s="56">
        <v>1</v>
      </c>
      <c r="L881" s="60"/>
      <c r="M881" s="60"/>
      <c r="N881" s="60"/>
      <c r="O881" s="60"/>
      <c r="P881" s="60"/>
      <c r="Q881" s="60"/>
      <c r="R881" s="60"/>
      <c r="S881" s="60"/>
      <c r="T881" s="60"/>
      <c r="U881" s="60"/>
      <c r="V881" s="60"/>
    </row>
    <row r="882" spans="1:22" ht="15.75" customHeight="1">
      <c r="A882" s="56" t="s">
        <v>2025</v>
      </c>
      <c r="B882" s="65"/>
      <c r="C882" s="56" t="s">
        <v>1522</v>
      </c>
      <c r="D882" s="64"/>
      <c r="E882" s="64"/>
      <c r="F882" s="59"/>
      <c r="G882" s="59"/>
      <c r="H882" s="56"/>
      <c r="I882" s="61"/>
      <c r="J882" s="59"/>
      <c r="K882" s="56">
        <v>1</v>
      </c>
      <c r="L882" s="60"/>
      <c r="M882" s="60"/>
      <c r="N882" s="60"/>
      <c r="O882" s="60"/>
      <c r="P882" s="60"/>
      <c r="Q882" s="60"/>
      <c r="R882" s="60"/>
      <c r="S882" s="60"/>
      <c r="T882" s="60"/>
      <c r="U882" s="60"/>
      <c r="V882" s="60"/>
    </row>
    <row r="883" spans="1:22" ht="15.75" customHeight="1">
      <c r="A883" s="56" t="s">
        <v>2026</v>
      </c>
      <c r="B883" s="65"/>
      <c r="C883" s="56" t="s">
        <v>1560</v>
      </c>
      <c r="D883" s="64">
        <v>50</v>
      </c>
      <c r="E883" s="64">
        <v>50</v>
      </c>
      <c r="F883" s="59"/>
      <c r="G883" s="59"/>
      <c r="H883" s="63" t="s">
        <v>2028</v>
      </c>
      <c r="I883" s="61"/>
      <c r="J883" s="59"/>
      <c r="K883" s="56">
        <v>1</v>
      </c>
      <c r="L883" s="60"/>
      <c r="M883" s="60"/>
      <c r="N883" s="60"/>
      <c r="O883" s="60"/>
      <c r="P883" s="60"/>
      <c r="Q883" s="60"/>
      <c r="R883" s="60"/>
      <c r="S883" s="60"/>
      <c r="T883" s="60"/>
      <c r="U883" s="60"/>
      <c r="V883" s="60"/>
    </row>
    <row r="884" spans="1:22" ht="15.75" customHeight="1">
      <c r="A884" s="56" t="s">
        <v>2029</v>
      </c>
      <c r="B884" s="65"/>
      <c r="C884" s="56" t="s">
        <v>1532</v>
      </c>
      <c r="D884" s="64"/>
      <c r="E884" s="64"/>
      <c r="F884" s="59"/>
      <c r="G884" s="59"/>
      <c r="H884" s="63" t="s">
        <v>2030</v>
      </c>
      <c r="I884" s="61"/>
      <c r="J884" s="59"/>
      <c r="K884" s="56">
        <v>1</v>
      </c>
      <c r="L884" s="60"/>
      <c r="M884" s="60"/>
      <c r="N884" s="60"/>
      <c r="O884" s="60"/>
      <c r="P884" s="60"/>
      <c r="Q884" s="60"/>
      <c r="R884" s="60"/>
      <c r="S884" s="60"/>
      <c r="T884" s="60"/>
      <c r="U884" s="60"/>
      <c r="V884" s="60"/>
    </row>
    <row r="885" spans="1:22" ht="15.75" customHeight="1">
      <c r="A885" s="56" t="s">
        <v>2032</v>
      </c>
      <c r="B885" s="65"/>
      <c r="C885" s="56" t="s">
        <v>1718</v>
      </c>
      <c r="D885" s="64">
        <v>300</v>
      </c>
      <c r="E885" s="64">
        <v>300</v>
      </c>
      <c r="F885" s="59"/>
      <c r="G885" s="59"/>
      <c r="H885" s="56" t="s">
        <v>59</v>
      </c>
      <c r="I885" s="61"/>
      <c r="J885" s="59"/>
      <c r="K885" s="56">
        <v>1</v>
      </c>
      <c r="L885" s="60"/>
      <c r="M885" s="60"/>
      <c r="N885" s="60"/>
      <c r="O885" s="60"/>
      <c r="P885" s="60"/>
      <c r="Q885" s="60"/>
      <c r="R885" s="60"/>
      <c r="S885" s="60"/>
      <c r="T885" s="60"/>
      <c r="U885" s="60"/>
      <c r="V885" s="60"/>
    </row>
    <row r="886" spans="1:22" ht="15.75" customHeight="1">
      <c r="A886" s="56" t="s">
        <v>2034</v>
      </c>
      <c r="B886" s="66"/>
      <c r="C886" s="56" t="s">
        <v>1686</v>
      </c>
      <c r="D886" s="64"/>
      <c r="E886" s="64"/>
      <c r="F886" s="59"/>
      <c r="G886" s="59"/>
      <c r="H886" s="56"/>
      <c r="I886" s="59"/>
      <c r="J886" s="59"/>
      <c r="K886" s="56">
        <v>1</v>
      </c>
      <c r="L886" s="60"/>
      <c r="M886" s="60"/>
      <c r="N886" s="60"/>
      <c r="O886" s="60"/>
      <c r="P886" s="60"/>
      <c r="Q886" s="60"/>
      <c r="R886" s="60"/>
      <c r="S886" s="60"/>
      <c r="T886" s="60"/>
      <c r="U886" s="60"/>
      <c r="V886" s="60"/>
    </row>
    <row r="887" spans="1:22" ht="15.75" customHeight="1">
      <c r="A887" s="56" t="s">
        <v>2035</v>
      </c>
      <c r="B887" s="66"/>
      <c r="C887" s="56" t="s">
        <v>1560</v>
      </c>
      <c r="D887" s="64">
        <v>30</v>
      </c>
      <c r="E887" s="64">
        <v>30</v>
      </c>
      <c r="F887" s="59"/>
      <c r="G887" s="59"/>
      <c r="H887" s="63" t="s">
        <v>2037</v>
      </c>
      <c r="I887" s="59"/>
      <c r="J887" s="59"/>
      <c r="K887" s="56">
        <v>1</v>
      </c>
      <c r="L887" s="60"/>
      <c r="M887" s="60"/>
      <c r="N887" s="60"/>
      <c r="O887" s="60"/>
      <c r="P887" s="60"/>
      <c r="Q887" s="60"/>
      <c r="R887" s="60"/>
      <c r="S887" s="60"/>
      <c r="T887" s="60"/>
      <c r="U887" s="60"/>
      <c r="V887" s="60"/>
    </row>
    <row r="888" spans="1:22" ht="15.75" customHeight="1">
      <c r="A888" s="56" t="s">
        <v>2038</v>
      </c>
      <c r="B888" s="66"/>
      <c r="C888" s="56" t="s">
        <v>1560</v>
      </c>
      <c r="D888" s="64">
        <v>500</v>
      </c>
      <c r="E888" s="64">
        <v>600</v>
      </c>
      <c r="F888" s="59"/>
      <c r="G888" s="59"/>
      <c r="H888" s="63" t="s">
        <v>2040</v>
      </c>
      <c r="I888" s="59"/>
      <c r="J888" s="59"/>
      <c r="K888" s="56">
        <v>1</v>
      </c>
      <c r="L888" s="60"/>
      <c r="M888" s="60"/>
      <c r="N888" s="60"/>
      <c r="O888" s="60"/>
      <c r="P888" s="60"/>
      <c r="Q888" s="60"/>
      <c r="R888" s="60"/>
      <c r="S888" s="60"/>
      <c r="T888" s="60"/>
      <c r="U888" s="60"/>
      <c r="V888" s="60"/>
    </row>
    <row r="889" spans="1:22" ht="15.75" customHeight="1">
      <c r="A889" s="56" t="s">
        <v>2041</v>
      </c>
      <c r="B889" s="65"/>
      <c r="C889" s="56" t="s">
        <v>1639</v>
      </c>
      <c r="D889" s="56">
        <v>200</v>
      </c>
      <c r="E889" s="56">
        <v>200</v>
      </c>
      <c r="F889" s="59"/>
      <c r="G889" s="59"/>
      <c r="H889" s="63" t="s">
        <v>2043</v>
      </c>
      <c r="I889" s="59"/>
      <c r="J889" s="59"/>
      <c r="K889" s="56">
        <v>1</v>
      </c>
      <c r="L889" s="60"/>
      <c r="M889" s="60"/>
      <c r="N889" s="60"/>
      <c r="O889" s="60"/>
      <c r="P889" s="60"/>
      <c r="Q889" s="60"/>
      <c r="R889" s="60"/>
      <c r="S889" s="60"/>
      <c r="T889" s="60"/>
      <c r="U889" s="60"/>
      <c r="V889" s="60"/>
    </row>
    <row r="890" spans="1:22" ht="15.75" customHeight="1">
      <c r="A890" s="56" t="s">
        <v>2044</v>
      </c>
      <c r="B890" s="66"/>
      <c r="C890" s="56" t="s">
        <v>1526</v>
      </c>
      <c r="D890" s="62">
        <v>2000</v>
      </c>
      <c r="E890" s="62">
        <v>2000</v>
      </c>
      <c r="F890" s="59"/>
      <c r="G890" s="59"/>
      <c r="H890" s="56" t="s">
        <v>59</v>
      </c>
      <c r="I890" s="59"/>
      <c r="J890" s="59"/>
      <c r="K890" s="56">
        <v>1</v>
      </c>
      <c r="L890" s="60"/>
      <c r="M890" s="60"/>
      <c r="N890" s="60"/>
      <c r="O890" s="60"/>
      <c r="P890" s="60"/>
      <c r="Q890" s="60"/>
      <c r="R890" s="60"/>
      <c r="S890" s="60"/>
      <c r="T890" s="60"/>
      <c r="U890" s="60"/>
      <c r="V890" s="60"/>
    </row>
    <row r="891" spans="1:22" ht="15.75" customHeight="1">
      <c r="A891" s="56" t="s">
        <v>2046</v>
      </c>
      <c r="B891" s="65"/>
      <c r="C891" s="56" t="s">
        <v>1526</v>
      </c>
      <c r="D891" s="58">
        <v>1000</v>
      </c>
      <c r="E891" s="58">
        <v>1500</v>
      </c>
      <c r="F891" s="59"/>
      <c r="G891" s="59"/>
      <c r="H891" s="63" t="s">
        <v>2047</v>
      </c>
      <c r="I891" s="56" t="s">
        <v>1814</v>
      </c>
      <c r="J891" s="59"/>
      <c r="K891" s="56">
        <v>1</v>
      </c>
      <c r="L891" s="60"/>
      <c r="M891" s="60"/>
      <c r="N891" s="60"/>
      <c r="O891" s="60"/>
      <c r="P891" s="60"/>
      <c r="Q891" s="60"/>
      <c r="R891" s="60"/>
      <c r="S891" s="60"/>
      <c r="T891" s="60"/>
      <c r="U891" s="60"/>
      <c r="V891" s="60"/>
    </row>
    <row r="892" spans="1:22" ht="15.75" customHeight="1">
      <c r="A892" s="56" t="s">
        <v>2049</v>
      </c>
      <c r="B892" s="65"/>
      <c r="C892" s="56" t="s">
        <v>1560</v>
      </c>
      <c r="D892" s="64">
        <v>15</v>
      </c>
      <c r="E892" s="64">
        <v>15</v>
      </c>
      <c r="F892" s="59"/>
      <c r="G892" s="59"/>
      <c r="H892" s="63" t="s">
        <v>2050</v>
      </c>
      <c r="I892" s="59"/>
      <c r="J892" s="59"/>
      <c r="K892" s="56">
        <v>1</v>
      </c>
      <c r="L892" s="60"/>
      <c r="M892" s="60"/>
      <c r="N892" s="60"/>
      <c r="O892" s="60"/>
      <c r="P892" s="60"/>
      <c r="Q892" s="60"/>
      <c r="R892" s="60"/>
      <c r="S892" s="60"/>
      <c r="T892" s="60"/>
      <c r="U892" s="60"/>
      <c r="V892" s="60"/>
    </row>
    <row r="893" spans="1:22" ht="15.75" customHeight="1">
      <c r="A893" s="56" t="s">
        <v>2053</v>
      </c>
      <c r="B893" s="65"/>
      <c r="C893" s="56" t="s">
        <v>1985</v>
      </c>
      <c r="D893" s="64">
        <v>50</v>
      </c>
      <c r="E893" s="64">
        <v>60</v>
      </c>
      <c r="F893" s="59"/>
      <c r="G893" s="59"/>
      <c r="H893" s="63" t="s">
        <v>2054</v>
      </c>
      <c r="I893" s="59"/>
      <c r="J893" s="59"/>
      <c r="K893" s="56">
        <v>1</v>
      </c>
      <c r="L893" s="60"/>
      <c r="M893" s="60"/>
      <c r="N893" s="60"/>
      <c r="O893" s="60"/>
      <c r="P893" s="60"/>
      <c r="Q893" s="60"/>
      <c r="R893" s="60"/>
      <c r="S893" s="60"/>
      <c r="T893" s="60"/>
      <c r="U893" s="60"/>
      <c r="V893" s="60"/>
    </row>
    <row r="894" spans="1:22" ht="15.75" customHeight="1">
      <c r="A894" s="56" t="s">
        <v>2056</v>
      </c>
      <c r="B894" s="65"/>
      <c r="C894" s="56" t="s">
        <v>1560</v>
      </c>
      <c r="D894" s="64">
        <v>800</v>
      </c>
      <c r="E894" s="62">
        <v>1000</v>
      </c>
      <c r="F894" s="59"/>
      <c r="G894" s="59"/>
      <c r="H894" s="63" t="s">
        <v>2058</v>
      </c>
      <c r="I894" s="63" t="s">
        <v>2059</v>
      </c>
      <c r="J894" s="56"/>
      <c r="K894" s="56">
        <v>1</v>
      </c>
      <c r="L894" s="60"/>
      <c r="M894" s="60"/>
      <c r="N894" s="60"/>
      <c r="O894" s="60"/>
      <c r="P894" s="60"/>
      <c r="Q894" s="60"/>
      <c r="R894" s="60"/>
      <c r="S894" s="60"/>
      <c r="T894" s="60"/>
      <c r="U894" s="60"/>
      <c r="V894" s="60"/>
    </row>
    <row r="895" spans="1:22" ht="15.75" customHeight="1">
      <c r="A895" s="56" t="s">
        <v>2060</v>
      </c>
      <c r="B895" s="66"/>
      <c r="C895" s="56" t="s">
        <v>2061</v>
      </c>
      <c r="D895" s="62">
        <v>1000</v>
      </c>
      <c r="E895" s="62">
        <v>2000</v>
      </c>
      <c r="F895" s="59"/>
      <c r="G895" s="59"/>
      <c r="H895" s="56" t="s">
        <v>59</v>
      </c>
      <c r="I895" s="63" t="s">
        <v>2062</v>
      </c>
      <c r="J895" s="59"/>
      <c r="K895" s="56">
        <v>1</v>
      </c>
      <c r="L895" s="60"/>
      <c r="M895" s="60"/>
      <c r="N895" s="60"/>
      <c r="O895" s="60"/>
      <c r="P895" s="60"/>
      <c r="Q895" s="60"/>
      <c r="R895" s="60"/>
      <c r="S895" s="60"/>
      <c r="T895" s="60"/>
      <c r="U895" s="60"/>
      <c r="V895" s="60"/>
    </row>
    <row r="896" spans="1:22" ht="15.75" customHeight="1">
      <c r="A896" s="56" t="s">
        <v>2063</v>
      </c>
      <c r="B896" s="66"/>
      <c r="C896" s="56" t="s">
        <v>2013</v>
      </c>
      <c r="D896" s="62">
        <v>5</v>
      </c>
      <c r="E896" s="64">
        <v>5</v>
      </c>
      <c r="F896" s="59"/>
      <c r="G896" s="59"/>
      <c r="H896" s="56" t="s">
        <v>2064</v>
      </c>
      <c r="I896" s="56"/>
      <c r="J896" s="59"/>
      <c r="K896" s="56">
        <v>1</v>
      </c>
      <c r="L896" s="60"/>
      <c r="M896" s="60"/>
      <c r="N896" s="60"/>
      <c r="O896" s="60"/>
      <c r="P896" s="60"/>
      <c r="Q896" s="60"/>
      <c r="R896" s="60"/>
      <c r="S896" s="60"/>
      <c r="T896" s="60"/>
      <c r="U896" s="60"/>
      <c r="V896" s="60"/>
    </row>
    <row r="897" spans="1:22" ht="15.75" customHeight="1">
      <c r="A897" s="56" t="s">
        <v>2065</v>
      </c>
      <c r="B897" s="66"/>
      <c r="C897" s="56" t="s">
        <v>1566</v>
      </c>
      <c r="D897" s="62">
        <v>1400</v>
      </c>
      <c r="E897" s="62">
        <v>1500</v>
      </c>
      <c r="F897" s="59"/>
      <c r="G897" s="59"/>
      <c r="H897" s="63" t="s">
        <v>2066</v>
      </c>
      <c r="I897" s="63" t="s">
        <v>2067</v>
      </c>
      <c r="J897" s="59"/>
      <c r="K897" s="56">
        <v>1</v>
      </c>
      <c r="L897" s="60"/>
      <c r="M897" s="60"/>
      <c r="N897" s="60"/>
      <c r="O897" s="60"/>
      <c r="P897" s="60"/>
      <c r="Q897" s="60"/>
      <c r="R897" s="60"/>
      <c r="S897" s="60"/>
      <c r="T897" s="60"/>
      <c r="U897" s="60"/>
      <c r="V897" s="60"/>
    </row>
    <row r="898" spans="1:22" ht="15.75" customHeight="1">
      <c r="A898" s="56" t="s">
        <v>2068</v>
      </c>
      <c r="B898" s="66"/>
      <c r="C898" s="56" t="s">
        <v>2068</v>
      </c>
      <c r="D898" s="64">
        <v>50</v>
      </c>
      <c r="E898" s="64">
        <v>50</v>
      </c>
      <c r="F898" s="59"/>
      <c r="G898" s="59"/>
      <c r="H898" s="56" t="s">
        <v>2064</v>
      </c>
      <c r="I898" s="59"/>
      <c r="J898" s="59"/>
      <c r="K898" s="56">
        <v>1</v>
      </c>
      <c r="L898" s="60"/>
      <c r="M898" s="60"/>
      <c r="N898" s="60"/>
      <c r="O898" s="60"/>
      <c r="P898" s="60"/>
      <c r="Q898" s="60"/>
      <c r="R898" s="60"/>
      <c r="S898" s="60"/>
      <c r="T898" s="60"/>
      <c r="U898" s="60"/>
      <c r="V898" s="60"/>
    </row>
    <row r="899" spans="1:22" ht="15.75" customHeight="1">
      <c r="A899" s="56" t="s">
        <v>2069</v>
      </c>
      <c r="B899" s="66"/>
      <c r="C899" s="56" t="s">
        <v>1653</v>
      </c>
      <c r="D899" s="64">
        <v>15</v>
      </c>
      <c r="E899" s="64">
        <v>20</v>
      </c>
      <c r="F899" s="59"/>
      <c r="G899" s="59"/>
      <c r="H899" s="56" t="s">
        <v>140</v>
      </c>
      <c r="I899" s="59"/>
      <c r="J899" s="59"/>
      <c r="K899" s="56">
        <v>1</v>
      </c>
      <c r="L899" s="60"/>
      <c r="M899" s="60"/>
      <c r="N899" s="60"/>
      <c r="O899" s="60"/>
      <c r="P899" s="60"/>
      <c r="Q899" s="60"/>
      <c r="R899" s="60"/>
      <c r="S899" s="60"/>
      <c r="T899" s="60"/>
      <c r="U899" s="60"/>
      <c r="V899" s="60"/>
    </row>
    <row r="900" spans="1:22" ht="15.75" customHeight="1">
      <c r="A900" s="56" t="s">
        <v>2070</v>
      </c>
      <c r="B900" s="66"/>
      <c r="C900" s="56" t="s">
        <v>2071</v>
      </c>
      <c r="D900" s="64">
        <v>110</v>
      </c>
      <c r="E900" s="64">
        <v>110</v>
      </c>
      <c r="F900" s="59"/>
      <c r="G900" s="59"/>
      <c r="H900" s="56" t="s">
        <v>59</v>
      </c>
      <c r="I900" s="59"/>
      <c r="J900" s="59"/>
      <c r="K900" s="56">
        <v>1</v>
      </c>
      <c r="L900" s="60"/>
      <c r="M900" s="60"/>
      <c r="N900" s="60"/>
      <c r="O900" s="60"/>
      <c r="P900" s="60"/>
      <c r="Q900" s="60"/>
      <c r="R900" s="60"/>
      <c r="S900" s="60"/>
      <c r="T900" s="60"/>
      <c r="U900" s="60"/>
      <c r="V900" s="60"/>
    </row>
    <row r="901" spans="1:22" ht="15.75" customHeight="1">
      <c r="A901" s="56" t="s">
        <v>2072</v>
      </c>
      <c r="B901" s="66"/>
      <c r="C901" s="56" t="s">
        <v>1560</v>
      </c>
      <c r="D901" s="64">
        <v>25</v>
      </c>
      <c r="E901" s="64">
        <v>35</v>
      </c>
      <c r="F901" s="59"/>
      <c r="G901" s="59"/>
      <c r="H901" s="56" t="s">
        <v>1807</v>
      </c>
      <c r="I901" s="59"/>
      <c r="J901" s="59"/>
      <c r="K901" s="56">
        <v>1</v>
      </c>
      <c r="L901" s="60"/>
      <c r="M901" s="60"/>
      <c r="N901" s="60"/>
      <c r="O901" s="60"/>
      <c r="P901" s="60"/>
      <c r="Q901" s="60"/>
      <c r="R901" s="60"/>
      <c r="S901" s="60"/>
      <c r="T901" s="60"/>
      <c r="U901" s="60"/>
      <c r="V901" s="60"/>
    </row>
    <row r="902" spans="1:22" ht="15.75" customHeight="1">
      <c r="A902" s="56" t="s">
        <v>2073</v>
      </c>
      <c r="B902" s="66"/>
      <c r="C902" s="56" t="s">
        <v>2061</v>
      </c>
      <c r="D902" s="64">
        <v>25</v>
      </c>
      <c r="E902" s="64">
        <v>25</v>
      </c>
      <c r="F902" s="59"/>
      <c r="G902" s="59"/>
      <c r="H902" s="63" t="s">
        <v>2074</v>
      </c>
      <c r="I902" s="59"/>
      <c r="J902" s="59"/>
      <c r="K902" s="56">
        <v>1</v>
      </c>
      <c r="L902" s="60"/>
      <c r="M902" s="60"/>
      <c r="N902" s="60"/>
      <c r="O902" s="60"/>
      <c r="P902" s="60"/>
      <c r="Q902" s="60"/>
      <c r="R902" s="60"/>
      <c r="S902" s="60"/>
      <c r="T902" s="60"/>
      <c r="U902" s="60"/>
      <c r="V902" s="60"/>
    </row>
    <row r="903" spans="1:22" ht="15.75" customHeight="1">
      <c r="A903" s="56" t="s">
        <v>2075</v>
      </c>
      <c r="B903" s="66"/>
      <c r="C903" s="56" t="s">
        <v>1573</v>
      </c>
      <c r="D903" s="64">
        <v>100</v>
      </c>
      <c r="E903" s="64">
        <v>250</v>
      </c>
      <c r="F903" s="59"/>
      <c r="G903" s="59"/>
      <c r="H903" s="63" t="s">
        <v>2076</v>
      </c>
      <c r="I903" s="2" t="s">
        <v>2077</v>
      </c>
      <c r="J903" s="2"/>
      <c r="K903" s="56">
        <v>1</v>
      </c>
      <c r="M903" s="60"/>
      <c r="N903" s="60"/>
      <c r="O903" s="60"/>
      <c r="P903" s="60"/>
      <c r="Q903" s="60"/>
      <c r="R903" s="60"/>
      <c r="S903" s="60"/>
      <c r="T903" s="60"/>
      <c r="U903" s="60"/>
      <c r="V903" s="60"/>
    </row>
    <row r="904" spans="1:22" ht="15.75" customHeight="1">
      <c r="A904" s="56" t="s">
        <v>2078</v>
      </c>
      <c r="B904" s="66"/>
      <c r="C904" s="56" t="s">
        <v>1560</v>
      </c>
      <c r="D904" s="64">
        <v>8</v>
      </c>
      <c r="E904" s="64">
        <v>8</v>
      </c>
      <c r="F904" s="59"/>
      <c r="G904" s="59"/>
      <c r="H904" s="2" t="s">
        <v>2079</v>
      </c>
      <c r="I904" s="2"/>
      <c r="J904" s="61"/>
      <c r="K904" s="56">
        <v>1</v>
      </c>
      <c r="L904" s="60"/>
      <c r="M904" s="60"/>
      <c r="N904" s="60"/>
      <c r="O904" s="60"/>
      <c r="P904" s="60"/>
      <c r="Q904" s="60"/>
      <c r="R904" s="60"/>
      <c r="S904" s="60"/>
      <c r="T904" s="60"/>
      <c r="U904" s="60"/>
      <c r="V904" s="60"/>
    </row>
    <row r="905" spans="1:22" ht="15.75" customHeight="1">
      <c r="A905" s="56" t="s">
        <v>2080</v>
      </c>
      <c r="B905" s="66"/>
      <c r="C905" s="56" t="s">
        <v>1573</v>
      </c>
      <c r="D905" s="64">
        <v>100</v>
      </c>
      <c r="E905" s="64">
        <v>100</v>
      </c>
      <c r="F905" s="59"/>
      <c r="G905" s="59"/>
      <c r="H905" s="63" t="s">
        <v>2081</v>
      </c>
      <c r="I905" s="61"/>
      <c r="J905" s="61"/>
      <c r="K905" s="56">
        <v>1</v>
      </c>
      <c r="L905" s="60"/>
      <c r="M905" s="60"/>
      <c r="N905" s="60"/>
      <c r="O905" s="60"/>
      <c r="P905" s="60"/>
      <c r="Q905" s="60"/>
      <c r="R905" s="60"/>
      <c r="S905" s="60"/>
      <c r="T905" s="60"/>
      <c r="U905" s="60"/>
      <c r="V905" s="60"/>
    </row>
    <row r="906" spans="1:22" ht="15.75" customHeight="1">
      <c r="A906" s="56" t="s">
        <v>2082</v>
      </c>
      <c r="B906" s="66"/>
      <c r="C906" s="56" t="s">
        <v>1560</v>
      </c>
      <c r="D906" s="64">
        <v>200</v>
      </c>
      <c r="E906" s="64">
        <v>200</v>
      </c>
      <c r="F906" s="59"/>
      <c r="G906" s="59"/>
      <c r="H906" s="2" t="s">
        <v>2083</v>
      </c>
      <c r="I906" s="56"/>
      <c r="J906" s="56"/>
      <c r="K906" s="56">
        <v>1</v>
      </c>
      <c r="L906" s="60"/>
      <c r="M906" s="60"/>
      <c r="N906" s="60"/>
      <c r="O906" s="60"/>
      <c r="P906" s="60"/>
      <c r="Q906" s="60"/>
      <c r="R906" s="60"/>
      <c r="S906" s="60"/>
      <c r="T906" s="60"/>
      <c r="U906" s="60"/>
      <c r="V906" s="60"/>
    </row>
    <row r="907" spans="1:22" ht="15.75" customHeight="1">
      <c r="A907" s="56" t="s">
        <v>2084</v>
      </c>
      <c r="B907" s="66"/>
      <c r="C907" s="56" t="s">
        <v>1560</v>
      </c>
      <c r="D907" s="64">
        <v>165</v>
      </c>
      <c r="E907" s="64">
        <v>165</v>
      </c>
      <c r="F907" s="59"/>
      <c r="G907" s="59"/>
      <c r="H907" s="2" t="s">
        <v>59</v>
      </c>
      <c r="I907" s="56"/>
      <c r="J907" s="56"/>
      <c r="K907" s="56">
        <v>1</v>
      </c>
      <c r="L907" s="60"/>
      <c r="M907" s="60"/>
      <c r="N907" s="60"/>
      <c r="O907" s="60"/>
      <c r="P907" s="60"/>
      <c r="Q907" s="60"/>
      <c r="R907" s="60"/>
      <c r="S907" s="60"/>
      <c r="T907" s="60"/>
      <c r="U907" s="60"/>
      <c r="V907" s="60"/>
    </row>
    <row r="908" spans="1:22" ht="15.75" customHeight="1">
      <c r="A908" s="56" t="s">
        <v>2085</v>
      </c>
      <c r="B908" s="66"/>
      <c r="C908" s="56" t="s">
        <v>1560</v>
      </c>
      <c r="D908" s="64">
        <v>575</v>
      </c>
      <c r="E908" s="64">
        <v>575</v>
      </c>
      <c r="F908" s="59"/>
      <c r="G908" s="59"/>
      <c r="H908" s="2" t="s">
        <v>2087</v>
      </c>
      <c r="I908" s="56"/>
      <c r="J908" s="56"/>
      <c r="K908" s="56">
        <v>1</v>
      </c>
      <c r="L908" s="60"/>
      <c r="M908" s="60"/>
      <c r="N908" s="60"/>
      <c r="O908" s="60"/>
      <c r="P908" s="60"/>
      <c r="Q908" s="60"/>
      <c r="R908" s="60"/>
      <c r="S908" s="60"/>
      <c r="T908" s="60"/>
      <c r="U908" s="60"/>
      <c r="V908" s="60"/>
    </row>
    <row r="909" spans="1:22" ht="15.75" customHeight="1">
      <c r="A909" s="56" t="s">
        <v>2088</v>
      </c>
      <c r="B909" s="66"/>
      <c r="C909" s="56" t="s">
        <v>1590</v>
      </c>
      <c r="D909" s="64">
        <v>8</v>
      </c>
      <c r="E909" s="64">
        <v>20</v>
      </c>
      <c r="F909" s="59"/>
      <c r="G909" s="59"/>
      <c r="H909" s="56" t="s">
        <v>59</v>
      </c>
      <c r="I909" s="88" t="s">
        <v>485</v>
      </c>
      <c r="J909" s="88"/>
      <c r="K909" s="56">
        <v>1</v>
      </c>
      <c r="L909" s="60"/>
      <c r="M909" s="60"/>
      <c r="N909" s="60"/>
      <c r="O909" s="60"/>
      <c r="P909" s="60"/>
      <c r="Q909" s="60"/>
      <c r="R909" s="60"/>
      <c r="S909" s="60"/>
      <c r="T909" s="60"/>
      <c r="U909" s="60"/>
      <c r="V909" s="60"/>
    </row>
    <row r="910" spans="1:22" ht="15.75" customHeight="1">
      <c r="A910" s="56" t="s">
        <v>2089</v>
      </c>
      <c r="B910" s="66"/>
      <c r="C910" s="56" t="s">
        <v>1545</v>
      </c>
      <c r="D910" s="62">
        <v>1000</v>
      </c>
      <c r="E910" s="62">
        <v>4000</v>
      </c>
      <c r="F910" s="59"/>
      <c r="G910" s="59"/>
      <c r="H910" s="56" t="s">
        <v>2090</v>
      </c>
      <c r="I910" s="63" t="s">
        <v>2091</v>
      </c>
      <c r="J910" s="59"/>
      <c r="K910" s="56">
        <v>1</v>
      </c>
      <c r="L910" s="60"/>
      <c r="M910" s="60"/>
      <c r="N910" s="60"/>
      <c r="O910" s="60"/>
      <c r="P910" s="60"/>
      <c r="Q910" s="60"/>
      <c r="R910" s="60"/>
      <c r="S910" s="60"/>
      <c r="T910" s="60"/>
      <c r="U910" s="60"/>
      <c r="V910" s="60"/>
    </row>
    <row r="911" spans="1:22" ht="15.75" customHeight="1">
      <c r="A911" s="56" t="s">
        <v>2092</v>
      </c>
      <c r="B911" s="66"/>
      <c r="C911" s="56" t="s">
        <v>1558</v>
      </c>
      <c r="D911" s="64">
        <v>400</v>
      </c>
      <c r="E911" s="64">
        <v>580</v>
      </c>
      <c r="F911" s="59"/>
      <c r="G911" s="59"/>
      <c r="H911" s="63" t="s">
        <v>2093</v>
      </c>
      <c r="I911" s="63" t="s">
        <v>2094</v>
      </c>
      <c r="J911" s="59"/>
      <c r="K911" s="56">
        <v>1</v>
      </c>
      <c r="L911" s="60"/>
      <c r="M911" s="60"/>
      <c r="N911" s="60"/>
      <c r="O911" s="60"/>
      <c r="P911" s="60"/>
      <c r="Q911" s="60"/>
      <c r="R911" s="60"/>
      <c r="S911" s="60"/>
      <c r="T911" s="60"/>
      <c r="U911" s="60"/>
      <c r="V911" s="60"/>
    </row>
    <row r="912" spans="1:22" ht="15.75" customHeight="1">
      <c r="A912" s="56" t="s">
        <v>2095</v>
      </c>
      <c r="B912" s="66"/>
      <c r="C912" s="56" t="s">
        <v>1560</v>
      </c>
      <c r="D912" s="64">
        <v>100</v>
      </c>
      <c r="E912" s="64">
        <v>100</v>
      </c>
      <c r="F912" s="59"/>
      <c r="G912" s="59"/>
      <c r="H912" s="56" t="s">
        <v>59</v>
      </c>
      <c r="I912" s="59"/>
      <c r="J912" s="59"/>
      <c r="K912" s="56">
        <v>1</v>
      </c>
      <c r="L912" s="60"/>
      <c r="M912" s="60"/>
      <c r="N912" s="60"/>
      <c r="O912" s="60"/>
      <c r="P912" s="60"/>
      <c r="Q912" s="60"/>
      <c r="R912" s="60"/>
      <c r="S912" s="60"/>
      <c r="T912" s="60"/>
      <c r="U912" s="60"/>
      <c r="V912" s="60"/>
    </row>
    <row r="913" spans="1:22" ht="15.75" customHeight="1">
      <c r="A913" s="56" t="s">
        <v>2096</v>
      </c>
      <c r="B913" s="66"/>
      <c r="C913" s="56" t="s">
        <v>1560</v>
      </c>
      <c r="D913" s="62">
        <v>80</v>
      </c>
      <c r="E913" s="62">
        <v>100</v>
      </c>
      <c r="F913" s="59"/>
      <c r="G913" s="59"/>
      <c r="H913" s="19" t="str">
        <f>HYPERLINK("http://www.journalleguide.com/communaute/2017/1/21/une-centaine-de-participants-a-la-marche-des-femmes-a-sutton-.html","http://www.journalleguide.com/communaute/2017/1/21/une-centaine-de-participants-a-la-marche-des-femmes-a-sutton-.html")</f>
        <v>http://www.journalleguide.com/communaute/2017/1/21/une-centaine-de-participants-a-la-marche-des-femmes-a-sutton-.html</v>
      </c>
      <c r="I913" s="56"/>
      <c r="J913" s="56"/>
      <c r="K913" s="56">
        <v>1</v>
      </c>
      <c r="L913" s="60"/>
      <c r="M913" s="60"/>
      <c r="N913" s="60"/>
      <c r="O913" s="60"/>
      <c r="P913" s="60"/>
      <c r="Q913" s="60"/>
      <c r="R913" s="60"/>
      <c r="S913" s="60"/>
      <c r="T913" s="60"/>
      <c r="U913" s="60"/>
      <c r="V913" s="60"/>
    </row>
    <row r="914" spans="1:22" ht="15.75" customHeight="1">
      <c r="A914" s="56" t="s">
        <v>2097</v>
      </c>
      <c r="B914" s="66"/>
      <c r="C914" s="56" t="s">
        <v>2098</v>
      </c>
      <c r="D914" s="62">
        <v>8</v>
      </c>
      <c r="E914" s="62">
        <v>8</v>
      </c>
      <c r="F914" s="59"/>
      <c r="G914" s="59"/>
      <c r="H914" s="56" t="s">
        <v>2099</v>
      </c>
      <c r="I914" s="56"/>
      <c r="J914" s="56"/>
      <c r="K914" s="56">
        <v>1</v>
      </c>
      <c r="L914" s="60"/>
      <c r="M914" s="60"/>
      <c r="N914" s="60"/>
      <c r="O914" s="60"/>
      <c r="P914" s="60"/>
      <c r="Q914" s="60"/>
      <c r="R914" s="60"/>
      <c r="S914" s="60"/>
      <c r="T914" s="60"/>
      <c r="U914" s="60"/>
      <c r="V914" s="60"/>
    </row>
    <row r="915" spans="1:22" ht="15.75" customHeight="1">
      <c r="A915" s="56" t="s">
        <v>2100</v>
      </c>
      <c r="B915" s="66"/>
      <c r="C915" s="56" t="s">
        <v>1622</v>
      </c>
      <c r="D915" s="62">
        <v>5000</v>
      </c>
      <c r="E915" s="62">
        <v>10000</v>
      </c>
      <c r="F915" s="59"/>
      <c r="G915" s="59"/>
      <c r="H915" s="63" t="s">
        <v>2101</v>
      </c>
      <c r="I915" s="63" t="s">
        <v>1645</v>
      </c>
      <c r="J915" s="56"/>
      <c r="K915" s="56">
        <v>1</v>
      </c>
      <c r="L915" s="60"/>
      <c r="M915" s="60"/>
      <c r="N915" s="60"/>
      <c r="O915" s="60"/>
      <c r="P915" s="60"/>
      <c r="Q915" s="60"/>
      <c r="R915" s="60"/>
      <c r="S915" s="60"/>
      <c r="T915" s="60"/>
      <c r="U915" s="60"/>
      <c r="V915" s="60"/>
    </row>
    <row r="916" spans="1:22" ht="15.75" customHeight="1">
      <c r="A916" s="56" t="s">
        <v>2102</v>
      </c>
      <c r="B916" s="66"/>
      <c r="C916" s="56" t="s">
        <v>2103</v>
      </c>
      <c r="D916" s="64">
        <v>100</v>
      </c>
      <c r="E916" s="64">
        <v>100</v>
      </c>
      <c r="F916" s="59"/>
      <c r="G916" s="59"/>
      <c r="H916" s="63" t="s">
        <v>2105</v>
      </c>
      <c r="I916" s="29" t="s">
        <v>2106</v>
      </c>
      <c r="J916" s="59"/>
      <c r="K916" s="56">
        <v>1</v>
      </c>
      <c r="L916" s="60"/>
      <c r="M916" s="60"/>
      <c r="N916" s="60"/>
      <c r="O916" s="60"/>
      <c r="P916" s="60"/>
      <c r="Q916" s="60"/>
      <c r="R916" s="60"/>
      <c r="S916" s="60"/>
      <c r="T916" s="60"/>
      <c r="U916" s="60"/>
      <c r="V916" s="60"/>
    </row>
    <row r="917" spans="1:22" ht="15.75" customHeight="1">
      <c r="A917" s="56" t="s">
        <v>2107</v>
      </c>
      <c r="B917" s="66"/>
      <c r="C917" s="56" t="s">
        <v>1917</v>
      </c>
      <c r="D917" s="64">
        <v>300</v>
      </c>
      <c r="E917" s="64">
        <v>300</v>
      </c>
      <c r="F917" s="59"/>
      <c r="G917" s="59"/>
      <c r="H917" s="63" t="s">
        <v>2108</v>
      </c>
      <c r="I917" s="59"/>
      <c r="J917" s="59"/>
      <c r="K917" s="56">
        <v>1</v>
      </c>
      <c r="L917" s="60"/>
      <c r="M917" s="60"/>
      <c r="N917" s="60"/>
      <c r="O917" s="60"/>
      <c r="P917" s="60"/>
      <c r="Q917" s="60"/>
      <c r="R917" s="60"/>
      <c r="S917" s="60"/>
      <c r="T917" s="60"/>
      <c r="U917" s="60"/>
      <c r="V917" s="60"/>
    </row>
    <row r="918" spans="1:22" ht="15.75" customHeight="1">
      <c r="A918" s="56" t="s">
        <v>2109</v>
      </c>
      <c r="B918" s="66"/>
      <c r="C918" s="56" t="s">
        <v>2110</v>
      </c>
      <c r="D918" s="64">
        <v>300</v>
      </c>
      <c r="E918" s="64">
        <v>500</v>
      </c>
      <c r="F918" s="59"/>
      <c r="G918" s="59"/>
      <c r="H918" s="56" t="s">
        <v>2111</v>
      </c>
      <c r="I918" s="63" t="s">
        <v>2112</v>
      </c>
      <c r="J918" s="56"/>
      <c r="K918" s="56">
        <v>1</v>
      </c>
      <c r="L918" s="60"/>
      <c r="M918" s="60"/>
      <c r="N918" s="60"/>
      <c r="O918" s="60"/>
      <c r="P918" s="60"/>
      <c r="Q918" s="60"/>
      <c r="R918" s="60"/>
      <c r="S918" s="60"/>
      <c r="T918" s="60"/>
      <c r="U918" s="60"/>
      <c r="V918" s="60"/>
    </row>
    <row r="919" spans="1:22" ht="15.75" customHeight="1">
      <c r="A919" s="56" t="s">
        <v>2113</v>
      </c>
      <c r="B919" s="66"/>
      <c r="C919" s="56" t="s">
        <v>1551</v>
      </c>
      <c r="D919" s="64">
        <v>36</v>
      </c>
      <c r="E919" s="64">
        <v>36</v>
      </c>
      <c r="F919" s="59"/>
      <c r="G919" s="59"/>
      <c r="H919" s="2" t="s">
        <v>1552</v>
      </c>
      <c r="I919" s="56"/>
      <c r="J919" s="56"/>
      <c r="K919" s="56">
        <v>1</v>
      </c>
      <c r="L919" s="60"/>
      <c r="M919" s="60"/>
      <c r="N919" s="60"/>
      <c r="O919" s="60"/>
      <c r="P919" s="60"/>
      <c r="Q919" s="60"/>
      <c r="R919" s="60"/>
      <c r="S919" s="60"/>
      <c r="T919" s="60"/>
      <c r="U919" s="60"/>
      <c r="V919" s="60"/>
    </row>
    <row r="920" spans="1:22" ht="15.75" customHeight="1">
      <c r="A920" s="56" t="s">
        <v>2114</v>
      </c>
      <c r="B920" s="66"/>
      <c r="C920" s="56" t="s">
        <v>1526</v>
      </c>
      <c r="D920" s="64">
        <v>200</v>
      </c>
      <c r="E920" s="64">
        <v>300</v>
      </c>
      <c r="F920" s="59"/>
      <c r="G920" s="59"/>
      <c r="H920" s="56" t="s">
        <v>1144</v>
      </c>
      <c r="I920" s="56"/>
      <c r="J920" s="56"/>
      <c r="K920" s="56">
        <v>1</v>
      </c>
      <c r="L920" s="60"/>
      <c r="M920" s="60"/>
      <c r="N920" s="60"/>
      <c r="O920" s="60"/>
      <c r="P920" s="60"/>
      <c r="Q920" s="60"/>
      <c r="R920" s="60"/>
      <c r="S920" s="60"/>
      <c r="T920" s="60"/>
      <c r="U920" s="60"/>
      <c r="V920" s="60"/>
    </row>
    <row r="921" spans="1:22" ht="15.75" customHeight="1">
      <c r="A921" s="56" t="s">
        <v>2116</v>
      </c>
      <c r="B921" s="66"/>
      <c r="C921" s="56" t="s">
        <v>1950</v>
      </c>
      <c r="D921" s="64">
        <v>648</v>
      </c>
      <c r="E921" s="64">
        <v>648</v>
      </c>
      <c r="F921" s="59"/>
      <c r="G921" s="59"/>
      <c r="H921" s="63" t="s">
        <v>2117</v>
      </c>
      <c r="I921" s="63" t="s">
        <v>2118</v>
      </c>
      <c r="J921" s="56"/>
      <c r="K921" s="56">
        <v>1</v>
      </c>
      <c r="L921" s="60"/>
      <c r="M921" s="60"/>
      <c r="N921" s="60"/>
      <c r="O921" s="60"/>
      <c r="P921" s="60"/>
      <c r="Q921" s="60"/>
      <c r="R921" s="60"/>
      <c r="S921" s="60"/>
      <c r="T921" s="60"/>
      <c r="U921" s="60"/>
      <c r="V921" s="60"/>
    </row>
    <row r="922" spans="1:22" ht="15.75" customHeight="1">
      <c r="A922" s="56" t="s">
        <v>2119</v>
      </c>
      <c r="B922" s="66"/>
      <c r="C922" s="56" t="s">
        <v>1560</v>
      </c>
      <c r="D922" s="62">
        <v>50000</v>
      </c>
      <c r="E922" s="62">
        <v>60000</v>
      </c>
      <c r="F922" s="59"/>
      <c r="H922" s="2" t="s">
        <v>2120</v>
      </c>
      <c r="I922" s="2" t="s">
        <v>2121</v>
      </c>
      <c r="J922" s="59"/>
      <c r="K922" s="56">
        <v>1</v>
      </c>
      <c r="L922" s="60"/>
      <c r="M922" s="60"/>
      <c r="N922" s="60"/>
      <c r="O922" s="60"/>
      <c r="P922" s="60"/>
      <c r="Q922" s="60"/>
      <c r="R922" s="60"/>
      <c r="S922" s="60"/>
      <c r="T922" s="60"/>
      <c r="U922" s="60"/>
      <c r="V922" s="60"/>
    </row>
    <row r="923" spans="1:22" ht="15.75" customHeight="1">
      <c r="A923" s="56" t="s">
        <v>2122</v>
      </c>
      <c r="B923" s="66"/>
      <c r="C923" s="56" t="s">
        <v>1558</v>
      </c>
      <c r="D923" s="64">
        <v>200</v>
      </c>
      <c r="E923" s="64">
        <v>300</v>
      </c>
      <c r="F923" s="59"/>
      <c r="G923" s="59"/>
      <c r="H923" s="56" t="s">
        <v>2123</v>
      </c>
      <c r="I923" s="56" t="s">
        <v>1144</v>
      </c>
      <c r="J923" s="56"/>
      <c r="K923" s="56">
        <v>1</v>
      </c>
      <c r="L923" s="60"/>
      <c r="M923" s="60"/>
      <c r="N923" s="60"/>
      <c r="O923" s="60"/>
      <c r="P923" s="60"/>
      <c r="Q923" s="60"/>
      <c r="R923" s="60"/>
      <c r="S923" s="60"/>
      <c r="T923" s="60"/>
      <c r="U923" s="60"/>
      <c r="V923" s="60"/>
    </row>
    <row r="924" spans="1:22" ht="15.75" customHeight="1">
      <c r="A924" s="56" t="s">
        <v>2124</v>
      </c>
      <c r="B924" s="66"/>
      <c r="C924" s="56" t="s">
        <v>1590</v>
      </c>
      <c r="D924" s="64">
        <v>260</v>
      </c>
      <c r="E924" s="64">
        <v>280</v>
      </c>
      <c r="F924" s="59"/>
      <c r="G924" s="59"/>
      <c r="H924" s="63" t="s">
        <v>2125</v>
      </c>
      <c r="I924" s="63" t="s">
        <v>2125</v>
      </c>
      <c r="J924" s="56"/>
      <c r="K924" s="56">
        <v>1</v>
      </c>
      <c r="L924" s="60"/>
      <c r="M924" s="60"/>
      <c r="N924" s="60"/>
      <c r="O924" s="60"/>
      <c r="P924" s="60"/>
      <c r="Q924" s="60"/>
      <c r="R924" s="60"/>
      <c r="S924" s="60"/>
      <c r="T924" s="60"/>
      <c r="U924" s="60"/>
      <c r="V924" s="60"/>
    </row>
    <row r="925" spans="1:22" ht="15.75" customHeight="1">
      <c r="A925" s="56" t="s">
        <v>2126</v>
      </c>
      <c r="B925" s="66"/>
      <c r="C925" s="56" t="s">
        <v>1919</v>
      </c>
      <c r="D925" s="62"/>
      <c r="E925" s="62"/>
      <c r="F925" s="59"/>
      <c r="G925" s="59"/>
      <c r="H925" s="56"/>
      <c r="I925" s="56"/>
      <c r="J925" s="59"/>
      <c r="K925" s="56">
        <v>1</v>
      </c>
      <c r="L925" s="60"/>
      <c r="M925" s="60"/>
      <c r="N925" s="60"/>
      <c r="O925" s="60"/>
      <c r="P925" s="60"/>
      <c r="Q925" s="60"/>
      <c r="R925" s="60"/>
      <c r="S925" s="60"/>
      <c r="T925" s="60"/>
      <c r="U925" s="60"/>
      <c r="V925" s="60"/>
    </row>
    <row r="926" spans="1:22" ht="15.75" customHeight="1">
      <c r="A926" s="56" t="s">
        <v>2127</v>
      </c>
      <c r="B926" s="66"/>
      <c r="C926" s="56" t="s">
        <v>1526</v>
      </c>
      <c r="D926" s="62"/>
      <c r="E926" s="62"/>
      <c r="F926" s="59"/>
      <c r="G926" s="59"/>
      <c r="H926" s="56"/>
      <c r="I926" s="56"/>
      <c r="J926" s="59"/>
      <c r="K926" s="56">
        <v>1</v>
      </c>
      <c r="L926" s="60"/>
      <c r="M926" s="60"/>
      <c r="N926" s="60"/>
      <c r="O926" s="60"/>
      <c r="P926" s="60"/>
      <c r="Q926" s="60"/>
      <c r="R926" s="60"/>
      <c r="S926" s="60"/>
      <c r="T926" s="60"/>
      <c r="U926" s="60"/>
      <c r="V926" s="60"/>
    </row>
    <row r="927" spans="1:22" ht="15.75" customHeight="1">
      <c r="A927" s="56" t="s">
        <v>2128</v>
      </c>
      <c r="B927" s="66"/>
      <c r="C927" s="56" t="s">
        <v>2129</v>
      </c>
      <c r="D927" s="62">
        <v>95</v>
      </c>
      <c r="E927" s="62">
        <v>100</v>
      </c>
      <c r="F927" s="59"/>
      <c r="G927" s="59"/>
      <c r="H927" s="56" t="s">
        <v>59</v>
      </c>
      <c r="I927" s="56"/>
      <c r="J927" s="59"/>
      <c r="K927" s="56">
        <v>1</v>
      </c>
      <c r="L927" s="60"/>
      <c r="M927" s="60"/>
      <c r="N927" s="60"/>
      <c r="O927" s="60"/>
      <c r="P927" s="60"/>
      <c r="Q927" s="60"/>
      <c r="R927" s="60"/>
      <c r="S927" s="60"/>
      <c r="T927" s="60"/>
      <c r="U927" s="60"/>
      <c r="V927" s="60"/>
    </row>
    <row r="928" spans="1:22" ht="15.75" customHeight="1">
      <c r="A928" s="56" t="s">
        <v>2130</v>
      </c>
      <c r="B928" s="66"/>
      <c r="C928" s="56" t="s">
        <v>1639</v>
      </c>
      <c r="D928" s="62">
        <v>18</v>
      </c>
      <c r="E928" s="62">
        <v>20</v>
      </c>
      <c r="F928" s="59"/>
      <c r="G928" s="59"/>
      <c r="H928" s="56" t="s">
        <v>2131</v>
      </c>
      <c r="I928" s="56"/>
      <c r="J928" s="59"/>
      <c r="K928" s="56">
        <v>1</v>
      </c>
      <c r="L928" s="60"/>
      <c r="M928" s="60"/>
      <c r="N928" s="60"/>
      <c r="O928" s="60"/>
      <c r="P928" s="60"/>
      <c r="Q928" s="60"/>
      <c r="R928" s="60"/>
      <c r="S928" s="60"/>
      <c r="T928" s="60"/>
      <c r="U928" s="60"/>
      <c r="V928" s="60"/>
    </row>
    <row r="929" spans="1:22" ht="15.75" customHeight="1">
      <c r="A929" s="56" t="s">
        <v>2132</v>
      </c>
      <c r="B929" s="66"/>
      <c r="C929" s="56" t="s">
        <v>1560</v>
      </c>
      <c r="D929" s="62">
        <v>10000</v>
      </c>
      <c r="E929" s="62">
        <v>15000</v>
      </c>
      <c r="F929" s="59"/>
      <c r="G929" s="59"/>
      <c r="H929" s="63" t="s">
        <v>2133</v>
      </c>
      <c r="I929" s="56" t="s">
        <v>59</v>
      </c>
      <c r="J929" s="59"/>
      <c r="K929" s="56">
        <v>1</v>
      </c>
      <c r="L929" s="60"/>
      <c r="M929" s="60"/>
      <c r="N929" s="60"/>
      <c r="O929" s="60"/>
      <c r="P929" s="60"/>
      <c r="Q929" s="60"/>
      <c r="R929" s="60"/>
      <c r="S929" s="60"/>
      <c r="T929" s="60"/>
      <c r="U929" s="60"/>
      <c r="V929" s="60"/>
    </row>
    <row r="930" spans="1:22" ht="15.75" customHeight="1">
      <c r="A930" s="56" t="s">
        <v>2134</v>
      </c>
      <c r="B930" s="66"/>
      <c r="C930" s="56" t="s">
        <v>1718</v>
      </c>
      <c r="D930" s="62">
        <v>25</v>
      </c>
      <c r="E930" s="64">
        <v>25</v>
      </c>
      <c r="F930" s="59"/>
      <c r="G930" s="59"/>
      <c r="H930" s="56" t="s">
        <v>2099</v>
      </c>
      <c r="I930" s="32"/>
      <c r="J930" s="56"/>
      <c r="K930" s="56">
        <v>1</v>
      </c>
      <c r="L930" s="60"/>
      <c r="M930" s="60"/>
      <c r="N930" s="60"/>
      <c r="O930" s="60"/>
      <c r="P930" s="60"/>
      <c r="Q930" s="60"/>
      <c r="R930" s="60"/>
      <c r="S930" s="60"/>
      <c r="T930" s="60"/>
      <c r="U930" s="60"/>
      <c r="V930" s="60"/>
    </row>
    <row r="931" spans="1:22" ht="15.75" customHeight="1">
      <c r="A931" s="56" t="s">
        <v>2135</v>
      </c>
      <c r="B931" s="66"/>
      <c r="C931" s="56" t="s">
        <v>1560</v>
      </c>
      <c r="D931" s="62">
        <v>2000</v>
      </c>
      <c r="E931" s="62">
        <v>8000</v>
      </c>
      <c r="F931" s="59"/>
      <c r="G931" s="59"/>
      <c r="H931" s="63" t="s">
        <v>2136</v>
      </c>
      <c r="I931" s="29" t="s">
        <v>2137</v>
      </c>
      <c r="J931" s="63" t="s">
        <v>2138</v>
      </c>
      <c r="K931" s="56">
        <v>1</v>
      </c>
      <c r="L931" s="60"/>
      <c r="M931" s="60"/>
      <c r="N931" s="60"/>
      <c r="O931" s="60"/>
      <c r="P931" s="60"/>
      <c r="Q931" s="60"/>
      <c r="R931" s="60"/>
      <c r="S931" s="60"/>
      <c r="T931" s="60"/>
      <c r="U931" s="60"/>
      <c r="V931" s="60"/>
    </row>
    <row r="932" spans="1:22" ht="15.75" customHeight="1">
      <c r="A932" s="56" t="s">
        <v>2139</v>
      </c>
      <c r="B932" s="66"/>
      <c r="C932" s="56" t="s">
        <v>2140</v>
      </c>
      <c r="D932" s="62">
        <v>1300</v>
      </c>
      <c r="E932" s="62">
        <v>2000</v>
      </c>
      <c r="F932" s="59"/>
      <c r="G932" s="59"/>
      <c r="H932" s="56" t="s">
        <v>59</v>
      </c>
      <c r="I932" s="63" t="s">
        <v>1645</v>
      </c>
      <c r="J932" s="56"/>
      <c r="K932" s="56">
        <v>1</v>
      </c>
      <c r="L932" s="60"/>
      <c r="M932" s="60"/>
      <c r="N932" s="60"/>
      <c r="O932" s="60"/>
      <c r="P932" s="60"/>
      <c r="Q932" s="60"/>
      <c r="R932" s="60"/>
      <c r="S932" s="60"/>
      <c r="T932" s="60"/>
      <c r="U932" s="60"/>
      <c r="V932" s="60"/>
    </row>
    <row r="933" spans="1:22" ht="15.75" customHeight="1">
      <c r="A933" s="56" t="s">
        <v>2141</v>
      </c>
      <c r="B933" s="66"/>
      <c r="C933" s="56" t="s">
        <v>2142</v>
      </c>
      <c r="D933" s="64">
        <v>9</v>
      </c>
      <c r="E933" s="64">
        <v>9</v>
      </c>
      <c r="F933" s="59"/>
      <c r="G933" s="59"/>
      <c r="H933" s="32" t="s">
        <v>2099</v>
      </c>
      <c r="I933" s="77"/>
      <c r="J933" s="59"/>
      <c r="K933" s="56">
        <v>1</v>
      </c>
      <c r="L933" s="60"/>
      <c r="M933" s="60"/>
      <c r="N933" s="60"/>
      <c r="O933" s="60"/>
      <c r="P933" s="60"/>
      <c r="Q933" s="60"/>
      <c r="R933" s="60"/>
      <c r="S933" s="60"/>
      <c r="T933" s="60"/>
      <c r="U933" s="60"/>
      <c r="V933" s="60"/>
    </row>
    <row r="934" spans="1:22" ht="15.75" customHeight="1">
      <c r="A934" s="56" t="s">
        <v>2143</v>
      </c>
      <c r="B934" s="66"/>
      <c r="C934" s="56" t="s">
        <v>2144</v>
      </c>
      <c r="D934" s="64">
        <v>150</v>
      </c>
      <c r="E934" s="64">
        <v>200</v>
      </c>
      <c r="F934" s="59"/>
      <c r="G934" s="59"/>
      <c r="H934" s="32" t="s">
        <v>2145</v>
      </c>
      <c r="I934" s="77"/>
      <c r="J934" s="59"/>
      <c r="K934" s="56">
        <v>1</v>
      </c>
      <c r="L934" s="60"/>
      <c r="M934" s="60"/>
      <c r="N934" s="60"/>
      <c r="O934" s="60"/>
      <c r="P934" s="60"/>
      <c r="Q934" s="60"/>
      <c r="R934" s="60"/>
      <c r="S934" s="60"/>
      <c r="T934" s="60"/>
      <c r="U934" s="60"/>
      <c r="V934" s="60"/>
    </row>
    <row r="935" spans="1:22" ht="15.75" customHeight="1">
      <c r="A935" s="56" t="s">
        <v>2146</v>
      </c>
      <c r="B935" s="66"/>
      <c r="C935" s="56" t="s">
        <v>1733</v>
      </c>
      <c r="D935" s="64">
        <v>200</v>
      </c>
      <c r="E935" s="64">
        <v>200</v>
      </c>
      <c r="F935" s="59"/>
      <c r="G935" s="59"/>
      <c r="H935" s="29" t="s">
        <v>2147</v>
      </c>
      <c r="I935" s="77"/>
      <c r="J935" s="59"/>
      <c r="K935" s="56">
        <v>1</v>
      </c>
      <c r="L935" s="60"/>
      <c r="M935" s="60"/>
      <c r="N935" s="60"/>
      <c r="O935" s="60"/>
      <c r="P935" s="60"/>
      <c r="Q935" s="60"/>
      <c r="R935" s="60"/>
      <c r="S935" s="60"/>
      <c r="T935" s="60"/>
      <c r="U935" s="60"/>
      <c r="V935" s="60"/>
    </row>
    <row r="936" spans="1:22" ht="15.75" customHeight="1">
      <c r="A936" s="56" t="s">
        <v>2148</v>
      </c>
      <c r="B936" s="66"/>
      <c r="C936" s="56" t="s">
        <v>1554</v>
      </c>
      <c r="D936" s="64">
        <v>700</v>
      </c>
      <c r="E936" s="62">
        <v>1000</v>
      </c>
      <c r="F936" s="59"/>
      <c r="G936" s="59"/>
      <c r="H936" s="29" t="s">
        <v>2149</v>
      </c>
      <c r="I936" s="52" t="s">
        <v>1698</v>
      </c>
      <c r="J936" s="2" t="s">
        <v>2150</v>
      </c>
      <c r="K936" s="56">
        <v>1</v>
      </c>
      <c r="L936" s="60"/>
      <c r="M936" s="60"/>
      <c r="N936" s="60"/>
      <c r="O936" s="60"/>
      <c r="P936" s="60"/>
      <c r="Q936" s="60"/>
      <c r="R936" s="60"/>
      <c r="S936" s="60"/>
      <c r="T936" s="60"/>
      <c r="U936" s="60"/>
      <c r="V936" s="60"/>
    </row>
    <row r="937" spans="1:22" ht="15.75" customHeight="1">
      <c r="A937" s="56" t="s">
        <v>2151</v>
      </c>
      <c r="B937" s="66"/>
      <c r="C937" s="56" t="s">
        <v>1560</v>
      </c>
      <c r="D937" s="64">
        <v>200</v>
      </c>
      <c r="E937" s="64">
        <v>200</v>
      </c>
      <c r="F937" s="59"/>
      <c r="G937" s="59"/>
      <c r="H937" s="63" t="s">
        <v>2152</v>
      </c>
      <c r="I937" s="61"/>
      <c r="J937" s="56" t="s">
        <v>59</v>
      </c>
      <c r="K937" s="56">
        <v>1</v>
      </c>
      <c r="L937" s="60"/>
      <c r="M937" s="60"/>
      <c r="N937" s="60"/>
      <c r="O937" s="60"/>
      <c r="P937" s="60"/>
      <c r="Q937" s="60"/>
      <c r="R937" s="60"/>
      <c r="S937" s="60"/>
      <c r="T937" s="60"/>
      <c r="U937" s="60"/>
      <c r="V937" s="60"/>
    </row>
    <row r="938" spans="1:22" ht="15.75" customHeight="1">
      <c r="A938" s="56" t="s">
        <v>2153</v>
      </c>
      <c r="B938" s="66"/>
      <c r="C938" s="56" t="s">
        <v>1560</v>
      </c>
      <c r="D938" s="64">
        <v>200</v>
      </c>
      <c r="E938" s="64">
        <v>300</v>
      </c>
      <c r="F938" s="59"/>
      <c r="G938" s="59"/>
      <c r="H938" s="2" t="s">
        <v>2152</v>
      </c>
      <c r="I938" s="63" t="s">
        <v>2154</v>
      </c>
      <c r="J938" s="56"/>
      <c r="K938" s="56">
        <v>1</v>
      </c>
      <c r="L938" s="60"/>
      <c r="M938" s="60"/>
      <c r="N938" s="60"/>
      <c r="O938" s="60"/>
      <c r="P938" s="60"/>
      <c r="Q938" s="60"/>
      <c r="R938" s="60"/>
      <c r="S938" s="60"/>
      <c r="T938" s="60"/>
      <c r="U938" s="60"/>
      <c r="V938" s="60"/>
    </row>
    <row r="939" spans="1:22" ht="15.75" customHeight="1">
      <c r="A939" s="56" t="s">
        <v>2155</v>
      </c>
      <c r="B939" s="66"/>
      <c r="C939" s="56" t="s">
        <v>1560</v>
      </c>
      <c r="D939" s="62">
        <v>1000</v>
      </c>
      <c r="E939" s="62">
        <v>3000</v>
      </c>
      <c r="F939" s="59"/>
      <c r="G939" s="59"/>
      <c r="H939" s="63" t="s">
        <v>2156</v>
      </c>
      <c r="I939" s="63" t="s">
        <v>2157</v>
      </c>
      <c r="J939" s="56"/>
      <c r="K939" s="56">
        <v>1</v>
      </c>
      <c r="L939" s="60"/>
      <c r="M939" s="60"/>
      <c r="N939" s="60"/>
      <c r="O939" s="60"/>
      <c r="P939" s="60"/>
      <c r="Q939" s="60"/>
      <c r="R939" s="60"/>
      <c r="S939" s="60"/>
      <c r="T939" s="60"/>
      <c r="U939" s="60"/>
      <c r="V939" s="60"/>
    </row>
    <row r="940" spans="1:22" ht="15.75" customHeight="1">
      <c r="A940" s="56" t="s">
        <v>2158</v>
      </c>
      <c r="B940" s="66"/>
      <c r="C940" s="56" t="s">
        <v>1560</v>
      </c>
      <c r="D940" s="64">
        <v>300</v>
      </c>
      <c r="E940" s="64">
        <v>300</v>
      </c>
      <c r="F940" s="59"/>
      <c r="G940" s="59"/>
      <c r="H940" s="56" t="s">
        <v>59</v>
      </c>
      <c r="I940" s="59"/>
      <c r="J940" s="59"/>
      <c r="K940" s="56">
        <v>1</v>
      </c>
      <c r="L940" s="60"/>
      <c r="M940" s="60"/>
      <c r="N940" s="60"/>
      <c r="O940" s="60"/>
      <c r="P940" s="60"/>
      <c r="Q940" s="60"/>
      <c r="R940" s="60"/>
      <c r="S940" s="60"/>
      <c r="T940" s="60"/>
      <c r="U940" s="60"/>
      <c r="V940" s="60"/>
    </row>
    <row r="941" spans="1:22" ht="15.75" customHeight="1">
      <c r="A941" s="56" t="s">
        <v>2159</v>
      </c>
      <c r="B941" s="66"/>
      <c r="C941" s="56" t="s">
        <v>1526</v>
      </c>
      <c r="D941" s="64">
        <v>18</v>
      </c>
      <c r="E941" s="64">
        <v>25</v>
      </c>
      <c r="F941" s="59"/>
      <c r="G941" s="59"/>
      <c r="H941" s="78" t="s">
        <v>2160</v>
      </c>
      <c r="I941" s="56"/>
      <c r="J941" s="56"/>
      <c r="K941" s="56">
        <v>1</v>
      </c>
      <c r="L941" s="60"/>
      <c r="M941" s="60"/>
      <c r="N941" s="60"/>
      <c r="O941" s="60"/>
      <c r="P941" s="60"/>
      <c r="Q941" s="60"/>
      <c r="R941" s="60"/>
      <c r="S941" s="60"/>
      <c r="T941" s="60"/>
      <c r="U941" s="60"/>
      <c r="V941" s="60"/>
    </row>
    <row r="942" spans="1:22" ht="15.75" customHeight="1">
      <c r="A942" s="56" t="s">
        <v>2161</v>
      </c>
      <c r="B942" s="66"/>
      <c r="C942" s="56" t="s">
        <v>2162</v>
      </c>
      <c r="D942" s="64">
        <v>75</v>
      </c>
      <c r="E942" s="64">
        <v>85</v>
      </c>
      <c r="F942" s="59"/>
      <c r="G942" s="59"/>
      <c r="H942" s="78" t="s">
        <v>2163</v>
      </c>
      <c r="I942" s="56"/>
      <c r="J942" s="56"/>
      <c r="K942" s="56">
        <v>1</v>
      </c>
      <c r="L942" s="60"/>
      <c r="M942" s="60"/>
      <c r="N942" s="60"/>
      <c r="O942" s="60"/>
      <c r="P942" s="60"/>
      <c r="Q942" s="60"/>
      <c r="R942" s="60"/>
      <c r="S942" s="60"/>
      <c r="T942" s="60"/>
      <c r="U942" s="60"/>
      <c r="V942" s="60"/>
    </row>
    <row r="943" spans="1:22" ht="15.75" customHeight="1">
      <c r="A943" s="56" t="s">
        <v>2164</v>
      </c>
      <c r="B943" s="66"/>
      <c r="C943" s="56" t="s">
        <v>1560</v>
      </c>
      <c r="D943" s="64">
        <v>100</v>
      </c>
      <c r="E943" s="64">
        <v>130</v>
      </c>
      <c r="F943" s="59"/>
      <c r="G943" s="59"/>
      <c r="H943" s="63" t="s">
        <v>2152</v>
      </c>
      <c r="I943" s="56"/>
      <c r="J943" s="56"/>
      <c r="K943" s="56">
        <v>1</v>
      </c>
      <c r="L943" s="60"/>
      <c r="M943" s="60"/>
      <c r="N943" s="60"/>
      <c r="O943" s="60"/>
      <c r="P943" s="60"/>
      <c r="Q943" s="60"/>
      <c r="R943" s="60"/>
      <c r="S943" s="60"/>
      <c r="T943" s="60"/>
      <c r="U943" s="60"/>
      <c r="V943" s="60"/>
    </row>
    <row r="944" spans="1:22" ht="15.75" customHeight="1">
      <c r="A944" s="56" t="s">
        <v>2165</v>
      </c>
      <c r="B944" s="66"/>
      <c r="C944" s="56" t="s">
        <v>2061</v>
      </c>
      <c r="D944" s="64"/>
      <c r="E944" s="64"/>
      <c r="F944" s="59"/>
      <c r="G944" s="59"/>
      <c r="H944" s="2"/>
      <c r="I944" s="56"/>
      <c r="J944" s="56"/>
      <c r="K944" s="56">
        <v>1</v>
      </c>
      <c r="L944" s="60"/>
      <c r="M944" s="60"/>
      <c r="N944" s="60"/>
      <c r="O944" s="60"/>
      <c r="P944" s="60"/>
      <c r="Q944" s="60"/>
      <c r="R944" s="60"/>
      <c r="S944" s="60"/>
      <c r="T944" s="60"/>
      <c r="U944" s="60"/>
      <c r="V944" s="60"/>
    </row>
    <row r="945" spans="1:22" ht="15.75" customHeight="1">
      <c r="A945" s="56" t="s">
        <v>2166</v>
      </c>
      <c r="B945" s="66"/>
      <c r="C945" s="56" t="s">
        <v>1573</v>
      </c>
      <c r="D945" s="64">
        <v>230</v>
      </c>
      <c r="E945" s="64">
        <v>300</v>
      </c>
      <c r="F945" s="59"/>
      <c r="G945" s="59"/>
      <c r="H945" s="2" t="s">
        <v>2167</v>
      </c>
      <c r="I945" s="56" t="s">
        <v>2168</v>
      </c>
      <c r="J945" s="63" t="s">
        <v>2169</v>
      </c>
      <c r="K945" s="56">
        <v>1</v>
      </c>
      <c r="L945" s="60"/>
      <c r="M945" s="60"/>
      <c r="N945" s="60"/>
      <c r="O945" s="60"/>
      <c r="P945" s="60"/>
      <c r="Q945" s="60"/>
      <c r="R945" s="60"/>
      <c r="S945" s="60"/>
      <c r="T945" s="60"/>
      <c r="U945" s="60"/>
      <c r="V945" s="60"/>
    </row>
    <row r="946" spans="1:22" ht="15.75" customHeight="1">
      <c r="A946" s="79" t="s">
        <v>2171</v>
      </c>
      <c r="B946" s="60"/>
      <c r="C946" s="79" t="s">
        <v>2172</v>
      </c>
      <c r="D946" s="79">
        <v>1</v>
      </c>
      <c r="E946" s="79">
        <v>1</v>
      </c>
      <c r="F946" s="60"/>
      <c r="G946" s="60"/>
      <c r="H946" s="79" t="s">
        <v>2064</v>
      </c>
      <c r="I946" s="60"/>
      <c r="J946" s="60"/>
      <c r="K946" s="79">
        <v>1</v>
      </c>
      <c r="L946" s="60"/>
      <c r="M946" s="60"/>
      <c r="N946" s="60"/>
      <c r="O946" s="60"/>
      <c r="P946" s="60"/>
      <c r="Q946" s="60"/>
      <c r="R946" s="60"/>
      <c r="S946" s="60"/>
      <c r="T946" s="60"/>
      <c r="U946" s="60"/>
      <c r="V946" s="60"/>
    </row>
    <row r="947" spans="1:22" ht="15.75" customHeight="1">
      <c r="A947" s="79" t="s">
        <v>2174</v>
      </c>
      <c r="B947" s="60"/>
      <c r="C947" s="79" t="s">
        <v>1526</v>
      </c>
      <c r="D947" s="79">
        <v>25</v>
      </c>
      <c r="E947" s="79">
        <v>26</v>
      </c>
      <c r="F947" s="60"/>
      <c r="G947" s="60"/>
      <c r="H947" s="79" t="s">
        <v>59</v>
      </c>
      <c r="I947" s="60"/>
      <c r="J947" s="60"/>
      <c r="K947" s="79">
        <v>1</v>
      </c>
      <c r="L947" s="60"/>
      <c r="M947" s="60"/>
      <c r="N947" s="60"/>
      <c r="O947" s="60"/>
      <c r="P947" s="60"/>
      <c r="Q947" s="60"/>
      <c r="R947" s="60"/>
      <c r="S947" s="60"/>
      <c r="T947" s="60"/>
      <c r="U947" s="60"/>
      <c r="V947" s="60"/>
    </row>
    <row r="948" spans="1:22" ht="15.75" customHeight="1">
      <c r="A948" s="79" t="s">
        <v>2176</v>
      </c>
      <c r="B948" s="60"/>
      <c r="C948" s="79" t="s">
        <v>1526</v>
      </c>
      <c r="D948" s="79">
        <v>40</v>
      </c>
      <c r="E948" s="79">
        <v>50</v>
      </c>
      <c r="F948" s="60"/>
      <c r="G948" s="60"/>
      <c r="H948" s="79" t="s">
        <v>2177</v>
      </c>
      <c r="I948" s="60"/>
      <c r="J948" s="60"/>
      <c r="K948" s="79">
        <v>1</v>
      </c>
      <c r="L948" s="60"/>
      <c r="M948" s="60"/>
      <c r="N948" s="60"/>
      <c r="O948" s="60"/>
      <c r="P948" s="60"/>
      <c r="Q948" s="60"/>
      <c r="R948" s="60"/>
      <c r="S948" s="60"/>
      <c r="T948" s="60"/>
      <c r="U948" s="60"/>
      <c r="V948" s="60"/>
    </row>
    <row r="949" spans="1:22" ht="15.75" customHeight="1">
      <c r="K949">
        <f>SUM(K685:K948)</f>
        <v>261</v>
      </c>
    </row>
    <row r="950" spans="1:22" ht="15.75" customHeight="1">
      <c r="A950" s="2"/>
      <c r="B950" s="2"/>
      <c r="C950" s="2"/>
      <c r="D950" s="2" t="s">
        <v>2178</v>
      </c>
      <c r="E950" s="2" t="s">
        <v>2178</v>
      </c>
      <c r="F950" s="2" t="s">
        <v>2179</v>
      </c>
      <c r="G950" s="2" t="s">
        <v>2180</v>
      </c>
    </row>
    <row r="951" spans="1:22" ht="15.75" customHeight="1">
      <c r="A951" s="2"/>
      <c r="B951" s="2" t="s">
        <v>2181</v>
      </c>
      <c r="C951" s="2" t="s">
        <v>2182</v>
      </c>
      <c r="D951" s="2" t="s">
        <v>2183</v>
      </c>
      <c r="E951" s="2" t="s">
        <v>2184</v>
      </c>
      <c r="F951" s="2" t="s">
        <v>2183</v>
      </c>
      <c r="G951" s="2" t="s">
        <v>2184</v>
      </c>
    </row>
    <row r="952" spans="1:22" ht="15.75" customHeight="1">
      <c r="A952" s="2" t="s">
        <v>2185</v>
      </c>
      <c r="B952" s="2">
        <v>0</v>
      </c>
      <c r="C952" s="2">
        <v>101</v>
      </c>
      <c r="D952">
        <f>COUNTIF(D12:D682, "&lt;101")</f>
        <v>214</v>
      </c>
      <c r="E952" s="80">
        <f>D952/D957</f>
        <v>0.33753943217665616</v>
      </c>
      <c r="F952" s="67">
        <f>COUNTIF(E12:E682, "&lt;101")</f>
        <v>176</v>
      </c>
      <c r="G952" s="80">
        <f>F952/F957</f>
        <v>0.27760252365930599</v>
      </c>
    </row>
    <row r="953" spans="1:22" ht="15.75" customHeight="1">
      <c r="A953" s="2" t="s">
        <v>2186</v>
      </c>
      <c r="B953" s="2">
        <v>100</v>
      </c>
      <c r="C953" s="2">
        <v>1001</v>
      </c>
      <c r="D953">
        <f>COUNTIF(D12:D682,"&gt;100")-COUNTIF(D12:D682,"&gt;1001")</f>
        <v>249</v>
      </c>
      <c r="E953" s="80">
        <f>D953/D957</f>
        <v>0.39274447949526814</v>
      </c>
      <c r="F953" s="67">
        <f>COUNTIF(E12:E682,"&gt;100")-COUNTIF(E12:E682,"&gt;1001")</f>
        <v>256</v>
      </c>
      <c r="G953" s="80">
        <f>F953/F957</f>
        <v>0.40378548895899052</v>
      </c>
    </row>
    <row r="954" spans="1:22" ht="15.75" customHeight="1">
      <c r="A954" s="2" t="s">
        <v>2187</v>
      </c>
      <c r="B954" s="2">
        <v>1000</v>
      </c>
      <c r="C954" s="2">
        <v>10001</v>
      </c>
      <c r="D954">
        <f>COUNTIF(D12:D682,"&gt;1000")-COUNTIF(D12:D682,"&gt;10001")</f>
        <v>134</v>
      </c>
      <c r="E954" s="80">
        <f>D954/D957</f>
        <v>0.2113564668769716</v>
      </c>
      <c r="F954">
        <f>COUNTIF(E12:E682,"&gt;1000")-COUNTIF(E12:E682,"&gt;10001")</f>
        <v>153</v>
      </c>
      <c r="G954" s="80">
        <f>F954/F957</f>
        <v>0.24132492113564669</v>
      </c>
    </row>
    <row r="955" spans="1:22" ht="15.75" customHeight="1">
      <c r="A955" s="2" t="s">
        <v>2188</v>
      </c>
      <c r="B955" s="2">
        <v>10000</v>
      </c>
      <c r="C955" s="2">
        <v>100000</v>
      </c>
      <c r="D955">
        <f>COUNTIF(D12:D682,"&gt;10000")-COUNTIF(D12:D682,"&gt;100001")</f>
        <v>28</v>
      </c>
      <c r="E955" s="80">
        <f>D955/D957</f>
        <v>4.4164037854889593E-2</v>
      </c>
      <c r="F955" s="67">
        <f>COUNTIF(E12:E682,"&gt;10000")-COUNTIF(E12:E682,"&gt;100001")</f>
        <v>37</v>
      </c>
      <c r="G955" s="80">
        <f>F955/F957</f>
        <v>5.8359621451104099E-2</v>
      </c>
    </row>
    <row r="956" spans="1:22" ht="15.75" customHeight="1">
      <c r="A956" s="2" t="s">
        <v>2189</v>
      </c>
      <c r="B956" s="2">
        <v>99999</v>
      </c>
      <c r="D956">
        <f>COUNTIF(D12:D682, "&gt;99999")</f>
        <v>9</v>
      </c>
      <c r="E956" s="80">
        <f>D956/D957</f>
        <v>1.4195583596214511E-2</v>
      </c>
      <c r="F956" s="67">
        <f>COUNTIF(E12:E682, "&gt;99999")</f>
        <v>12</v>
      </c>
      <c r="G956" s="80">
        <f>F956/F957</f>
        <v>1.8927444794952682E-2</v>
      </c>
    </row>
    <row r="957" spans="1:22" ht="15.75" customHeight="1">
      <c r="D957">
        <f>SUM(D952:D956)</f>
        <v>634</v>
      </c>
      <c r="F957">
        <f>SUM(F952:F956)</f>
        <v>634</v>
      </c>
    </row>
  </sheetData>
  <mergeCells count="6">
    <mergeCell ref="I909:J909"/>
    <mergeCell ref="I803:J803"/>
    <mergeCell ref="I794:J794"/>
    <mergeCell ref="H821:J821"/>
    <mergeCell ref="I782:J782"/>
    <mergeCell ref="I755:J755"/>
  </mergeCells>
  <hyperlinks>
    <hyperlink ref="H12" r:id="rId1"/>
    <hyperlink ref="H13" r:id="rId2"/>
    <hyperlink ref="H14" r:id="rId3"/>
    <hyperlink ref="H15" r:id="rId4"/>
    <hyperlink ref="H16" r:id="rId5"/>
    <hyperlink ref="H18" r:id="rId6"/>
    <hyperlink ref="H19" r:id="rId7"/>
    <hyperlink ref="H20" r:id="rId8"/>
    <hyperlink ref="H21" r:id="rId9"/>
    <hyperlink ref="H22" r:id="rId10"/>
    <hyperlink ref="I22" r:id="rId11"/>
    <hyperlink ref="J22" r:id="rId12"/>
    <hyperlink ref="H25" r:id="rId13"/>
    <hyperlink ref="H26" r:id="rId14"/>
    <hyperlink ref="H27" r:id="rId15"/>
    <hyperlink ref="I27" r:id="rId16"/>
    <hyperlink ref="H28" r:id="rId17"/>
    <hyperlink ref="I28" r:id="rId18"/>
    <hyperlink ref="J28" r:id="rId19" display="http://www.ncflindependent.com/2017/01/21/standing-in-solidarity-with-the-womens-march-on-washington/"/>
    <hyperlink ref="H29" r:id="rId20" display="http://www.goskagit.com/skagit/hundreds-participate-in-anacortes-women-s-march/article_4117590e-285b-565e-acd0-1ea4e7826160.html"/>
    <hyperlink ref="H30" r:id="rId21"/>
    <hyperlink ref="I30" r:id="rId22"/>
    <hyperlink ref="J30" r:id="rId23" display="http://www.ktuu.com/content/news/Thousands-of-Alaskans-show-up-for-Womens-March-in-Anchorage-411431025.html"/>
    <hyperlink ref="H31" r:id="rId24"/>
    <hyperlink ref="I31" r:id="rId25" display="http://kpcnews.com/news/latest/heraldrepublican/"/>
    <hyperlink ref="H32" r:id="rId26"/>
    <hyperlink ref="H33" r:id="rId27"/>
    <hyperlink ref="H34" r:id="rId28"/>
    <hyperlink ref="H35" r:id="rId29" display="http://www.sheboyganpress.com/story/news/local/2017/01/21/appleton-woman-stands-womens-march/96894178/"/>
    <hyperlink ref="I35" r:id="rId30" display="http://www.postcrescent.com/story/news/local/2017/01/21/appleton-woman-stands-womens-march/96894178/"/>
    <hyperlink ref="H38" r:id="rId31"/>
    <hyperlink ref="H39" r:id="rId32"/>
    <hyperlink ref="I39" r:id="rId33"/>
    <hyperlink ref="H40" r:id="rId34" display="http://www.oregonlive.com/trending/2017/01/womens_march_oregon_ashland_ph.html"/>
    <hyperlink ref="H41" r:id="rId35" display="http://www.aspendailynews.com/section/home/174009"/>
    <hyperlink ref="I41" r:id="rId36"/>
    <hyperlink ref="H42" r:id="rId37"/>
    <hyperlink ref="I42" r:id="rId38"/>
    <hyperlink ref="H43" r:id="rId39" location="slide-1"/>
    <hyperlink ref="H44" r:id="rId40" display="http://www.athensnews.com/news/local/hundreds-take-to-athens-streets-to-protest-trump-two-party/article_a05f8d96-a9cc-11e6-adc2-afe09ec722c0.html"/>
    <hyperlink ref="H45" r:id="rId41"/>
    <hyperlink ref="I45" r:id="rId42"/>
    <hyperlink ref="H46" r:id="rId43"/>
    <hyperlink ref="I46" r:id="rId44" display="http://www.wrdw.com/content/news/Hundreds-turn-out-for-Augustas-Women-Solidarity-March-411427215.html"/>
    <hyperlink ref="H47" r:id="rId45"/>
    <hyperlink ref="I47" r:id="rId46"/>
    <hyperlink ref="I48" r:id="rId47"/>
    <hyperlink ref="H49" r:id="rId48"/>
    <hyperlink ref="H52" r:id="rId49" display="http://bakersfieldnow.com/news/local/local-women-join-millions-more-across-the-nation-for-womens-equality"/>
    <hyperlink ref="H53" r:id="rId50"/>
    <hyperlink ref="I59" r:id="rId51" location="1"/>
    <hyperlink ref="H61" r:id="rId52"/>
    <hyperlink ref="I61" r:id="rId53"/>
    <hyperlink ref="J61" r:id="rId54" display="http://edhayes89.wixsite.com/aerial-photography/page?lightbox=image_jdf"/>
    <hyperlink ref="H62" r:id="rId55"/>
    <hyperlink ref="H63" r:id="rId56"/>
    <hyperlink ref="I63" r:id="rId57"/>
    <hyperlink ref="J65" r:id="rId58"/>
    <hyperlink ref="H66" r:id="rId59" display="http://www.dailycal.org/2017/01/21/berkeley-community-joins-millions-around-world-participating-womens-marches/"/>
    <hyperlink ref="J66" r:id="rId60" display="http://www.berkeleyside.com/2017/01/22/russian-prankster-organizes-fake-protest-uc-berkeley-hundreds-march-anyway/"/>
    <hyperlink ref="H67" r:id="rId61"/>
    <hyperlink ref="I67" r:id="rId62" location="stream/0"/>
    <hyperlink ref="J67" r:id="rId63" display="https://jackpineradicals.com/boards/topic/womens-march-in-gustavus-alaska/"/>
    <hyperlink ref="H68" r:id="rId64"/>
    <hyperlink ref="H69" r:id="rId65"/>
    <hyperlink ref="I69" r:id="rId66" location="incart_river_home" display="http://www.lehighvalleylive.com/bethlehem/index.ssf/2017/01/bethlehem_joins_nation_in_rall.html - incart_river_home"/>
    <hyperlink ref="H70" r:id="rId67"/>
    <hyperlink ref="I70" r:id="rId68"/>
    <hyperlink ref="I72" r:id="rId69"/>
    <hyperlink ref="H73" r:id="rId70" location="incart_river_mobileshort_home"/>
    <hyperlink ref="I73" r:id="rId71"/>
    <hyperlink ref="H75" r:id="rId72"/>
    <hyperlink ref="I75" r:id="rId73"/>
    <hyperlink ref="H78" r:id="rId74"/>
    <hyperlink ref="I78" r:id="rId75"/>
    <hyperlink ref="J78" r:id="rId76" display="http://wnep.com/2017/01/21/womens-march-in-bloomsburg-displays-countrys-divide/"/>
    <hyperlink ref="H80" r:id="rId77"/>
    <hyperlink ref="H82" r:id="rId78"/>
    <hyperlink ref="I82" r:id="rId79"/>
    <hyperlink ref="H83" r:id="rId80"/>
    <hyperlink ref="H85" r:id="rId81" display="http://www.enterprisenews.com/news/20170121/bridgewater-residents-protest-trump---with-peace"/>
    <hyperlink ref="H86" r:id="rId82" display="http://www.livingstondaily.com/story/news/local/2017/01/21/hundreds-rally-brighton-mill-pond/96884294/"/>
    <hyperlink ref="H90" r:id="rId83"/>
    <hyperlink ref="H92" r:id="rId84"/>
    <hyperlink ref="I92" r:id="rId85"/>
    <hyperlink ref="H93" r:id="rId86"/>
    <hyperlink ref="H97" r:id="rId87"/>
    <hyperlink ref="H98" r:id="rId88" display="http://www.capegazette.com/article/peaceful-march-along-lewes-beach-takes-stand-women%E2%80%99s-rights/124227"/>
    <hyperlink ref="H99" r:id="rId89"/>
    <hyperlink ref="I99" r:id="rId90"/>
    <hyperlink ref="H100" r:id="rId91"/>
    <hyperlink ref="J100" r:id="rId92" display="http://thesouthern.com/news/local/communities/carbondale/article_a058815f-6717-5a5a-a4a4-7d8b9fa6c6b5.html"/>
    <hyperlink ref="H102" r:id="rId93"/>
    <hyperlink ref="H103" r:id="rId94"/>
    <hyperlink ref="H105" r:id="rId95"/>
    <hyperlink ref="I105" r:id="rId96"/>
    <hyperlink ref="H106" r:id="rId97"/>
    <hyperlink ref="H107" r:id="rId98"/>
    <hyperlink ref="I107" r:id="rId99"/>
    <hyperlink ref="H110" r:id="rId100"/>
    <hyperlink ref="H113" r:id="rId101"/>
    <hyperlink ref="I113" r:id="rId102"/>
    <hyperlink ref="H114" r:id="rId103"/>
    <hyperlink ref="I115" r:id="rId104"/>
    <hyperlink ref="H116" r:id="rId105"/>
    <hyperlink ref="H118" r:id="rId106"/>
    <hyperlink ref="J118" r:id="rId107"/>
    <hyperlink ref="H119" r:id="rId108"/>
    <hyperlink ref="H120" r:id="rId109"/>
    <hyperlink ref="H121" r:id="rId110"/>
    <hyperlink ref="H122" r:id="rId111" location="incart_big-photo"/>
    <hyperlink ref="H124" r:id="rId112"/>
    <hyperlink ref="H125" r:id="rId113"/>
    <hyperlink ref="H126" r:id="rId114"/>
    <hyperlink ref="H127" r:id="rId115"/>
    <hyperlink ref="H128" r:id="rId116"/>
    <hyperlink ref="H129" r:id="rId117"/>
    <hyperlink ref="I129" r:id="rId118"/>
    <hyperlink ref="H130" r:id="rId119"/>
    <hyperlink ref="H131" r:id="rId120" location="stream/0"/>
    <hyperlink ref="I131" r:id="rId121"/>
    <hyperlink ref="H134" r:id="rId122"/>
    <hyperlink ref="I134" r:id="rId123"/>
    <hyperlink ref="H137" r:id="rId124"/>
    <hyperlink ref="H138" r:id="rId125"/>
    <hyperlink ref="H139" r:id="rId126"/>
    <hyperlink ref="H141" r:id="rId127" location=".WIRF0H0kfZo.twitter"/>
    <hyperlink ref="H142" r:id="rId128"/>
    <hyperlink ref="I142" r:id="rId129"/>
    <hyperlink ref="H145" r:id="rId130"/>
    <hyperlink ref="H147" r:id="rId131"/>
    <hyperlink ref="H149" r:id="rId132"/>
    <hyperlink ref="I149" r:id="rId133"/>
    <hyperlink ref="H151" r:id="rId134"/>
    <hyperlink ref="I151" r:id="rId135"/>
    <hyperlink ref="H152" r:id="rId136"/>
    <hyperlink ref="H153" r:id="rId137"/>
    <hyperlink ref="H157" r:id="rId138"/>
    <hyperlink ref="H158" r:id="rId139"/>
    <hyperlink ref="I158" r:id="rId140"/>
    <hyperlink ref="H159" r:id="rId141"/>
    <hyperlink ref="I159" r:id="rId142"/>
    <hyperlink ref="H160" r:id="rId143"/>
    <hyperlink ref="H161" r:id="rId144"/>
    <hyperlink ref="I162" r:id="rId145"/>
    <hyperlink ref="H163" r:id="rId146"/>
    <hyperlink ref="I163" r:id="rId147"/>
    <hyperlink ref="H164" r:id="rId148"/>
    <hyperlink ref="H165" r:id="rId149"/>
    <hyperlink ref="H169" r:id="rId150"/>
    <hyperlink ref="H174" r:id="rId151"/>
    <hyperlink ref="H177" r:id="rId152"/>
    <hyperlink ref="H178" r:id="rId153"/>
    <hyperlink ref="I178" r:id="rId154"/>
    <hyperlink ref="I179" r:id="rId155"/>
    <hyperlink ref="I180" r:id="rId156"/>
    <hyperlink ref="H183" r:id="rId157"/>
    <hyperlink ref="H184" r:id="rId158"/>
    <hyperlink ref="H185" r:id="rId159"/>
    <hyperlink ref="H188" r:id="rId160"/>
    <hyperlink ref="I188" r:id="rId161"/>
    <hyperlink ref="H190" r:id="rId162"/>
    <hyperlink ref="I190" r:id="rId163"/>
    <hyperlink ref="H191" r:id="rId164"/>
    <hyperlink ref="I191" r:id="rId165"/>
    <hyperlink ref="H194" r:id="rId166"/>
    <hyperlink ref="H198" r:id="rId167"/>
    <hyperlink ref="H201" r:id="rId168"/>
    <hyperlink ref="I201" r:id="rId169"/>
    <hyperlink ref="H202" r:id="rId170"/>
    <hyperlink ref="H203" r:id="rId171"/>
    <hyperlink ref="H206" r:id="rId172"/>
    <hyperlink ref="H210" r:id="rId173"/>
    <hyperlink ref="H211" r:id="rId174"/>
    <hyperlink ref="H212" r:id="rId175"/>
    <hyperlink ref="H213" r:id="rId176"/>
    <hyperlink ref="H215" r:id="rId177" location="storylink=cpy"/>
    <hyperlink ref="H216" r:id="rId178"/>
    <hyperlink ref="H217" r:id="rId179"/>
    <hyperlink ref="H218" r:id="rId180"/>
    <hyperlink ref="H219" r:id="rId181"/>
    <hyperlink ref="I221" r:id="rId182"/>
    <hyperlink ref="H222" r:id="rId183"/>
    <hyperlink ref="H225" r:id="rId184"/>
    <hyperlink ref="I225" r:id="rId185"/>
    <hyperlink ref="H226" r:id="rId186"/>
    <hyperlink ref="H228" r:id="rId187"/>
    <hyperlink ref="H229" r:id="rId188"/>
    <hyperlink ref="I229" r:id="rId189"/>
    <hyperlink ref="H231" r:id="rId190"/>
    <hyperlink ref="I233" r:id="rId191"/>
    <hyperlink ref="H234" r:id="rId192"/>
    <hyperlink ref="H236" r:id="rId193"/>
    <hyperlink ref="H244" r:id="rId194"/>
    <hyperlink ref="I245" r:id="rId195"/>
    <hyperlink ref="H248" r:id="rId196" location="incart_river_mobile_home_pop"/>
    <hyperlink ref="H249" r:id="rId197"/>
    <hyperlink ref="H250" r:id="rId198"/>
    <hyperlink ref="H254" r:id="rId199"/>
    <hyperlink ref="I254" r:id="rId200"/>
    <hyperlink ref="H259" r:id="rId201"/>
    <hyperlink ref="H262" r:id="rId202"/>
    <hyperlink ref="I262" r:id="rId203"/>
    <hyperlink ref="H263" r:id="rId204"/>
    <hyperlink ref="H264" r:id="rId205"/>
    <hyperlink ref="H265" r:id="rId206"/>
    <hyperlink ref="I267" r:id="rId207"/>
    <hyperlink ref="H269" r:id="rId208"/>
    <hyperlink ref="I269" r:id="rId209"/>
    <hyperlink ref="H272" r:id="rId210"/>
    <hyperlink ref="H274" r:id="rId211"/>
    <hyperlink ref="I274" r:id="rId212"/>
    <hyperlink ref="H275" r:id="rId213"/>
    <hyperlink ref="I275" r:id="rId214"/>
    <hyperlink ref="H277" r:id="rId215"/>
    <hyperlink ref="H278" r:id="rId216"/>
    <hyperlink ref="H280" r:id="rId217"/>
    <hyperlink ref="I280" r:id="rId218"/>
    <hyperlink ref="H281" r:id="rId219"/>
    <hyperlink ref="H282" r:id="rId220"/>
    <hyperlink ref="I282" r:id="rId221"/>
    <hyperlink ref="J282" r:id="rId222"/>
    <hyperlink ref="H283" r:id="rId223"/>
    <hyperlink ref="H284" r:id="rId224"/>
    <hyperlink ref="H287" r:id="rId225"/>
    <hyperlink ref="H290" r:id="rId226" location="slide-1"/>
    <hyperlink ref="H291" r:id="rId227"/>
    <hyperlink ref="I291" r:id="rId228"/>
    <hyperlink ref="H292" r:id="rId229"/>
    <hyperlink ref="I292" r:id="rId230"/>
    <hyperlink ref="H294" r:id="rId231"/>
    <hyperlink ref="I294" r:id="rId232"/>
    <hyperlink ref="H297" r:id="rId233"/>
    <hyperlink ref="H298" r:id="rId234"/>
    <hyperlink ref="J298" r:id="rId235"/>
    <hyperlink ref="H299" r:id="rId236"/>
    <hyperlink ref="H300" r:id="rId237"/>
    <hyperlink ref="H301" r:id="rId238"/>
    <hyperlink ref="H302" r:id="rId239"/>
    <hyperlink ref="H303" r:id="rId240"/>
    <hyperlink ref="I303" r:id="rId241"/>
    <hyperlink ref="H304" r:id="rId242"/>
    <hyperlink ref="I304" r:id="rId243"/>
    <hyperlink ref="H306" r:id="rId244"/>
    <hyperlink ref="H307" r:id="rId245"/>
    <hyperlink ref="H308" r:id="rId246"/>
    <hyperlink ref="I308" r:id="rId247"/>
    <hyperlink ref="J309" r:id="rId248"/>
    <hyperlink ref="I310" r:id="rId249"/>
    <hyperlink ref="I311" r:id="rId250"/>
    <hyperlink ref="J311" r:id="rId251"/>
    <hyperlink ref="H318" r:id="rId252"/>
    <hyperlink ref="H319" r:id="rId253"/>
    <hyperlink ref="H323" r:id="rId254"/>
    <hyperlink ref="H324" r:id="rId255"/>
    <hyperlink ref="H325" r:id="rId256"/>
    <hyperlink ref="H327" r:id="rId257"/>
    <hyperlink ref="I327" r:id="rId258"/>
    <hyperlink ref="J327" r:id="rId259"/>
    <hyperlink ref="H329" r:id="rId260"/>
    <hyperlink ref="I329" r:id="rId261"/>
    <hyperlink ref="H330" r:id="rId262"/>
    <hyperlink ref="I330" r:id="rId263"/>
    <hyperlink ref="H332" r:id="rId264"/>
    <hyperlink ref="H333" r:id="rId265"/>
    <hyperlink ref="H334" r:id="rId266"/>
    <hyperlink ref="H337" r:id="rId267"/>
    <hyperlink ref="H339" r:id="rId268"/>
    <hyperlink ref="I339" r:id="rId269"/>
    <hyperlink ref="H340" r:id="rId270"/>
    <hyperlink ref="I342" r:id="rId271"/>
    <hyperlink ref="H343" r:id="rId272"/>
    <hyperlink ref="H344" r:id="rId273"/>
    <hyperlink ref="I344" r:id="rId274"/>
    <hyperlink ref="J344" r:id="rId275"/>
    <hyperlink ref="H345" r:id="rId276"/>
    <hyperlink ref="I345" r:id="rId277"/>
    <hyperlink ref="H346" r:id="rId278"/>
    <hyperlink ref="H347" r:id="rId279"/>
    <hyperlink ref="H350" r:id="rId280"/>
    <hyperlink ref="H353" r:id="rId281"/>
    <hyperlink ref="H354" r:id="rId282"/>
    <hyperlink ref="H355" r:id="rId283"/>
    <hyperlink ref="H356" r:id="rId284"/>
    <hyperlink ref="H357" r:id="rId285"/>
    <hyperlink ref="H360" r:id="rId286"/>
    <hyperlink ref="H361" r:id="rId287"/>
    <hyperlink ref="I361" r:id="rId288"/>
    <hyperlink ref="H363" r:id="rId289"/>
    <hyperlink ref="J366" r:id="rId290"/>
    <hyperlink ref="H368" r:id="rId291"/>
    <hyperlink ref="I368" r:id="rId292"/>
    <hyperlink ref="H369" r:id="rId293"/>
    <hyperlink ref="H372" r:id="rId294"/>
    <hyperlink ref="H374" r:id="rId295"/>
    <hyperlink ref="I375" r:id="rId296"/>
    <hyperlink ref="H378" r:id="rId297"/>
    <hyperlink ref="H380" r:id="rId298"/>
    <hyperlink ref="H384" r:id="rId299"/>
    <hyperlink ref="H386" r:id="rId300"/>
    <hyperlink ref="I387" r:id="rId301"/>
    <hyperlink ref="H388" r:id="rId302"/>
    <hyperlink ref="I388" r:id="rId303"/>
    <hyperlink ref="H392" r:id="rId304"/>
    <hyperlink ref="I392" r:id="rId305"/>
    <hyperlink ref="H394" r:id="rId306" location="utm_source=morganton.com&amp;utm_campaign=%2Fnewsletter%2Fbreaking%2F&amp;utm_medium=email&amp;utm_content=image"/>
    <hyperlink ref="H396" r:id="rId307"/>
    <hyperlink ref="I396" r:id="rId308"/>
    <hyperlink ref="H400" r:id="rId309"/>
    <hyperlink ref="H402" r:id="rId310"/>
    <hyperlink ref="H403" r:id="rId311"/>
    <hyperlink ref="H404" r:id="rId312"/>
    <hyperlink ref="I404" r:id="rId313"/>
    <hyperlink ref="J404" r:id="rId314"/>
    <hyperlink ref="H405" r:id="rId315"/>
    <hyperlink ref="I405" r:id="rId316"/>
    <hyperlink ref="H408" r:id="rId317"/>
    <hyperlink ref="H409" r:id="rId318"/>
    <hyperlink ref="I409" r:id="rId319"/>
    <hyperlink ref="H410" r:id="rId320"/>
    <hyperlink ref="H411" r:id="rId321"/>
    <hyperlink ref="I411" r:id="rId322"/>
    <hyperlink ref="H412" r:id="rId323"/>
    <hyperlink ref="H413" r:id="rId324"/>
    <hyperlink ref="H414" r:id="rId325"/>
    <hyperlink ref="I414" r:id="rId326"/>
    <hyperlink ref="H416" r:id="rId327"/>
    <hyperlink ref="I417" r:id="rId328"/>
    <hyperlink ref="H418" r:id="rId329"/>
    <hyperlink ref="H419" r:id="rId330"/>
    <hyperlink ref="I419" r:id="rId331"/>
    <hyperlink ref="J419" r:id="rId332"/>
    <hyperlink ref="H421" r:id="rId333"/>
    <hyperlink ref="H422" r:id="rId334"/>
    <hyperlink ref="I422" r:id="rId335"/>
    <hyperlink ref="H423" r:id="rId336"/>
    <hyperlink ref="I423" r:id="rId337"/>
    <hyperlink ref="H424" r:id="rId338"/>
    <hyperlink ref="H425" r:id="rId339"/>
    <hyperlink ref="H426" r:id="rId340"/>
    <hyperlink ref="I426" r:id="rId341"/>
    <hyperlink ref="H427" r:id="rId342"/>
    <hyperlink ref="I427" r:id="rId343"/>
    <hyperlink ref="H428" r:id="rId344"/>
    <hyperlink ref="I428" r:id="rId345"/>
    <hyperlink ref="I429" r:id="rId346"/>
    <hyperlink ref="H430" r:id="rId347"/>
    <hyperlink ref="H431" r:id="rId348"/>
    <hyperlink ref="I431" r:id="rId349"/>
    <hyperlink ref="H432" r:id="rId350"/>
    <hyperlink ref="H433" r:id="rId351"/>
    <hyperlink ref="H434" r:id="rId352"/>
    <hyperlink ref="H438" r:id="rId353"/>
    <hyperlink ref="I438" r:id="rId354"/>
    <hyperlink ref="H440" r:id="rId355"/>
    <hyperlink ref="I442" r:id="rId356"/>
    <hyperlink ref="I443" r:id="rId357"/>
    <hyperlink ref="H444" r:id="rId358"/>
    <hyperlink ref="H445" r:id="rId359"/>
    <hyperlink ref="H447" r:id="rId360"/>
    <hyperlink ref="I447" r:id="rId361"/>
    <hyperlink ref="H448" r:id="rId362"/>
    <hyperlink ref="H451" r:id="rId363"/>
    <hyperlink ref="H453" r:id="rId364"/>
    <hyperlink ref="H454" r:id="rId365"/>
    <hyperlink ref="H456" r:id="rId366"/>
    <hyperlink ref="H457" r:id="rId367"/>
    <hyperlink ref="I457" r:id="rId368"/>
    <hyperlink ref="H460" r:id="rId369"/>
    <hyperlink ref="H461" r:id="rId370"/>
    <hyperlink ref="I461" r:id="rId371"/>
    <hyperlink ref="H463" r:id="rId372"/>
    <hyperlink ref="H465" r:id="rId373"/>
    <hyperlink ref="H466" r:id="rId374"/>
    <hyperlink ref="H467" r:id="rId375"/>
    <hyperlink ref="I467" r:id="rId376"/>
    <hyperlink ref="H469" r:id="rId377"/>
    <hyperlink ref="I472" r:id="rId378"/>
    <hyperlink ref="H473" r:id="rId379"/>
    <hyperlink ref="I474" r:id="rId380"/>
    <hyperlink ref="H476" r:id="rId381"/>
    <hyperlink ref="H477" r:id="rId382"/>
    <hyperlink ref="H478" r:id="rId383"/>
    <hyperlink ref="H479" r:id="rId384"/>
    <hyperlink ref="I479" r:id="rId385"/>
    <hyperlink ref="H481" r:id="rId386"/>
    <hyperlink ref="H483" r:id="rId387"/>
    <hyperlink ref="J483" r:id="rId388"/>
    <hyperlink ref="H484" r:id="rId389"/>
    <hyperlink ref="H485" r:id="rId390"/>
    <hyperlink ref="I485" r:id="rId391"/>
    <hyperlink ref="H488" r:id="rId392"/>
    <hyperlink ref="H489" r:id="rId393"/>
    <hyperlink ref="H490" r:id="rId394"/>
    <hyperlink ref="I490" r:id="rId395"/>
    <hyperlink ref="H491" r:id="rId396" display="http://newjersey.news12.com/multimedia/hundreds-march-in-solidarity-in-red-bank-1.12994794"/>
    <hyperlink ref="I491" r:id="rId397" display="http://www.redbankgreen.com/2017/01/red-bank-women-unite-against-unnamed-president/"/>
    <hyperlink ref="H492" r:id="rId398"/>
    <hyperlink ref="H493" r:id="rId399"/>
    <hyperlink ref="H494" r:id="rId400"/>
    <hyperlink ref="H495" r:id="rId401"/>
    <hyperlink ref="H496" r:id="rId402"/>
    <hyperlink ref="H497" r:id="rId403"/>
    <hyperlink ref="I498" r:id="rId404"/>
    <hyperlink ref="I499" r:id="rId405"/>
    <hyperlink ref="H501" r:id="rId406"/>
    <hyperlink ref="H502" r:id="rId407"/>
    <hyperlink ref="I502" r:id="rId408"/>
    <hyperlink ref="H503" r:id="rId409"/>
    <hyperlink ref="I503" r:id="rId410"/>
    <hyperlink ref="H504" r:id="rId411"/>
    <hyperlink ref="I504" r:id="rId412"/>
    <hyperlink ref="H506" r:id="rId413"/>
    <hyperlink ref="H509" r:id="rId414"/>
    <hyperlink ref="H510" r:id="rId415"/>
    <hyperlink ref="H511" r:id="rId416"/>
    <hyperlink ref="H512" r:id="rId417"/>
    <hyperlink ref="J515" r:id="rId418"/>
    <hyperlink ref="H517" r:id="rId419"/>
    <hyperlink ref="H518" r:id="rId420"/>
    <hyperlink ref="H521" r:id="rId421"/>
    <hyperlink ref="H522" r:id="rId422"/>
    <hyperlink ref="H523" r:id="rId423"/>
    <hyperlink ref="H524" r:id="rId424"/>
    <hyperlink ref="J524" r:id="rId425"/>
    <hyperlink ref="H526" r:id="rId426"/>
    <hyperlink ref="H528" r:id="rId427"/>
    <hyperlink ref="H529" r:id="rId428"/>
    <hyperlink ref="H530" r:id="rId429"/>
    <hyperlink ref="H531" r:id="rId430"/>
    <hyperlink ref="H532" r:id="rId431"/>
    <hyperlink ref="I532" r:id="rId432"/>
    <hyperlink ref="H534" r:id="rId433"/>
    <hyperlink ref="H535" r:id="rId434"/>
    <hyperlink ref="H537" r:id="rId435"/>
    <hyperlink ref="I537" r:id="rId436"/>
    <hyperlink ref="H538" r:id="rId437"/>
    <hyperlink ref="I538" r:id="rId438"/>
    <hyperlink ref="H539" r:id="rId439"/>
    <hyperlink ref="I539" r:id="rId440"/>
    <hyperlink ref="J539" r:id="rId441"/>
    <hyperlink ref="H543" r:id="rId442"/>
    <hyperlink ref="I543" r:id="rId443"/>
    <hyperlink ref="H544" r:id="rId444"/>
    <hyperlink ref="I544" r:id="rId445"/>
    <hyperlink ref="H546" r:id="rId446"/>
    <hyperlink ref="H547" r:id="rId447"/>
    <hyperlink ref="H549" r:id="rId448"/>
    <hyperlink ref="I549" r:id="rId449"/>
    <hyperlink ref="H550" r:id="rId450"/>
    <hyperlink ref="I550" r:id="rId451"/>
    <hyperlink ref="H551" r:id="rId452"/>
    <hyperlink ref="I551" r:id="rId453"/>
    <hyperlink ref="H552" r:id="rId454"/>
    <hyperlink ref="H553" r:id="rId455"/>
    <hyperlink ref="I553" r:id="rId456"/>
    <hyperlink ref="H555" r:id="rId457"/>
    <hyperlink ref="I555" r:id="rId458"/>
    <hyperlink ref="H556" r:id="rId459"/>
    <hyperlink ref="I556" r:id="rId460"/>
    <hyperlink ref="H557" r:id="rId461"/>
    <hyperlink ref="H559" r:id="rId462"/>
    <hyperlink ref="H560" r:id="rId463"/>
    <hyperlink ref="H561" r:id="rId464"/>
    <hyperlink ref="H562" r:id="rId465"/>
    <hyperlink ref="J562" r:id="rId466"/>
    <hyperlink ref="H566" r:id="rId467"/>
    <hyperlink ref="I566" r:id="rId468"/>
    <hyperlink ref="H567" r:id="rId469"/>
    <hyperlink ref="I568" r:id="rId470"/>
    <hyperlink ref="H569" r:id="rId471"/>
    <hyperlink ref="H570" r:id="rId472" display="http://www.sheboyganpress.com/videos/news/local/2017/01/21/hundreds-attend-million-person-unity-marches-sheboygan-county/96905712/"/>
    <hyperlink ref="H571" r:id="rId473"/>
    <hyperlink ref="H572" r:id="rId474"/>
    <hyperlink ref="I572" r:id="rId475"/>
    <hyperlink ref="J572" r:id="rId476"/>
    <hyperlink ref="H573" r:id="rId477"/>
    <hyperlink ref="I573" r:id="rId478"/>
    <hyperlink ref="H576" r:id="rId479"/>
    <hyperlink ref="H577" r:id="rId480"/>
    <hyperlink ref="H581" r:id="rId481"/>
    <hyperlink ref="H582" r:id="rId482"/>
    <hyperlink ref="I582" r:id="rId483"/>
    <hyperlink ref="I583" r:id="rId484"/>
    <hyperlink ref="J583" r:id="rId485"/>
    <hyperlink ref="H585" r:id="rId486"/>
    <hyperlink ref="H586" r:id="rId487"/>
    <hyperlink ref="J586" r:id="rId488"/>
    <hyperlink ref="H588" r:id="rId489"/>
    <hyperlink ref="H589" r:id="rId490"/>
    <hyperlink ref="H590" r:id="rId491"/>
    <hyperlink ref="H591" r:id="rId492"/>
    <hyperlink ref="H592" r:id="rId493"/>
    <hyperlink ref="I592" r:id="rId494"/>
    <hyperlink ref="H593" r:id="rId495"/>
    <hyperlink ref="H594" r:id="rId496"/>
    <hyperlink ref="I594" r:id="rId497"/>
    <hyperlink ref="H595" r:id="rId498"/>
    <hyperlink ref="H596" r:id="rId499"/>
    <hyperlink ref="J598" r:id="rId500"/>
    <hyperlink ref="H600" r:id="rId501"/>
    <hyperlink ref="I600" r:id="rId502"/>
    <hyperlink ref="H602" r:id="rId503"/>
    <hyperlink ref="H604" r:id="rId504"/>
    <hyperlink ref="H605" r:id="rId505"/>
    <hyperlink ref="H607" r:id="rId506"/>
    <hyperlink ref="H608" r:id="rId507"/>
    <hyperlink ref="I608" r:id="rId508"/>
    <hyperlink ref="H610" r:id="rId509"/>
    <hyperlink ref="H611" r:id="rId510"/>
    <hyperlink ref="H612" r:id="rId511"/>
    <hyperlink ref="J612" r:id="rId512"/>
    <hyperlink ref="H617" r:id="rId513"/>
    <hyperlink ref="I617" r:id="rId514"/>
    <hyperlink ref="H618" r:id="rId515" location=".WIRHr5jrEik.twitter"/>
    <hyperlink ref="H621" r:id="rId516"/>
    <hyperlink ref="I622" r:id="rId517"/>
    <hyperlink ref="H623" r:id="rId518"/>
    <hyperlink ref="H624" r:id="rId519"/>
    <hyperlink ref="I624" r:id="rId520"/>
    <hyperlink ref="H627" r:id="rId521"/>
    <hyperlink ref="I627" r:id="rId522"/>
    <hyperlink ref="H628" r:id="rId523"/>
    <hyperlink ref="H630" r:id="rId524"/>
    <hyperlink ref="I630" r:id="rId525"/>
    <hyperlink ref="H631" r:id="rId526"/>
    <hyperlink ref="H634" r:id="rId527"/>
    <hyperlink ref="H635" r:id="rId528" location="1"/>
    <hyperlink ref="H638" r:id="rId529"/>
    <hyperlink ref="H639" r:id="rId530"/>
    <hyperlink ref="H640" r:id="rId531"/>
    <hyperlink ref="I640" r:id="rId532"/>
    <hyperlink ref="H641" r:id="rId533"/>
    <hyperlink ref="H642" r:id="rId534"/>
    <hyperlink ref="I642" r:id="rId535"/>
    <hyperlink ref="H643" r:id="rId536"/>
    <hyperlink ref="J643" r:id="rId537"/>
    <hyperlink ref="H644" r:id="rId538"/>
    <hyperlink ref="H646" r:id="rId539"/>
    <hyperlink ref="H649" r:id="rId540"/>
    <hyperlink ref="H650" r:id="rId541"/>
    <hyperlink ref="J650" r:id="rId542"/>
    <hyperlink ref="H651" r:id="rId543"/>
    <hyperlink ref="I651" r:id="rId544"/>
    <hyperlink ref="H654" r:id="rId545"/>
    <hyperlink ref="I654" r:id="rId546"/>
    <hyperlink ref="H656" r:id="rId547"/>
    <hyperlink ref="I656" r:id="rId548"/>
    <hyperlink ref="H659" r:id="rId549"/>
    <hyperlink ref="H660" r:id="rId550"/>
    <hyperlink ref="H661" r:id="rId551"/>
    <hyperlink ref="I661" r:id="rId552"/>
    <hyperlink ref="H664" r:id="rId553"/>
    <hyperlink ref="I664" r:id="rId554"/>
    <hyperlink ref="H665" r:id="rId555"/>
    <hyperlink ref="I667" r:id="rId556"/>
    <hyperlink ref="H673" r:id="rId557"/>
    <hyperlink ref="H674" r:id="rId558"/>
    <hyperlink ref="I674" r:id="rId559"/>
    <hyperlink ref="H675" r:id="rId560"/>
    <hyperlink ref="H676" r:id="rId561"/>
    <hyperlink ref="H677" r:id="rId562"/>
    <hyperlink ref="H678" r:id="rId563"/>
    <hyperlink ref="H679" r:id="rId564"/>
    <hyperlink ref="I679" r:id="rId565"/>
    <hyperlink ref="H689" r:id="rId566"/>
    <hyperlink ref="H690" r:id="rId567"/>
    <hyperlink ref="I690" r:id="rId568"/>
    <hyperlink ref="J690" r:id="rId569"/>
    <hyperlink ref="H691" r:id="rId570"/>
    <hyperlink ref="H694" r:id="rId571"/>
    <hyperlink ref="J697" r:id="rId572"/>
    <hyperlink ref="H699" r:id="rId573"/>
    <hyperlink ref="I702" r:id="rId574"/>
    <hyperlink ref="H703" r:id="rId575"/>
    <hyperlink ref="H706" r:id="rId576"/>
    <hyperlink ref="H707" r:id="rId577"/>
    <hyperlink ref="J707" r:id="rId578"/>
    <hyperlink ref="H708" r:id="rId579"/>
    <hyperlink ref="H709" r:id="rId580"/>
    <hyperlink ref="I709" r:id="rId581"/>
    <hyperlink ref="H710" r:id="rId582"/>
    <hyperlink ref="I710" r:id="rId583"/>
    <hyperlink ref="J710" r:id="rId584"/>
    <hyperlink ref="M710" r:id="rId585"/>
    <hyperlink ref="H711" r:id="rId586"/>
    <hyperlink ref="H713" r:id="rId587"/>
    <hyperlink ref="H716" r:id="rId588"/>
    <hyperlink ref="H723" r:id="rId589"/>
    <hyperlink ref="H724" r:id="rId590"/>
    <hyperlink ref="H726" r:id="rId591"/>
    <hyperlink ref="H727" r:id="rId592"/>
    <hyperlink ref="H729" r:id="rId593" location="/article/news/calgary/2017/01/21/hundreds-in-calgary-rally-to-support-womens-march-.html"/>
    <hyperlink ref="I729" r:id="rId594"/>
    <hyperlink ref="H731" r:id="rId595"/>
    <hyperlink ref="J732" r:id="rId596"/>
    <hyperlink ref="I733" r:id="rId597"/>
    <hyperlink ref="H734" r:id="rId598"/>
    <hyperlink ref="H737" r:id="rId599"/>
    <hyperlink ref="I742" r:id="rId600"/>
    <hyperlink ref="I744" r:id="rId601"/>
    <hyperlink ref="H746" r:id="rId602"/>
    <hyperlink ref="H751" r:id="rId603"/>
    <hyperlink ref="H752" r:id="rId604"/>
    <hyperlink ref="I752" r:id="rId605" location=".WIO_mewDflE.twitter"/>
    <hyperlink ref="I753" r:id="rId606"/>
    <hyperlink ref="H755" r:id="rId607"/>
    <hyperlink ref="H757" r:id="rId608"/>
    <hyperlink ref="I757" r:id="rId609"/>
    <hyperlink ref="H759" r:id="rId610"/>
    <hyperlink ref="H761" r:id="rId611"/>
    <hyperlink ref="I761" r:id="rId612"/>
    <hyperlink ref="H762" r:id="rId613"/>
    <hyperlink ref="H766" r:id="rId614"/>
    <hyperlink ref="I767" r:id="rId615"/>
    <hyperlink ref="H768" r:id="rId616"/>
    <hyperlink ref="I769" r:id="rId617"/>
    <hyperlink ref="H773" r:id="rId618"/>
    <hyperlink ref="H774" r:id="rId619"/>
    <hyperlink ref="H775" r:id="rId620"/>
    <hyperlink ref="H778" r:id="rId621"/>
    <hyperlink ref="H780" r:id="rId622"/>
    <hyperlink ref="H781" r:id="rId623"/>
    <hyperlink ref="I781" r:id="rId624"/>
    <hyperlink ref="J781" r:id="rId625"/>
    <hyperlink ref="H782" r:id="rId626"/>
    <hyperlink ref="I782" r:id="rId627"/>
    <hyperlink ref="H784" r:id="rId628"/>
    <hyperlink ref="H786" r:id="rId629"/>
    <hyperlink ref="I786" r:id="rId630"/>
    <hyperlink ref="H789" r:id="rId631"/>
    <hyperlink ref="I789" r:id="rId632"/>
    <hyperlink ref="H791" r:id="rId633"/>
    <hyperlink ref="H792" r:id="rId634"/>
    <hyperlink ref="I792" r:id="rId635"/>
    <hyperlink ref="H793" r:id="rId636"/>
    <hyperlink ref="H794" r:id="rId637"/>
    <hyperlink ref="H797" r:id="rId638"/>
    <hyperlink ref="H798" r:id="rId639"/>
    <hyperlink ref="J804" r:id="rId640"/>
    <hyperlink ref="H805" r:id="rId641"/>
    <hyperlink ref="H806" r:id="rId642"/>
    <hyperlink ref="H807" r:id="rId643"/>
    <hyperlink ref="H809" r:id="rId644"/>
    <hyperlink ref="H810" r:id="rId645"/>
    <hyperlink ref="I810" r:id="rId646"/>
    <hyperlink ref="H811" r:id="rId647"/>
    <hyperlink ref="H813" r:id="rId648"/>
    <hyperlink ref="I813" r:id="rId649"/>
    <hyperlink ref="J813" r:id="rId650"/>
    <hyperlink ref="H816" r:id="rId651"/>
    <hyperlink ref="J817" r:id="rId652"/>
    <hyperlink ref="H818" r:id="rId653"/>
    <hyperlink ref="H819" r:id="rId654"/>
    <hyperlink ref="H820" r:id="rId655"/>
    <hyperlink ref="H821" r:id="rId656"/>
    <hyperlink ref="J827" r:id="rId657"/>
    <hyperlink ref="H829" r:id="rId658"/>
    <hyperlink ref="H831" r:id="rId659"/>
    <hyperlink ref="H837" r:id="rId660"/>
    <hyperlink ref="I837" r:id="rId661"/>
    <hyperlink ref="I838" r:id="rId662"/>
    <hyperlink ref="H839" r:id="rId663"/>
    <hyperlink ref="H841" r:id="rId664"/>
    <hyperlink ref="H842" r:id="rId665"/>
    <hyperlink ref="H843" r:id="rId666"/>
    <hyperlink ref="H844" r:id="rId667"/>
    <hyperlink ref="H849" r:id="rId668"/>
    <hyperlink ref="H850" r:id="rId669"/>
    <hyperlink ref="H854" r:id="rId670"/>
    <hyperlink ref="H857" r:id="rId671"/>
    <hyperlink ref="H858" r:id="rId672"/>
    <hyperlink ref="H859" r:id="rId673"/>
    <hyperlink ref="J859" r:id="rId674"/>
    <hyperlink ref="H860" r:id="rId675"/>
    <hyperlink ref="H863" r:id="rId676"/>
    <hyperlink ref="I866" r:id="rId677"/>
    <hyperlink ref="H871" r:id="rId678"/>
    <hyperlink ref="H872" r:id="rId679"/>
    <hyperlink ref="H877" r:id="rId680"/>
    <hyperlink ref="H878" r:id="rId681"/>
    <hyperlink ref="H879" r:id="rId682"/>
    <hyperlink ref="H883" r:id="rId683"/>
    <hyperlink ref="H884" r:id="rId684"/>
    <hyperlink ref="H887" r:id="rId685"/>
    <hyperlink ref="H888" r:id="rId686"/>
    <hyperlink ref="H889" r:id="rId687"/>
    <hyperlink ref="H891" r:id="rId688"/>
    <hyperlink ref="H892" r:id="rId689"/>
    <hyperlink ref="H893" r:id="rId690"/>
    <hyperlink ref="H894" r:id="rId691"/>
    <hyperlink ref="I894" r:id="rId692"/>
    <hyperlink ref="I895" r:id="rId693"/>
    <hyperlink ref="H897" r:id="rId694"/>
    <hyperlink ref="I897" r:id="rId695"/>
    <hyperlink ref="H902" r:id="rId696"/>
    <hyperlink ref="H903" r:id="rId697"/>
    <hyperlink ref="H905" r:id="rId698"/>
    <hyperlink ref="I910" r:id="rId699"/>
    <hyperlink ref="H911" r:id="rId700"/>
    <hyperlink ref="I911" r:id="rId701"/>
    <hyperlink ref="H913" r:id="rId702" display="http://www.journalleguide.com/communaute/2017/1/21/une-centaine-de-participants-a-la-marche-des-femmes-a-sutton-.html"/>
    <hyperlink ref="H915" r:id="rId703"/>
    <hyperlink ref="I915" r:id="rId704"/>
    <hyperlink ref="H916" r:id="rId705"/>
    <hyperlink ref="I916" r:id="rId706"/>
    <hyperlink ref="H917" r:id="rId707"/>
    <hyperlink ref="I918" r:id="rId708"/>
    <hyperlink ref="H921" r:id="rId709"/>
    <hyperlink ref="I921" r:id="rId710"/>
    <hyperlink ref="H924" r:id="rId711"/>
    <hyperlink ref="I924" r:id="rId712"/>
    <hyperlink ref="H929" r:id="rId713"/>
    <hyperlink ref="H931" r:id="rId714"/>
    <hyperlink ref="I931" r:id="rId715"/>
    <hyperlink ref="J931" r:id="rId716"/>
    <hyperlink ref="I932" r:id="rId717"/>
    <hyperlink ref="H935" r:id="rId718"/>
    <hyperlink ref="H936" r:id="rId719"/>
    <hyperlink ref="I936" r:id="rId720"/>
    <hyperlink ref="H937" r:id="rId721"/>
    <hyperlink ref="I938" r:id="rId722"/>
    <hyperlink ref="H939" r:id="rId723"/>
    <hyperlink ref="I939" r:id="rId724"/>
    <hyperlink ref="H943" r:id="rId725"/>
    <hyperlink ref="J945" r:id="rId726"/>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81"/>
  <sheetViews>
    <sheetView workbookViewId="0"/>
  </sheetViews>
  <sheetFormatPr baseColWidth="10" defaultColWidth="14.5" defaultRowHeight="15.75" customHeight="1" x14ac:dyDescent="0"/>
  <cols>
    <col min="1" max="1" width="21.6640625" customWidth="1"/>
  </cols>
  <sheetData>
    <row r="1" spans="1:22" ht="15.75" customHeight="1">
      <c r="B1" s="1" t="s">
        <v>0</v>
      </c>
    </row>
    <row r="2" spans="1:22" ht="15.75" customHeight="1">
      <c r="B2" s="2" t="s">
        <v>1</v>
      </c>
    </row>
    <row r="3" spans="1:22" ht="15.75" customHeight="1">
      <c r="B3" s="2" t="s">
        <v>2</v>
      </c>
      <c r="E3" s="2"/>
      <c r="F3" s="2"/>
      <c r="G3" s="2"/>
      <c r="H3" s="2"/>
      <c r="I3" s="2"/>
      <c r="J3" s="2"/>
    </row>
    <row r="4" spans="1:22" ht="15.75" customHeight="1">
      <c r="B4" s="2"/>
      <c r="E4" s="2"/>
      <c r="F4" s="2"/>
      <c r="G4" s="2"/>
      <c r="H4" s="2"/>
      <c r="I4" s="2"/>
      <c r="J4" s="2"/>
    </row>
    <row r="5" spans="1:22" ht="15.75" customHeight="1">
      <c r="B5" s="2" t="s">
        <v>3</v>
      </c>
      <c r="C5" s="2"/>
      <c r="D5" s="2"/>
      <c r="E5" s="2"/>
      <c r="F5" s="2"/>
      <c r="G5" s="2"/>
      <c r="H5" s="2"/>
      <c r="I5" s="2"/>
      <c r="J5" s="2"/>
    </row>
    <row r="6" spans="1:22" ht="15.75" customHeight="1">
      <c r="B6" s="2"/>
      <c r="C6" s="2"/>
      <c r="D6" s="2"/>
      <c r="E6" s="2"/>
      <c r="F6" s="2"/>
      <c r="G6" s="2"/>
      <c r="H6" s="2"/>
      <c r="I6" s="2"/>
      <c r="J6" s="2"/>
    </row>
    <row r="7" spans="1:22" ht="15.75" customHeight="1">
      <c r="B7" s="2" t="s">
        <v>4</v>
      </c>
      <c r="C7" s="2" t="s">
        <v>5</v>
      </c>
      <c r="D7" s="2" t="s">
        <v>6</v>
      </c>
      <c r="E7" s="2" t="s">
        <v>7</v>
      </c>
      <c r="F7" s="2" t="s">
        <v>8</v>
      </c>
      <c r="G7" s="2" t="s">
        <v>9</v>
      </c>
      <c r="H7" s="2" t="s">
        <v>10</v>
      </c>
      <c r="I7" s="2" t="s">
        <v>11</v>
      </c>
      <c r="J7" s="2" t="s">
        <v>12</v>
      </c>
      <c r="K7" s="2" t="s">
        <v>13</v>
      </c>
      <c r="L7" s="2" t="s">
        <v>14</v>
      </c>
      <c r="M7" s="2" t="s">
        <v>15</v>
      </c>
      <c r="N7" s="2" t="s">
        <v>15</v>
      </c>
      <c r="O7" s="2" t="s">
        <v>16</v>
      </c>
      <c r="P7" s="2" t="s">
        <v>16</v>
      </c>
      <c r="Q7" s="2" t="s">
        <v>17</v>
      </c>
      <c r="R7" s="2" t="s">
        <v>17</v>
      </c>
      <c r="S7" s="2" t="s">
        <v>18</v>
      </c>
      <c r="T7" s="2" t="s">
        <v>18</v>
      </c>
      <c r="U7" s="2" t="s">
        <v>19</v>
      </c>
    </row>
    <row r="8" spans="1:22" ht="15.75" customHeight="1">
      <c r="A8" s="1" t="s">
        <v>20</v>
      </c>
      <c r="B8" s="5"/>
      <c r="C8" s="5"/>
      <c r="D8" s="5">
        <f>SUM('By State, 12617'!D20:D691)</f>
        <v>3260776</v>
      </c>
      <c r="E8" s="5">
        <f>SUM('By State, 12617'!E20:E691)</f>
        <v>5238262</v>
      </c>
      <c r="H8" s="2"/>
      <c r="L8" s="2" t="s">
        <v>22</v>
      </c>
      <c r="M8" s="2" t="s">
        <v>24</v>
      </c>
      <c r="N8" s="2" t="s">
        <v>26</v>
      </c>
      <c r="O8" s="2" t="s">
        <v>27</v>
      </c>
      <c r="P8" s="2" t="s">
        <v>26</v>
      </c>
      <c r="Q8" s="2" t="s">
        <v>27</v>
      </c>
      <c r="R8" s="2" t="s">
        <v>26</v>
      </c>
      <c r="S8" s="2" t="s">
        <v>27</v>
      </c>
      <c r="T8" s="2" t="s">
        <v>26</v>
      </c>
      <c r="U8" s="2" t="s">
        <v>27</v>
      </c>
      <c r="V8" s="2" t="s">
        <v>26</v>
      </c>
    </row>
    <row r="9" spans="1:22" ht="15.75" customHeight="1">
      <c r="A9" s="1" t="s">
        <v>29</v>
      </c>
      <c r="B9" s="5"/>
      <c r="C9" s="5"/>
      <c r="D9" s="5">
        <f>K684</f>
        <v>653</v>
      </c>
      <c r="E9" s="5"/>
      <c r="H9" s="2"/>
    </row>
    <row r="10" spans="1:22" ht="15.75" customHeight="1">
      <c r="A10" s="1"/>
      <c r="B10" s="5"/>
      <c r="C10" s="5"/>
      <c r="D10" s="5"/>
      <c r="E10" s="5"/>
      <c r="H10" s="2"/>
    </row>
    <row r="11" spans="1:22" ht="15.75" customHeight="1">
      <c r="A11" s="8" t="s">
        <v>31</v>
      </c>
      <c r="B11" s="10" t="s">
        <v>34</v>
      </c>
      <c r="C11" s="10" t="s">
        <v>37</v>
      </c>
      <c r="D11" s="10">
        <v>10</v>
      </c>
      <c r="E11" s="10">
        <v>10</v>
      </c>
      <c r="F11" s="12"/>
      <c r="G11" s="12"/>
      <c r="H11" s="13" t="s">
        <v>40</v>
      </c>
      <c r="I11" s="14"/>
      <c r="J11" s="12"/>
      <c r="K11" s="14">
        <v>1</v>
      </c>
      <c r="L11" s="12"/>
      <c r="M11" s="12"/>
      <c r="N11" s="12"/>
      <c r="O11" s="12"/>
      <c r="P11" s="12"/>
      <c r="Q11" s="12"/>
      <c r="R11" s="12"/>
      <c r="S11" s="12"/>
      <c r="T11" s="12"/>
      <c r="U11" s="14">
        <v>10</v>
      </c>
      <c r="V11" s="14">
        <v>10</v>
      </c>
    </row>
    <row r="12" spans="1:22" ht="15.75" customHeight="1">
      <c r="A12" s="14" t="s">
        <v>41</v>
      </c>
      <c r="B12" s="10" t="s">
        <v>34</v>
      </c>
      <c r="C12" s="10" t="s">
        <v>37</v>
      </c>
      <c r="D12" s="10">
        <v>2000</v>
      </c>
      <c r="E12" s="10">
        <v>4000</v>
      </c>
      <c r="F12" s="12"/>
      <c r="G12" s="12"/>
      <c r="H12" s="15" t="s">
        <v>44</v>
      </c>
      <c r="I12" s="15" t="s">
        <v>46</v>
      </c>
      <c r="J12" s="19" t="str">
        <f>HYPERLINK("http://www.ktuu.com/content/news/Thousands-of-Alaskans-show-up-for-Womens-March-in-Anchorage-411431025.html","http://www.ktuu.com/content/news/Thousands-of-Alaskans-show-up-for-Womens-March-in-Anchorage-411431025.html")</f>
        <v>http://www.ktuu.com/content/news/Thousands-of-Alaskans-show-up-for-Womens-March-in-Anchorage-411431025.html</v>
      </c>
      <c r="K12" s="14">
        <v>1</v>
      </c>
      <c r="L12" s="10">
        <v>2000</v>
      </c>
      <c r="M12" s="10">
        <v>3500</v>
      </c>
      <c r="N12" s="10">
        <v>3500</v>
      </c>
      <c r="O12" s="12"/>
      <c r="P12" s="12"/>
      <c r="Q12" s="12"/>
      <c r="R12" s="12"/>
      <c r="S12" s="10">
        <v>2000</v>
      </c>
      <c r="T12" s="10">
        <v>2000</v>
      </c>
      <c r="U12" s="10">
        <v>3000</v>
      </c>
      <c r="V12" s="10">
        <v>4000</v>
      </c>
    </row>
    <row r="13" spans="1:22" ht="15.75" customHeight="1">
      <c r="A13" s="2" t="s">
        <v>49</v>
      </c>
      <c r="B13" s="21" t="s">
        <v>34</v>
      </c>
      <c r="C13" s="10" t="s">
        <v>37</v>
      </c>
      <c r="D13" s="21">
        <v>40</v>
      </c>
      <c r="E13" s="21">
        <v>100</v>
      </c>
      <c r="H13" s="24" t="s">
        <v>51</v>
      </c>
      <c r="I13" s="16" t="s">
        <v>58</v>
      </c>
      <c r="J13" s="19" t="str">
        <f>HYPERLINK("https://jackpineradicals.com/boards/topic/womens-march-in-gustavus-alaska/","https://jackpineradicals.com/boards/topic/womens-march-in-gustavus-alaska/")</f>
        <v>https://jackpineradicals.com/boards/topic/womens-march-in-gustavus-alaska/</v>
      </c>
      <c r="K13" s="2">
        <v>1</v>
      </c>
      <c r="Q13" s="2">
        <v>40</v>
      </c>
      <c r="R13" s="2">
        <v>40</v>
      </c>
      <c r="U13" s="2">
        <v>100</v>
      </c>
      <c r="V13" s="2">
        <v>100</v>
      </c>
    </row>
    <row r="14" spans="1:22" ht="15.75" customHeight="1">
      <c r="A14" s="2" t="s">
        <v>60</v>
      </c>
      <c r="B14" s="21" t="s">
        <v>34</v>
      </c>
      <c r="C14" s="10" t="s">
        <v>37</v>
      </c>
      <c r="D14" s="21">
        <v>108</v>
      </c>
      <c r="E14" s="2">
        <v>114</v>
      </c>
      <c r="F14" s="21"/>
      <c r="G14" s="21"/>
      <c r="H14" s="28" t="s">
        <v>61</v>
      </c>
      <c r="I14" s="2"/>
      <c r="J14" s="2"/>
      <c r="K14" s="2">
        <v>1</v>
      </c>
      <c r="U14" s="2">
        <v>108</v>
      </c>
      <c r="V14" s="2">
        <v>114</v>
      </c>
    </row>
    <row r="15" spans="1:22" ht="15.75" customHeight="1">
      <c r="A15" s="2" t="s">
        <v>65</v>
      </c>
      <c r="B15" s="21" t="s">
        <v>34</v>
      </c>
      <c r="C15" s="10" t="s">
        <v>37</v>
      </c>
      <c r="D15" s="21">
        <v>2000</v>
      </c>
      <c r="E15" s="21">
        <v>2000</v>
      </c>
      <c r="H15" s="23" t="s">
        <v>66</v>
      </c>
      <c r="I15" s="2"/>
      <c r="K15" s="2">
        <v>1</v>
      </c>
      <c r="Q15" s="2">
        <v>2000</v>
      </c>
      <c r="R15" s="2">
        <v>2000</v>
      </c>
    </row>
    <row r="16" spans="1:22" ht="15.75" customHeight="1">
      <c r="A16" s="2" t="s">
        <v>68</v>
      </c>
      <c r="B16" s="21" t="s">
        <v>34</v>
      </c>
      <c r="C16" s="10" t="s">
        <v>37</v>
      </c>
      <c r="D16" s="21">
        <v>105</v>
      </c>
      <c r="E16" s="21">
        <v>105</v>
      </c>
      <c r="H16" s="2" t="s">
        <v>59</v>
      </c>
      <c r="K16" s="2">
        <v>1</v>
      </c>
      <c r="U16" s="2">
        <v>105</v>
      </c>
      <c r="V16" s="2">
        <v>105</v>
      </c>
    </row>
    <row r="17" spans="1:22" ht="15.75" customHeight="1">
      <c r="A17" s="2" t="s">
        <v>70</v>
      </c>
      <c r="B17" s="21" t="s">
        <v>34</v>
      </c>
      <c r="C17" s="10" t="s">
        <v>37</v>
      </c>
      <c r="D17" s="21">
        <v>150</v>
      </c>
      <c r="E17" s="21">
        <v>170</v>
      </c>
      <c r="H17" s="2" t="s">
        <v>71</v>
      </c>
      <c r="I17" s="2"/>
      <c r="K17" s="2">
        <v>1</v>
      </c>
      <c r="U17" s="2">
        <v>150</v>
      </c>
      <c r="V17" s="2">
        <v>170</v>
      </c>
    </row>
    <row r="18" spans="1:22" ht="15.75" customHeight="1">
      <c r="A18" s="2" t="s">
        <v>73</v>
      </c>
      <c r="B18" s="21" t="s">
        <v>34</v>
      </c>
      <c r="C18" s="10" t="s">
        <v>37</v>
      </c>
      <c r="D18" s="21">
        <v>900</v>
      </c>
      <c r="E18" s="2">
        <v>900</v>
      </c>
      <c r="H18" s="2" t="s">
        <v>59</v>
      </c>
      <c r="K18" s="2">
        <v>1</v>
      </c>
      <c r="U18" s="2">
        <v>900</v>
      </c>
      <c r="V18" s="2">
        <v>900</v>
      </c>
    </row>
    <row r="19" spans="1:22" ht="15.75" customHeight="1">
      <c r="A19" s="2" t="s">
        <v>77</v>
      </c>
      <c r="B19" s="2" t="s">
        <v>34</v>
      </c>
      <c r="C19" s="10" t="s">
        <v>37</v>
      </c>
      <c r="D19" s="21">
        <v>1000</v>
      </c>
      <c r="E19" s="21">
        <v>1000</v>
      </c>
      <c r="H19" s="23" t="s">
        <v>78</v>
      </c>
      <c r="K19" s="2">
        <v>1</v>
      </c>
    </row>
    <row r="20" spans="1:22" ht="15.75" customHeight="1">
      <c r="A20" s="2" t="s">
        <v>81</v>
      </c>
      <c r="B20" s="21" t="s">
        <v>34</v>
      </c>
      <c r="C20" s="10" t="s">
        <v>37</v>
      </c>
      <c r="D20" s="21">
        <v>150</v>
      </c>
      <c r="E20" s="21">
        <v>200</v>
      </c>
      <c r="H20" s="23" t="s">
        <v>82</v>
      </c>
      <c r="I20" s="2"/>
      <c r="K20" s="2">
        <v>1</v>
      </c>
    </row>
    <row r="21" spans="1:22" ht="15.75" customHeight="1">
      <c r="A21" s="2" t="s">
        <v>84</v>
      </c>
      <c r="B21" s="21" t="s">
        <v>34</v>
      </c>
      <c r="C21" s="10" t="s">
        <v>37</v>
      </c>
      <c r="D21" s="21">
        <v>335</v>
      </c>
      <c r="E21" s="21">
        <v>400</v>
      </c>
      <c r="F21" s="2"/>
      <c r="H21" s="2" t="s">
        <v>85</v>
      </c>
      <c r="I21" s="23" t="s">
        <v>86</v>
      </c>
      <c r="K21" s="2">
        <v>1</v>
      </c>
    </row>
    <row r="22" spans="1:22" ht="15.75" customHeight="1">
      <c r="A22" s="2" t="s">
        <v>89</v>
      </c>
      <c r="B22" s="21" t="s">
        <v>34</v>
      </c>
      <c r="C22" s="10" t="s">
        <v>37</v>
      </c>
      <c r="D22" s="21">
        <v>35</v>
      </c>
      <c r="E22" s="21">
        <v>36</v>
      </c>
      <c r="F22" s="2"/>
      <c r="H22" s="2" t="s">
        <v>91</v>
      </c>
      <c r="I22" s="2" t="s">
        <v>92</v>
      </c>
      <c r="K22" s="2">
        <v>1</v>
      </c>
    </row>
    <row r="23" spans="1:22" ht="15.75" customHeight="1">
      <c r="A23" s="2" t="s">
        <v>93</v>
      </c>
      <c r="B23" s="21" t="s">
        <v>34</v>
      </c>
      <c r="C23" s="10" t="s">
        <v>37</v>
      </c>
      <c r="D23" s="21">
        <v>80</v>
      </c>
      <c r="E23" s="21">
        <v>100</v>
      </c>
      <c r="H23" s="2" t="s">
        <v>59</v>
      </c>
      <c r="I23" s="29" t="s">
        <v>95</v>
      </c>
      <c r="K23" s="2">
        <v>1</v>
      </c>
    </row>
    <row r="24" spans="1:22" ht="15.75" customHeight="1">
      <c r="A24" s="2" t="s">
        <v>101</v>
      </c>
      <c r="B24" s="21" t="s">
        <v>34</v>
      </c>
      <c r="C24" s="10" t="s">
        <v>37</v>
      </c>
      <c r="D24" s="21">
        <v>377</v>
      </c>
      <c r="E24" s="21">
        <v>1000</v>
      </c>
      <c r="H24" s="16" t="s">
        <v>103</v>
      </c>
      <c r="I24" s="2" t="s">
        <v>105</v>
      </c>
      <c r="K24" s="2">
        <v>1</v>
      </c>
    </row>
    <row r="25" spans="1:22" ht="15.75" customHeight="1">
      <c r="A25" s="30" t="s">
        <v>107</v>
      </c>
      <c r="B25" s="21" t="s">
        <v>34</v>
      </c>
      <c r="C25" s="10" t="s">
        <v>37</v>
      </c>
      <c r="D25" s="21">
        <v>50</v>
      </c>
      <c r="E25" s="21">
        <v>80</v>
      </c>
      <c r="H25" s="2" t="s">
        <v>111</v>
      </c>
      <c r="I25" s="2"/>
      <c r="K25" s="2">
        <v>1</v>
      </c>
    </row>
    <row r="26" spans="1:22" ht="15.75" customHeight="1">
      <c r="A26" s="2" t="s">
        <v>113</v>
      </c>
      <c r="B26" s="31" t="s">
        <v>34</v>
      </c>
      <c r="C26" s="10" t="s">
        <v>37</v>
      </c>
      <c r="D26" s="21">
        <v>41</v>
      </c>
      <c r="E26" s="2">
        <v>41</v>
      </c>
      <c r="H26" s="28" t="s">
        <v>116</v>
      </c>
      <c r="K26" s="2">
        <v>1</v>
      </c>
    </row>
    <row r="27" spans="1:22" ht="15.75" customHeight="1">
      <c r="A27" s="2" t="s">
        <v>118</v>
      </c>
      <c r="B27" s="31" t="s">
        <v>34</v>
      </c>
      <c r="C27" s="10" t="s">
        <v>37</v>
      </c>
      <c r="D27" s="21">
        <v>54</v>
      </c>
      <c r="E27" s="2">
        <v>70</v>
      </c>
      <c r="H27" s="28" t="s">
        <v>120</v>
      </c>
      <c r="I27" s="16" t="s">
        <v>122</v>
      </c>
      <c r="K27" s="2">
        <v>1</v>
      </c>
    </row>
    <row r="28" spans="1:22" ht="15.75" customHeight="1">
      <c r="A28" s="2" t="s">
        <v>124</v>
      </c>
      <c r="B28" s="31" t="s">
        <v>34</v>
      </c>
      <c r="C28" s="10" t="s">
        <v>37</v>
      </c>
      <c r="D28" s="21">
        <v>700</v>
      </c>
      <c r="E28" s="2">
        <v>700</v>
      </c>
      <c r="H28" s="23" t="s">
        <v>125</v>
      </c>
      <c r="K28" s="2">
        <v>1</v>
      </c>
    </row>
    <row r="29" spans="1:22" ht="15.75" customHeight="1">
      <c r="A29" s="2" t="s">
        <v>126</v>
      </c>
      <c r="B29" s="31" t="s">
        <v>34</v>
      </c>
      <c r="C29" s="10" t="s">
        <v>37</v>
      </c>
      <c r="D29" s="21">
        <v>122</v>
      </c>
      <c r="E29" s="2">
        <v>122</v>
      </c>
      <c r="H29" s="28" t="s">
        <v>59</v>
      </c>
      <c r="K29" s="2">
        <v>1</v>
      </c>
    </row>
    <row r="30" spans="1:22" ht="15.75" customHeight="1">
      <c r="A30" s="2" t="s">
        <v>127</v>
      </c>
      <c r="B30" s="31" t="s">
        <v>34</v>
      </c>
      <c r="C30" s="10" t="s">
        <v>37</v>
      </c>
      <c r="D30" s="21">
        <v>200</v>
      </c>
      <c r="E30" s="2">
        <v>322</v>
      </c>
      <c r="H30" s="2" t="s">
        <v>128</v>
      </c>
      <c r="I30" s="2" t="s">
        <v>129</v>
      </c>
      <c r="K30" s="2">
        <v>1</v>
      </c>
    </row>
    <row r="31" spans="1:22" ht="15.75" customHeight="1">
      <c r="A31" s="2" t="s">
        <v>130</v>
      </c>
      <c r="B31" s="31" t="s">
        <v>34</v>
      </c>
      <c r="C31" s="10" t="s">
        <v>37</v>
      </c>
      <c r="D31" s="21">
        <v>25</v>
      </c>
      <c r="E31" s="21">
        <v>35</v>
      </c>
      <c r="H31" s="28" t="s">
        <v>59</v>
      </c>
      <c r="I31" s="2"/>
      <c r="K31" s="2">
        <v>1</v>
      </c>
    </row>
    <row r="32" spans="1:22" ht="15.75" customHeight="1">
      <c r="A32" s="2" t="s">
        <v>131</v>
      </c>
      <c r="B32" s="31" t="s">
        <v>34</v>
      </c>
      <c r="C32" s="10" t="s">
        <v>37</v>
      </c>
      <c r="D32" s="21">
        <v>38</v>
      </c>
      <c r="E32" s="21">
        <v>40</v>
      </c>
      <c r="H32" s="23" t="s">
        <v>40</v>
      </c>
      <c r="I32" s="2" t="s">
        <v>134</v>
      </c>
      <c r="K32" s="2">
        <v>1</v>
      </c>
    </row>
    <row r="33" spans="1:22" ht="15.75" customHeight="1">
      <c r="A33" s="2" t="s">
        <v>135</v>
      </c>
      <c r="B33" s="31" t="s">
        <v>34</v>
      </c>
      <c r="C33" s="10" t="s">
        <v>37</v>
      </c>
      <c r="D33" s="2">
        <v>80</v>
      </c>
      <c r="E33" s="2">
        <v>86</v>
      </c>
      <c r="H33" s="16" t="s">
        <v>136</v>
      </c>
      <c r="I33" s="29" t="s">
        <v>137</v>
      </c>
      <c r="K33" s="2">
        <v>1</v>
      </c>
    </row>
    <row r="34" spans="1:22" ht="15.75" customHeight="1">
      <c r="A34" s="2" t="s">
        <v>138</v>
      </c>
      <c r="B34" s="31" t="s">
        <v>34</v>
      </c>
      <c r="C34" s="10" t="s">
        <v>37</v>
      </c>
      <c r="D34" s="21">
        <v>22</v>
      </c>
      <c r="E34" s="21">
        <v>35</v>
      </c>
      <c r="H34" s="23" t="s">
        <v>139</v>
      </c>
      <c r="I34" s="32" t="s">
        <v>140</v>
      </c>
      <c r="J34" s="28" t="s">
        <v>141</v>
      </c>
      <c r="K34" s="2">
        <v>1</v>
      </c>
    </row>
    <row r="35" spans="1:22" ht="15.75" customHeight="1">
      <c r="A35" s="2" t="s">
        <v>142</v>
      </c>
      <c r="B35" s="31" t="s">
        <v>34</v>
      </c>
      <c r="C35" s="10" t="s">
        <v>37</v>
      </c>
      <c r="D35" s="21">
        <v>100</v>
      </c>
      <c r="E35" s="21">
        <v>130</v>
      </c>
      <c r="H35" s="2" t="s">
        <v>143</v>
      </c>
      <c r="I35" s="2" t="s">
        <v>144</v>
      </c>
      <c r="K35" s="2">
        <v>1</v>
      </c>
    </row>
    <row r="36" spans="1:22" ht="15.75" customHeight="1">
      <c r="A36" s="2" t="s">
        <v>145</v>
      </c>
      <c r="B36" s="21" t="s">
        <v>146</v>
      </c>
      <c r="C36" s="10" t="s">
        <v>37</v>
      </c>
      <c r="D36" s="21">
        <v>5000</v>
      </c>
      <c r="E36" s="21">
        <v>10000</v>
      </c>
      <c r="H36" s="16" t="s">
        <v>147</v>
      </c>
      <c r="I36" s="16" t="s">
        <v>150</v>
      </c>
      <c r="K36" s="2">
        <v>1</v>
      </c>
      <c r="L36" s="2">
        <v>2000</v>
      </c>
      <c r="O36" s="2">
        <v>5000</v>
      </c>
      <c r="P36" s="2">
        <v>5000</v>
      </c>
      <c r="U36" s="2">
        <v>10000</v>
      </c>
      <c r="V36" s="2">
        <v>10000</v>
      </c>
    </row>
    <row r="37" spans="1:22" ht="15.75" customHeight="1">
      <c r="A37" s="2" t="s">
        <v>152</v>
      </c>
      <c r="B37" s="21" t="s">
        <v>146</v>
      </c>
      <c r="C37" s="10" t="s">
        <v>37</v>
      </c>
      <c r="D37" s="21">
        <v>80</v>
      </c>
      <c r="E37" s="21">
        <v>110</v>
      </c>
      <c r="H37" s="2" t="s">
        <v>153</v>
      </c>
      <c r="I37" s="2" t="s">
        <v>154</v>
      </c>
      <c r="K37" s="2">
        <v>1</v>
      </c>
    </row>
    <row r="38" spans="1:22" ht="15.75" customHeight="1">
      <c r="A38" s="2" t="s">
        <v>155</v>
      </c>
      <c r="B38" s="21" t="s">
        <v>146</v>
      </c>
      <c r="C38" s="10" t="s">
        <v>37</v>
      </c>
      <c r="D38" s="21">
        <v>50</v>
      </c>
      <c r="E38" s="21">
        <v>50</v>
      </c>
      <c r="H38" s="2" t="s">
        <v>59</v>
      </c>
      <c r="K38" s="2">
        <v>1</v>
      </c>
    </row>
    <row r="39" spans="1:22" ht="15.75" customHeight="1">
      <c r="A39" s="2" t="s">
        <v>158</v>
      </c>
      <c r="B39" s="21" t="s">
        <v>146</v>
      </c>
      <c r="C39" s="10" t="s">
        <v>37</v>
      </c>
      <c r="D39" s="21">
        <v>900</v>
      </c>
      <c r="E39" s="21">
        <v>1000</v>
      </c>
      <c r="H39" s="2" t="s">
        <v>159</v>
      </c>
      <c r="I39" s="16" t="s">
        <v>160</v>
      </c>
      <c r="K39" s="2">
        <v>1</v>
      </c>
    </row>
    <row r="40" spans="1:22" ht="15.75" customHeight="1">
      <c r="A40" s="2" t="s">
        <v>163</v>
      </c>
      <c r="B40" s="21" t="s">
        <v>164</v>
      </c>
      <c r="C40" s="10" t="s">
        <v>37</v>
      </c>
      <c r="D40" s="21">
        <v>300</v>
      </c>
      <c r="E40" s="21">
        <v>600</v>
      </c>
      <c r="H40" s="28" t="s">
        <v>165</v>
      </c>
      <c r="J40" s="16" t="s">
        <v>167</v>
      </c>
      <c r="K40" s="2">
        <v>1</v>
      </c>
      <c r="Q40" s="2">
        <v>500</v>
      </c>
      <c r="R40" s="2">
        <v>500</v>
      </c>
      <c r="U40" s="2">
        <v>300</v>
      </c>
      <c r="V40" s="2">
        <v>600</v>
      </c>
    </row>
    <row r="41" spans="1:22" ht="15.75" customHeight="1">
      <c r="A41" s="2" t="s">
        <v>171</v>
      </c>
      <c r="B41" s="21" t="s">
        <v>164</v>
      </c>
      <c r="C41" s="10" t="s">
        <v>37</v>
      </c>
      <c r="D41" s="21">
        <v>1000</v>
      </c>
      <c r="E41" s="21">
        <v>1000</v>
      </c>
      <c r="H41" s="28" t="s">
        <v>59</v>
      </c>
      <c r="I41" s="2"/>
      <c r="K41" s="2">
        <v>1</v>
      </c>
      <c r="U41" s="2">
        <v>1000</v>
      </c>
      <c r="V41" s="2">
        <v>1000</v>
      </c>
    </row>
    <row r="42" spans="1:22" ht="15.75" customHeight="1">
      <c r="A42" s="2" t="s">
        <v>173</v>
      </c>
      <c r="B42" s="21" t="s">
        <v>164</v>
      </c>
      <c r="C42" s="10" t="s">
        <v>37</v>
      </c>
      <c r="D42" s="21">
        <v>2</v>
      </c>
      <c r="E42" s="21">
        <v>2</v>
      </c>
      <c r="H42" s="2" t="s">
        <v>59</v>
      </c>
      <c r="K42" s="2">
        <v>1</v>
      </c>
      <c r="U42" s="2">
        <v>2</v>
      </c>
      <c r="V42" s="2">
        <v>2</v>
      </c>
    </row>
    <row r="43" spans="1:22" ht="15.75" customHeight="1">
      <c r="A43" s="2" t="s">
        <v>174</v>
      </c>
      <c r="B43" s="21" t="s">
        <v>164</v>
      </c>
      <c r="C43" s="10" t="s">
        <v>37</v>
      </c>
      <c r="D43" s="21">
        <v>7000</v>
      </c>
      <c r="E43" s="21">
        <v>7000</v>
      </c>
      <c r="H43" s="16" t="s">
        <v>175</v>
      </c>
      <c r="I43" s="2"/>
      <c r="K43" s="2">
        <v>1</v>
      </c>
    </row>
    <row r="44" spans="1:22" ht="15.75" customHeight="1">
      <c r="A44" s="20" t="s">
        <v>53</v>
      </c>
      <c r="B44" s="21" t="s">
        <v>54</v>
      </c>
      <c r="C44" s="10" t="s">
        <v>37</v>
      </c>
      <c r="D44" s="21">
        <v>250</v>
      </c>
      <c r="E44" s="21">
        <v>250</v>
      </c>
      <c r="H44" s="23" t="s">
        <v>55</v>
      </c>
      <c r="I44" s="2"/>
      <c r="K44" s="2">
        <v>1</v>
      </c>
      <c r="M44" s="2">
        <v>250</v>
      </c>
      <c r="N44" s="2">
        <v>250</v>
      </c>
    </row>
    <row r="45" spans="1:22" ht="15.75" customHeight="1">
      <c r="A45" s="2" t="s">
        <v>185</v>
      </c>
      <c r="B45" s="2" t="s">
        <v>54</v>
      </c>
      <c r="C45" s="10" t="s">
        <v>37</v>
      </c>
      <c r="D45" s="21">
        <v>1000</v>
      </c>
      <c r="E45" s="21">
        <v>2000</v>
      </c>
      <c r="H45" s="23" t="s">
        <v>187</v>
      </c>
      <c r="I45" s="2"/>
      <c r="K45" s="2">
        <v>1</v>
      </c>
      <c r="L45" s="2">
        <v>200</v>
      </c>
      <c r="O45" s="2">
        <v>1200</v>
      </c>
      <c r="P45" s="2">
        <v>2000</v>
      </c>
      <c r="Q45" s="2">
        <v>1000</v>
      </c>
      <c r="R45" s="2">
        <v>1000</v>
      </c>
    </row>
    <row r="46" spans="1:22" ht="15.75" customHeight="1">
      <c r="A46" s="2" t="s">
        <v>190</v>
      </c>
      <c r="B46" s="21" t="s">
        <v>54</v>
      </c>
      <c r="C46" s="10" t="s">
        <v>37</v>
      </c>
      <c r="D46" s="21"/>
      <c r="E46" s="21"/>
      <c r="H46" s="28"/>
      <c r="K46" s="2">
        <v>1</v>
      </c>
    </row>
    <row r="47" spans="1:22" ht="15.75" customHeight="1">
      <c r="A47" s="2" t="s">
        <v>191</v>
      </c>
      <c r="B47" s="21" t="s">
        <v>54</v>
      </c>
      <c r="C47" s="10" t="s">
        <v>37</v>
      </c>
      <c r="D47" s="21">
        <v>350</v>
      </c>
      <c r="E47" s="21">
        <v>575</v>
      </c>
      <c r="H47" s="28" t="s">
        <v>193</v>
      </c>
      <c r="I47" s="2" t="s">
        <v>194</v>
      </c>
      <c r="K47" s="2">
        <v>1</v>
      </c>
      <c r="Q47" s="2">
        <v>350</v>
      </c>
      <c r="R47" s="2">
        <v>350</v>
      </c>
      <c r="U47" s="2">
        <v>475</v>
      </c>
      <c r="V47" s="2">
        <v>575</v>
      </c>
    </row>
    <row r="48" spans="1:22" ht="15.75" customHeight="1">
      <c r="A48" s="2" t="s">
        <v>195</v>
      </c>
      <c r="B48" s="2" t="s">
        <v>54</v>
      </c>
      <c r="C48" s="10" t="s">
        <v>37</v>
      </c>
      <c r="D48" s="2">
        <v>85</v>
      </c>
      <c r="E48" s="2">
        <v>100</v>
      </c>
      <c r="H48" s="28" t="s">
        <v>196</v>
      </c>
      <c r="K48" s="2">
        <v>1</v>
      </c>
    </row>
    <row r="49" spans="1:22" ht="15.75" customHeight="1">
      <c r="A49" s="2" t="s">
        <v>198</v>
      </c>
      <c r="B49" s="21" t="s">
        <v>54</v>
      </c>
      <c r="C49" s="10" t="s">
        <v>37</v>
      </c>
      <c r="D49" s="21">
        <v>30</v>
      </c>
      <c r="E49" s="21">
        <v>40</v>
      </c>
      <c r="H49" s="16" t="s">
        <v>200</v>
      </c>
      <c r="I49" s="2" t="s">
        <v>203</v>
      </c>
      <c r="K49" s="2">
        <v>1</v>
      </c>
    </row>
    <row r="50" spans="1:22" ht="15.75" customHeight="1">
      <c r="A50" s="2" t="s">
        <v>204</v>
      </c>
      <c r="B50" s="21" t="s">
        <v>54</v>
      </c>
      <c r="C50" s="10" t="s">
        <v>37</v>
      </c>
      <c r="D50" s="21">
        <v>20000</v>
      </c>
      <c r="E50" s="21">
        <v>25000</v>
      </c>
      <c r="H50" s="16" t="s">
        <v>207</v>
      </c>
      <c r="I50" s="16" t="s">
        <v>209</v>
      </c>
      <c r="K50" s="2">
        <v>1</v>
      </c>
    </row>
    <row r="51" spans="1:22" ht="15.75" customHeight="1">
      <c r="A51" s="2" t="s">
        <v>212</v>
      </c>
      <c r="B51" s="35" t="s">
        <v>54</v>
      </c>
      <c r="C51" s="10" t="s">
        <v>37</v>
      </c>
      <c r="D51" s="21">
        <v>1200</v>
      </c>
      <c r="E51" s="21">
        <v>1200</v>
      </c>
      <c r="H51" s="23" t="s">
        <v>215</v>
      </c>
      <c r="K51" s="2">
        <v>1</v>
      </c>
    </row>
    <row r="52" spans="1:22" ht="15.75" customHeight="1">
      <c r="A52" s="2" t="s">
        <v>217</v>
      </c>
      <c r="B52" s="31" t="s">
        <v>54</v>
      </c>
      <c r="C52" s="10" t="s">
        <v>37</v>
      </c>
      <c r="D52" s="21">
        <v>1000</v>
      </c>
      <c r="E52" s="21">
        <v>1000</v>
      </c>
      <c r="H52" s="28" t="s">
        <v>59</v>
      </c>
      <c r="K52" s="2">
        <v>1</v>
      </c>
    </row>
    <row r="53" spans="1:22" ht="15.75" customHeight="1">
      <c r="A53" s="2" t="s">
        <v>219</v>
      </c>
      <c r="B53" s="31" t="s">
        <v>54</v>
      </c>
      <c r="C53" s="10" t="s">
        <v>37</v>
      </c>
      <c r="D53" s="21">
        <v>1</v>
      </c>
      <c r="E53" s="2">
        <v>1</v>
      </c>
      <c r="H53" s="23" t="s">
        <v>221</v>
      </c>
      <c r="K53" s="2">
        <v>1</v>
      </c>
    </row>
    <row r="54" spans="1:22" ht="15.75" customHeight="1">
      <c r="A54" s="2" t="s">
        <v>222</v>
      </c>
      <c r="B54" s="31" t="s">
        <v>54</v>
      </c>
      <c r="C54" s="10" t="s">
        <v>37</v>
      </c>
      <c r="D54" s="21">
        <v>15000</v>
      </c>
      <c r="E54" s="21">
        <v>15000</v>
      </c>
      <c r="H54" s="23" t="s">
        <v>226</v>
      </c>
      <c r="I54" s="16" t="s">
        <v>229</v>
      </c>
      <c r="K54" s="2">
        <v>1</v>
      </c>
    </row>
    <row r="55" spans="1:22" ht="15.75" customHeight="1">
      <c r="A55" s="2" t="s">
        <v>232</v>
      </c>
      <c r="B55" s="4" t="s">
        <v>54</v>
      </c>
      <c r="C55" s="10" t="s">
        <v>37</v>
      </c>
      <c r="D55" s="2">
        <v>10</v>
      </c>
      <c r="E55" s="2">
        <v>10</v>
      </c>
      <c r="H55" s="2" t="s">
        <v>59</v>
      </c>
      <c r="K55" s="2">
        <v>1</v>
      </c>
    </row>
    <row r="56" spans="1:22" ht="15.75" customHeight="1">
      <c r="A56" s="8" t="s">
        <v>56</v>
      </c>
      <c r="B56" s="25" t="s">
        <v>57</v>
      </c>
      <c r="C56" s="10" t="s">
        <v>37</v>
      </c>
      <c r="D56" s="25">
        <v>8</v>
      </c>
      <c r="E56" s="25">
        <v>8</v>
      </c>
      <c r="F56" s="26"/>
      <c r="G56" s="26"/>
      <c r="H56" s="8" t="s">
        <v>59</v>
      </c>
      <c r="I56" s="27"/>
      <c r="J56" s="26"/>
      <c r="K56" s="27">
        <v>1</v>
      </c>
      <c r="L56" s="26"/>
      <c r="M56" s="27">
        <v>8</v>
      </c>
      <c r="N56" s="27">
        <v>8</v>
      </c>
      <c r="O56" s="26"/>
      <c r="P56" s="26"/>
      <c r="Q56" s="26"/>
      <c r="R56" s="26"/>
      <c r="S56" s="26"/>
      <c r="T56" s="26"/>
      <c r="U56" s="26"/>
      <c r="V56" s="26"/>
    </row>
    <row r="57" spans="1:22" ht="15.75" customHeight="1">
      <c r="A57" s="20" t="s">
        <v>67</v>
      </c>
      <c r="B57" s="2" t="s">
        <v>57</v>
      </c>
      <c r="C57" s="10" t="s">
        <v>37</v>
      </c>
      <c r="D57" s="2">
        <v>500</v>
      </c>
      <c r="E57" s="2">
        <v>500</v>
      </c>
      <c r="H57" s="23" t="s">
        <v>69</v>
      </c>
      <c r="I57" s="2" t="s">
        <v>72</v>
      </c>
      <c r="K57" s="2">
        <v>1</v>
      </c>
      <c r="O57" s="2">
        <v>500</v>
      </c>
      <c r="P57" s="2">
        <v>500</v>
      </c>
      <c r="S57" s="2">
        <v>500</v>
      </c>
      <c r="T57" s="2">
        <v>500</v>
      </c>
    </row>
    <row r="58" spans="1:22" ht="15.75" customHeight="1">
      <c r="A58" s="14" t="s">
        <v>100</v>
      </c>
      <c r="B58" s="10" t="s">
        <v>57</v>
      </c>
      <c r="C58" s="10" t="s">
        <v>37</v>
      </c>
      <c r="D58" s="10">
        <v>4</v>
      </c>
      <c r="E58" s="10">
        <v>4</v>
      </c>
      <c r="F58" s="12"/>
      <c r="G58" s="12"/>
      <c r="H58" s="14" t="s">
        <v>102</v>
      </c>
      <c r="I58" s="14"/>
      <c r="J58" s="12"/>
      <c r="K58" s="14">
        <v>1</v>
      </c>
      <c r="L58" s="12"/>
      <c r="M58" s="14">
        <v>4</v>
      </c>
      <c r="N58" s="14">
        <v>4</v>
      </c>
      <c r="O58" s="12"/>
      <c r="P58" s="12"/>
      <c r="Q58" s="12"/>
      <c r="R58" s="12"/>
      <c r="S58" s="12"/>
      <c r="T58" s="12"/>
      <c r="U58" s="12"/>
      <c r="V58" s="12"/>
    </row>
    <row r="59" spans="1:22" ht="15.75" customHeight="1">
      <c r="A59" s="2" t="s">
        <v>234</v>
      </c>
      <c r="B59" s="21" t="s">
        <v>57</v>
      </c>
      <c r="C59" s="10" t="s">
        <v>37</v>
      </c>
      <c r="D59" s="21">
        <v>44</v>
      </c>
      <c r="E59" s="2">
        <v>44</v>
      </c>
      <c r="H59" s="16" t="s">
        <v>235</v>
      </c>
      <c r="I59" s="2"/>
      <c r="K59" s="2">
        <v>1</v>
      </c>
      <c r="S59" s="2"/>
      <c r="T59" s="2"/>
      <c r="U59" s="2">
        <v>44</v>
      </c>
      <c r="V59" s="2">
        <v>44</v>
      </c>
    </row>
    <row r="60" spans="1:22" ht="15.75" customHeight="1">
      <c r="A60" s="2" t="s">
        <v>238</v>
      </c>
      <c r="B60" s="21" t="s">
        <v>57</v>
      </c>
      <c r="C60" s="10" t="s">
        <v>37</v>
      </c>
      <c r="D60" s="21">
        <v>88</v>
      </c>
      <c r="E60" s="2">
        <v>150</v>
      </c>
      <c r="H60" s="19" t="str">
        <f>HYPERLINK("http://bakersfieldnow.com/news/local/local-women-join-millions-more-across-the-nation-for-womens-equality","http://bakersfieldnow.com/news/local/local-women-join-millions-more-across-the-nation-for-womens-equality")</f>
        <v>http://bakersfieldnow.com/news/local/local-women-join-millions-more-across-the-nation-for-womens-equality</v>
      </c>
      <c r="I60" s="2" t="s">
        <v>165</v>
      </c>
      <c r="J60" s="2" t="s">
        <v>239</v>
      </c>
      <c r="K60" s="2">
        <v>1</v>
      </c>
      <c r="Q60" s="2">
        <v>24</v>
      </c>
      <c r="R60" s="2">
        <v>24</v>
      </c>
      <c r="S60" s="2">
        <v>88</v>
      </c>
      <c r="T60" s="2">
        <v>150</v>
      </c>
    </row>
    <row r="61" spans="1:22" ht="15.75" customHeight="1">
      <c r="A61" s="2" t="s">
        <v>242</v>
      </c>
      <c r="B61" s="21" t="s">
        <v>57</v>
      </c>
      <c r="C61" s="10" t="s">
        <v>37</v>
      </c>
      <c r="D61" s="21">
        <v>200</v>
      </c>
      <c r="E61" s="21">
        <v>1000</v>
      </c>
      <c r="G61" s="2">
        <v>1</v>
      </c>
      <c r="H61" s="19" t="str">
        <f>HYPERLINK("http://www.dailycal.org/2017/01/21/berkeley-community-joins-millions-around-world-participating-womens-marches/","http://www.dailycal.org/2017/01/21/berkeley-community-joins-millions-around-world-participating-womens-marches/")</f>
        <v>http://www.dailycal.org/2017/01/21/berkeley-community-joins-millions-around-world-participating-womens-marches/</v>
      </c>
      <c r="I61" s="2" t="s">
        <v>245</v>
      </c>
      <c r="J61" s="19" t="str">
        <f>HYPERLINK("http://www.berkeleyside.com/2017/01/22/russian-prankster-organizes-fake-protest-uc-berkeley-hundreds-march-anyway/","http://www.berkeleyside.com/2017/01/22/russian-prankster-organizes-fake-protest-uc-berkeley-hundreds-march-anyway/")</f>
        <v>http://www.berkeleyside.com/2017/01/22/russian-prankster-organizes-fake-protest-uc-berkeley-hundreds-march-anyway/</v>
      </c>
      <c r="K61" s="2">
        <v>1</v>
      </c>
      <c r="Q61" s="2">
        <v>200</v>
      </c>
      <c r="R61" s="2">
        <v>200</v>
      </c>
      <c r="U61" s="2">
        <v>200</v>
      </c>
      <c r="V61" s="21">
        <v>1000</v>
      </c>
    </row>
    <row r="62" spans="1:22" ht="15.75" customHeight="1">
      <c r="A62" s="2" t="s">
        <v>250</v>
      </c>
      <c r="B62" s="21" t="s">
        <v>57</v>
      </c>
      <c r="C62" s="10" t="s">
        <v>37</v>
      </c>
      <c r="D62" s="21">
        <v>250</v>
      </c>
      <c r="E62" s="21">
        <v>300</v>
      </c>
      <c r="H62" s="28" t="s">
        <v>252</v>
      </c>
      <c r="I62" s="2"/>
      <c r="K62" s="2">
        <v>1</v>
      </c>
      <c r="S62" s="2">
        <v>250</v>
      </c>
      <c r="T62" s="2">
        <v>300</v>
      </c>
    </row>
    <row r="63" spans="1:22" ht="15.75" customHeight="1">
      <c r="A63" s="2" t="s">
        <v>253</v>
      </c>
      <c r="B63" s="21" t="s">
        <v>57</v>
      </c>
      <c r="C63" s="10" t="s">
        <v>37</v>
      </c>
      <c r="D63" s="21">
        <v>600</v>
      </c>
      <c r="E63" s="2">
        <v>600</v>
      </c>
      <c r="H63" s="28" t="s">
        <v>59</v>
      </c>
      <c r="K63" s="2">
        <v>1</v>
      </c>
      <c r="U63" s="2">
        <v>600</v>
      </c>
      <c r="V63" s="2">
        <v>600</v>
      </c>
    </row>
    <row r="64" spans="1:22" ht="15.75" customHeight="1">
      <c r="A64" s="2" t="s">
        <v>256</v>
      </c>
      <c r="B64" s="21" t="s">
        <v>57</v>
      </c>
      <c r="C64" s="10" t="s">
        <v>37</v>
      </c>
      <c r="D64" s="21">
        <v>140</v>
      </c>
      <c r="E64" s="21">
        <v>150</v>
      </c>
      <c r="H64" s="2" t="s">
        <v>61</v>
      </c>
      <c r="I64" s="2" t="s">
        <v>257</v>
      </c>
      <c r="K64" s="2">
        <v>1</v>
      </c>
      <c r="M64" s="2">
        <v>140</v>
      </c>
      <c r="N64" s="2">
        <v>150</v>
      </c>
      <c r="U64" s="2">
        <v>100</v>
      </c>
      <c r="V64" s="2">
        <v>140</v>
      </c>
    </row>
    <row r="65" spans="1:22" ht="15.75" customHeight="1">
      <c r="A65" s="2" t="s">
        <v>259</v>
      </c>
      <c r="B65" s="21" t="s">
        <v>57</v>
      </c>
      <c r="C65" s="10" t="s">
        <v>37</v>
      </c>
      <c r="D65" s="21">
        <v>300</v>
      </c>
      <c r="E65" s="21">
        <v>300</v>
      </c>
      <c r="H65" s="23" t="s">
        <v>261</v>
      </c>
      <c r="I65" s="2"/>
      <c r="K65" s="2">
        <v>1</v>
      </c>
      <c r="Q65" s="2">
        <v>300</v>
      </c>
      <c r="R65" s="2">
        <v>300</v>
      </c>
    </row>
    <row r="66" spans="1:22" ht="15.75" customHeight="1">
      <c r="A66" s="2" t="s">
        <v>263</v>
      </c>
      <c r="B66" s="21" t="s">
        <v>57</v>
      </c>
      <c r="C66" s="10" t="s">
        <v>37</v>
      </c>
      <c r="D66" s="21">
        <v>15</v>
      </c>
      <c r="E66" s="21">
        <v>25</v>
      </c>
      <c r="H66" s="2" t="s">
        <v>265</v>
      </c>
      <c r="I66" s="2"/>
      <c r="K66" s="2">
        <v>1</v>
      </c>
      <c r="S66" s="2">
        <v>15</v>
      </c>
      <c r="T66" s="2">
        <v>25</v>
      </c>
    </row>
    <row r="67" spans="1:22" ht="15.75" customHeight="1">
      <c r="A67" s="2" t="s">
        <v>266</v>
      </c>
      <c r="B67" s="21" t="s">
        <v>57</v>
      </c>
      <c r="C67" s="10" t="s">
        <v>37</v>
      </c>
      <c r="D67" s="21">
        <v>1000</v>
      </c>
      <c r="E67" s="21">
        <v>3000</v>
      </c>
      <c r="H67" s="2" t="s">
        <v>59</v>
      </c>
      <c r="I67" s="23" t="s">
        <v>267</v>
      </c>
      <c r="J67" s="2" t="s">
        <v>268</v>
      </c>
      <c r="K67" s="2">
        <v>1</v>
      </c>
      <c r="U67" s="2">
        <v>1000</v>
      </c>
      <c r="V67" s="2">
        <v>3000</v>
      </c>
    </row>
    <row r="68" spans="1:22" ht="15.75" customHeight="1">
      <c r="A68" s="2" t="s">
        <v>269</v>
      </c>
      <c r="B68" s="21" t="s">
        <v>57</v>
      </c>
      <c r="C68" s="10" t="s">
        <v>37</v>
      </c>
      <c r="D68" s="21">
        <v>2</v>
      </c>
      <c r="E68" s="2">
        <v>2</v>
      </c>
      <c r="H68" s="28" t="s">
        <v>59</v>
      </c>
      <c r="I68" s="2"/>
      <c r="K68" s="2">
        <v>1</v>
      </c>
      <c r="U68" s="2">
        <v>2</v>
      </c>
      <c r="V68" s="2">
        <v>2</v>
      </c>
    </row>
    <row r="69" spans="1:22" ht="15.75" customHeight="1">
      <c r="A69" s="2" t="s">
        <v>270</v>
      </c>
      <c r="B69" s="21" t="s">
        <v>57</v>
      </c>
      <c r="C69" s="10" t="s">
        <v>37</v>
      </c>
      <c r="D69" s="21">
        <v>35</v>
      </c>
      <c r="E69" s="2">
        <v>45</v>
      </c>
      <c r="H69" s="2" t="s">
        <v>271</v>
      </c>
      <c r="I69" s="2"/>
      <c r="K69" s="2">
        <v>1</v>
      </c>
      <c r="U69" s="2">
        <v>35</v>
      </c>
      <c r="V69" s="2">
        <v>45</v>
      </c>
    </row>
    <row r="70" spans="1:22" ht="15.75" customHeight="1">
      <c r="A70" s="2" t="s">
        <v>274</v>
      </c>
      <c r="B70" s="21" t="s">
        <v>57</v>
      </c>
      <c r="C70" s="21" t="s">
        <v>37</v>
      </c>
      <c r="D70" s="21">
        <v>100</v>
      </c>
      <c r="E70" s="21">
        <v>100</v>
      </c>
      <c r="H70" s="23" t="s">
        <v>276</v>
      </c>
      <c r="I70" s="2"/>
      <c r="K70" s="2">
        <v>1</v>
      </c>
      <c r="Q70" s="2">
        <v>100</v>
      </c>
      <c r="R70" s="2">
        <v>100</v>
      </c>
    </row>
    <row r="71" spans="1:22" ht="15.75" customHeight="1">
      <c r="A71" s="2" t="s">
        <v>278</v>
      </c>
      <c r="B71" s="21" t="s">
        <v>57</v>
      </c>
      <c r="C71" s="10" t="s">
        <v>37</v>
      </c>
      <c r="D71" s="21">
        <v>50</v>
      </c>
      <c r="E71" s="21">
        <v>50</v>
      </c>
      <c r="H71" s="16" t="s">
        <v>280</v>
      </c>
      <c r="I71" s="2"/>
      <c r="K71" s="2">
        <v>1</v>
      </c>
      <c r="Q71" s="2">
        <v>50</v>
      </c>
      <c r="R71" s="2">
        <v>50</v>
      </c>
    </row>
    <row r="72" spans="1:22" ht="15.75" customHeight="1">
      <c r="A72" s="2" t="s">
        <v>283</v>
      </c>
      <c r="B72" s="21" t="s">
        <v>57</v>
      </c>
      <c r="C72" s="10" t="s">
        <v>37</v>
      </c>
      <c r="D72" s="21">
        <v>5000</v>
      </c>
      <c r="E72" s="21">
        <v>8000</v>
      </c>
      <c r="H72" s="23" t="s">
        <v>286</v>
      </c>
      <c r="I72" s="16" t="s">
        <v>287</v>
      </c>
      <c r="K72" s="2">
        <v>1</v>
      </c>
      <c r="L72" s="2">
        <v>2000</v>
      </c>
      <c r="O72" s="2">
        <v>5000</v>
      </c>
      <c r="P72" s="2">
        <v>5000</v>
      </c>
    </row>
    <row r="73" spans="1:22" ht="15.75" customHeight="1">
      <c r="A73" s="2" t="s">
        <v>288</v>
      </c>
      <c r="B73" s="21" t="s">
        <v>57</v>
      </c>
      <c r="C73" s="10" t="s">
        <v>37</v>
      </c>
      <c r="D73" s="21">
        <v>25</v>
      </c>
      <c r="E73" s="21">
        <v>500</v>
      </c>
      <c r="H73" s="19" t="str">
        <f>HYPERLINK("https://twitter.com/contraryAshley/status/823271784694747136","https://twitter.com/contraryAshley/status/823271784694747136")</f>
        <v>https://twitter.com/contraryAshley/status/823271784694747136</v>
      </c>
      <c r="I73" s="2" t="s">
        <v>289</v>
      </c>
      <c r="K73" s="2">
        <v>1</v>
      </c>
      <c r="U73" s="2">
        <v>25</v>
      </c>
      <c r="V73" s="2">
        <v>500</v>
      </c>
    </row>
    <row r="74" spans="1:22" ht="15.75" customHeight="1">
      <c r="A74" s="2" t="s">
        <v>290</v>
      </c>
      <c r="B74" s="2" t="s">
        <v>57</v>
      </c>
      <c r="C74" s="10" t="s">
        <v>37</v>
      </c>
      <c r="D74" s="21">
        <v>2500</v>
      </c>
      <c r="E74" s="21">
        <v>2800</v>
      </c>
      <c r="F74" s="2"/>
      <c r="H74" s="19" t="str">
        <f>HYPERLINK("https://vimeo.com/200537363","https://vimeo.com/200537363")</f>
        <v>https://vimeo.com/200537363</v>
      </c>
      <c r="I74" s="32" t="s">
        <v>291</v>
      </c>
      <c r="J74" s="19" t="str">
        <f>HYPERLINK("https://www.facebook.com/FortBraggAdvocateNews/posts/1422203641137859","https://www.facebook.com/FortBraggAdvocateNews/posts/1422203641137859")</f>
        <v>https://www.facebook.com/FortBraggAdvocateNews/posts/1422203641137859</v>
      </c>
      <c r="K74" s="2">
        <v>1</v>
      </c>
      <c r="Q74" s="2">
        <v>2500</v>
      </c>
      <c r="R74" s="2">
        <v>2500</v>
      </c>
    </row>
    <row r="75" spans="1:22" ht="15.75" customHeight="1">
      <c r="A75" s="2" t="s">
        <v>292</v>
      </c>
      <c r="B75" s="21" t="s">
        <v>57</v>
      </c>
      <c r="C75" s="10" t="s">
        <v>37</v>
      </c>
      <c r="D75" s="21">
        <v>2000</v>
      </c>
      <c r="E75" s="21">
        <v>2000</v>
      </c>
      <c r="H75" s="23" t="s">
        <v>293</v>
      </c>
      <c r="K75" s="2">
        <v>1</v>
      </c>
      <c r="M75" s="2">
        <v>2000</v>
      </c>
      <c r="N75" s="2">
        <v>2000</v>
      </c>
    </row>
    <row r="76" spans="1:22" ht="15.75" customHeight="1">
      <c r="A76" s="2" t="s">
        <v>294</v>
      </c>
      <c r="B76" s="21" t="s">
        <v>57</v>
      </c>
      <c r="C76" s="10" t="s">
        <v>37</v>
      </c>
      <c r="D76" s="21">
        <v>203</v>
      </c>
      <c r="E76" s="21">
        <v>300</v>
      </c>
      <c r="H76" s="2" t="s">
        <v>295</v>
      </c>
      <c r="I76" s="2" t="s">
        <v>59</v>
      </c>
      <c r="K76" s="2">
        <v>1</v>
      </c>
      <c r="U76" s="2">
        <v>200</v>
      </c>
      <c r="V76" s="2">
        <v>300</v>
      </c>
    </row>
    <row r="77" spans="1:22" ht="15.75" customHeight="1">
      <c r="A77" s="2" t="s">
        <v>296</v>
      </c>
      <c r="B77" s="21" t="s">
        <v>57</v>
      </c>
      <c r="C77" s="10" t="s">
        <v>37</v>
      </c>
      <c r="D77" s="21">
        <v>98</v>
      </c>
      <c r="E77" s="2">
        <v>98</v>
      </c>
      <c r="H77" s="28" t="s">
        <v>299</v>
      </c>
      <c r="K77" s="2">
        <v>1</v>
      </c>
      <c r="M77" s="2">
        <v>98</v>
      </c>
      <c r="N77" s="2">
        <v>98</v>
      </c>
      <c r="U77" s="2"/>
      <c r="V77" s="2"/>
    </row>
    <row r="78" spans="1:22" ht="15.75" customHeight="1">
      <c r="A78" s="2" t="s">
        <v>301</v>
      </c>
      <c r="B78" s="21" t="s">
        <v>57</v>
      </c>
      <c r="C78" s="10" t="s">
        <v>37</v>
      </c>
      <c r="D78" s="21">
        <v>5</v>
      </c>
      <c r="E78" s="21">
        <v>5</v>
      </c>
      <c r="H78" s="16" t="s">
        <v>303</v>
      </c>
      <c r="K78" s="2">
        <v>1</v>
      </c>
      <c r="Q78" s="2">
        <v>5</v>
      </c>
      <c r="R78" s="2">
        <v>5</v>
      </c>
    </row>
    <row r="79" spans="1:22" ht="15.75" customHeight="1">
      <c r="A79" s="2" t="s">
        <v>305</v>
      </c>
      <c r="B79" s="21" t="s">
        <v>57</v>
      </c>
      <c r="C79" s="10" t="s">
        <v>37</v>
      </c>
      <c r="D79" s="21"/>
      <c r="E79" s="21"/>
      <c r="H79" s="2"/>
      <c r="I79" s="2"/>
      <c r="K79" s="2">
        <v>1</v>
      </c>
    </row>
    <row r="80" spans="1:22" ht="15.75" customHeight="1">
      <c r="A80" s="2" t="s">
        <v>306</v>
      </c>
      <c r="B80" s="21" t="s">
        <v>57</v>
      </c>
      <c r="C80" s="10" t="s">
        <v>37</v>
      </c>
      <c r="D80" s="21">
        <v>5</v>
      </c>
      <c r="E80" s="2">
        <v>5</v>
      </c>
      <c r="H80" s="2" t="s">
        <v>59</v>
      </c>
      <c r="K80" s="2">
        <v>1</v>
      </c>
    </row>
    <row r="81" spans="1:11" ht="15.75" customHeight="1">
      <c r="A81" s="2" t="s">
        <v>309</v>
      </c>
      <c r="B81" s="21" t="s">
        <v>57</v>
      </c>
      <c r="C81" s="10" t="s">
        <v>37</v>
      </c>
      <c r="D81" s="21">
        <v>500</v>
      </c>
      <c r="E81" s="21">
        <v>500</v>
      </c>
      <c r="G81" s="2">
        <v>1</v>
      </c>
      <c r="H81" s="16" t="s">
        <v>312</v>
      </c>
      <c r="K81" s="2">
        <v>1</v>
      </c>
    </row>
    <row r="82" spans="1:11" ht="15.75" customHeight="1">
      <c r="A82" s="2" t="s">
        <v>314</v>
      </c>
      <c r="B82" s="2" t="s">
        <v>57</v>
      </c>
      <c r="C82" s="10" t="s">
        <v>37</v>
      </c>
      <c r="D82" s="2">
        <v>21</v>
      </c>
      <c r="E82" s="2">
        <v>21</v>
      </c>
      <c r="H82" s="28" t="s">
        <v>315</v>
      </c>
      <c r="K82" s="2">
        <v>1</v>
      </c>
    </row>
    <row r="83" spans="1:11" ht="15.75" customHeight="1">
      <c r="A83" s="2" t="s">
        <v>317</v>
      </c>
      <c r="B83" s="21" t="s">
        <v>57</v>
      </c>
      <c r="C83" s="10" t="s">
        <v>37</v>
      </c>
      <c r="D83" s="21">
        <v>500</v>
      </c>
      <c r="E83" s="21">
        <v>800</v>
      </c>
      <c r="H83" s="23" t="s">
        <v>318</v>
      </c>
      <c r="I83" s="2"/>
      <c r="K83" s="2">
        <v>1</v>
      </c>
    </row>
    <row r="84" spans="1:11" ht="15.75" customHeight="1">
      <c r="A84" s="2" t="s">
        <v>320</v>
      </c>
      <c r="B84" s="21" t="s">
        <v>57</v>
      </c>
      <c r="C84" s="10" t="s">
        <v>37</v>
      </c>
      <c r="D84" s="21">
        <v>3500</v>
      </c>
      <c r="E84" s="21">
        <v>4000</v>
      </c>
      <c r="H84" s="28" t="s">
        <v>59</v>
      </c>
      <c r="I84" s="2" t="s">
        <v>321</v>
      </c>
      <c r="K84" s="2">
        <v>1</v>
      </c>
    </row>
    <row r="85" spans="1:11" ht="15.75" customHeight="1">
      <c r="A85" s="2" t="s">
        <v>322</v>
      </c>
      <c r="B85" s="21" t="s">
        <v>57</v>
      </c>
      <c r="C85" s="10" t="s">
        <v>37</v>
      </c>
      <c r="D85" s="21">
        <v>100</v>
      </c>
      <c r="E85" s="21">
        <v>100</v>
      </c>
      <c r="H85" s="2" t="s">
        <v>323</v>
      </c>
      <c r="I85" s="29" t="s">
        <v>324</v>
      </c>
      <c r="K85" s="2">
        <v>1</v>
      </c>
    </row>
    <row r="86" spans="1:11" ht="15.75" customHeight="1">
      <c r="A86" s="2" t="s">
        <v>325</v>
      </c>
      <c r="B86" s="21" t="s">
        <v>57</v>
      </c>
      <c r="C86" s="10" t="s">
        <v>37</v>
      </c>
      <c r="D86" s="21">
        <v>200000</v>
      </c>
      <c r="E86" s="21">
        <v>750000</v>
      </c>
      <c r="H86" s="16" t="s">
        <v>326</v>
      </c>
      <c r="I86" s="16" t="s">
        <v>329</v>
      </c>
      <c r="K86" s="2">
        <v>1</v>
      </c>
    </row>
    <row r="87" spans="1:11" ht="15.75" customHeight="1">
      <c r="A87" s="2" t="s">
        <v>331</v>
      </c>
      <c r="B87" s="21" t="s">
        <v>57</v>
      </c>
      <c r="C87" s="10" t="s">
        <v>37</v>
      </c>
      <c r="D87" s="21">
        <v>400</v>
      </c>
      <c r="E87" s="21">
        <v>400</v>
      </c>
      <c r="H87" s="16" t="s">
        <v>333</v>
      </c>
      <c r="K87" s="2">
        <v>1</v>
      </c>
    </row>
    <row r="88" spans="1:11" ht="15.75" customHeight="1">
      <c r="A88" s="2" t="s">
        <v>336</v>
      </c>
      <c r="B88" s="21" t="s">
        <v>57</v>
      </c>
      <c r="C88" s="10" t="s">
        <v>37</v>
      </c>
      <c r="D88" s="21"/>
      <c r="E88" s="2"/>
      <c r="H88" s="28" t="s">
        <v>339</v>
      </c>
      <c r="K88" s="2">
        <v>0</v>
      </c>
    </row>
    <row r="89" spans="1:11" ht="15.75" customHeight="1">
      <c r="A89" s="2" t="s">
        <v>341</v>
      </c>
      <c r="B89" s="21" t="s">
        <v>57</v>
      </c>
      <c r="C89" s="10" t="s">
        <v>37</v>
      </c>
      <c r="D89" s="21">
        <v>900</v>
      </c>
      <c r="E89" s="21">
        <v>1000</v>
      </c>
      <c r="H89" s="16" t="s">
        <v>343</v>
      </c>
      <c r="I89" s="16" t="s">
        <v>343</v>
      </c>
      <c r="K89" s="2">
        <v>1</v>
      </c>
    </row>
    <row r="90" spans="1:11" ht="15.75" customHeight="1">
      <c r="A90" s="2" t="s">
        <v>346</v>
      </c>
      <c r="B90" s="21" t="s">
        <v>57</v>
      </c>
      <c r="C90" s="10" t="s">
        <v>37</v>
      </c>
      <c r="D90" s="21"/>
      <c r="E90" s="21"/>
      <c r="H90" s="2" t="s">
        <v>339</v>
      </c>
      <c r="I90" s="2"/>
      <c r="K90" s="2">
        <v>0</v>
      </c>
    </row>
    <row r="91" spans="1:11" ht="15.75" customHeight="1">
      <c r="A91" s="2" t="s">
        <v>347</v>
      </c>
      <c r="B91" s="21" t="s">
        <v>57</v>
      </c>
      <c r="C91" s="10" t="s">
        <v>37</v>
      </c>
      <c r="D91" s="21">
        <v>3000</v>
      </c>
      <c r="E91" s="21">
        <v>3000</v>
      </c>
      <c r="H91" s="16" t="s">
        <v>348</v>
      </c>
      <c r="K91" s="2">
        <v>1</v>
      </c>
    </row>
    <row r="92" spans="1:11" ht="15.75" customHeight="1">
      <c r="A92" s="2" t="s">
        <v>349</v>
      </c>
      <c r="B92" s="21" t="s">
        <v>57</v>
      </c>
      <c r="C92" s="10" t="s">
        <v>37</v>
      </c>
      <c r="D92" s="21">
        <v>100</v>
      </c>
      <c r="E92" s="21">
        <v>100</v>
      </c>
      <c r="H92" s="23" t="s">
        <v>353</v>
      </c>
      <c r="J92" s="2"/>
      <c r="K92" s="2">
        <v>1</v>
      </c>
    </row>
    <row r="93" spans="1:11" ht="15.75" customHeight="1">
      <c r="A93" s="2" t="s">
        <v>357</v>
      </c>
      <c r="B93" s="21" t="s">
        <v>57</v>
      </c>
      <c r="C93" s="10" t="s">
        <v>37</v>
      </c>
      <c r="D93" s="21">
        <v>200</v>
      </c>
      <c r="E93" s="21">
        <v>201</v>
      </c>
      <c r="H93" s="16" t="s">
        <v>358</v>
      </c>
      <c r="I93" s="2" t="s">
        <v>134</v>
      </c>
      <c r="K93" s="2">
        <v>1</v>
      </c>
    </row>
    <row r="94" spans="1:11" ht="15.75" customHeight="1">
      <c r="A94" s="2" t="s">
        <v>361</v>
      </c>
      <c r="B94" s="21" t="s">
        <v>57</v>
      </c>
      <c r="C94" s="10" t="s">
        <v>37</v>
      </c>
      <c r="D94" s="21">
        <v>100000</v>
      </c>
      <c r="E94" s="21">
        <v>100000</v>
      </c>
      <c r="H94" s="16" t="s">
        <v>363</v>
      </c>
      <c r="I94" s="16" t="s">
        <v>365</v>
      </c>
      <c r="K94" s="2">
        <v>1</v>
      </c>
    </row>
    <row r="95" spans="1:11" ht="15.75" customHeight="1">
      <c r="A95" s="2" t="s">
        <v>366</v>
      </c>
      <c r="B95" s="21" t="s">
        <v>57</v>
      </c>
      <c r="C95" s="10" t="s">
        <v>37</v>
      </c>
      <c r="D95" s="21">
        <v>200</v>
      </c>
      <c r="E95" s="21">
        <v>200</v>
      </c>
      <c r="H95" s="23" t="s">
        <v>370</v>
      </c>
      <c r="K95" s="2">
        <v>1</v>
      </c>
    </row>
    <row r="96" spans="1:11" ht="15.75" customHeight="1">
      <c r="A96" s="2" t="s">
        <v>372</v>
      </c>
      <c r="B96" s="21" t="s">
        <v>57</v>
      </c>
      <c r="C96" s="10" t="s">
        <v>37</v>
      </c>
      <c r="D96" s="21"/>
      <c r="E96" s="21"/>
      <c r="H96" s="28" t="s">
        <v>374</v>
      </c>
      <c r="K96" s="2">
        <v>0</v>
      </c>
    </row>
    <row r="97" spans="1:11" ht="15.75" customHeight="1">
      <c r="A97" s="2" t="s">
        <v>375</v>
      </c>
      <c r="B97" s="21" t="s">
        <v>57</v>
      </c>
      <c r="C97" s="10" t="s">
        <v>37</v>
      </c>
      <c r="D97" s="21">
        <v>1200</v>
      </c>
      <c r="E97" s="21">
        <v>1200</v>
      </c>
      <c r="H97" s="2" t="s">
        <v>59</v>
      </c>
      <c r="K97" s="2">
        <v>1</v>
      </c>
    </row>
    <row r="98" spans="1:11" ht="15.75" customHeight="1">
      <c r="A98" s="2" t="s">
        <v>378</v>
      </c>
      <c r="B98" s="21" t="s">
        <v>57</v>
      </c>
      <c r="C98" s="10" t="s">
        <v>37</v>
      </c>
      <c r="D98" s="21">
        <v>1000</v>
      </c>
      <c r="E98" s="21">
        <v>1000</v>
      </c>
      <c r="H98" s="2" t="s">
        <v>59</v>
      </c>
      <c r="I98" s="16" t="s">
        <v>379</v>
      </c>
      <c r="K98" s="2">
        <v>1</v>
      </c>
    </row>
    <row r="99" spans="1:11" ht="15.75" customHeight="1">
      <c r="A99" s="2" t="s">
        <v>380</v>
      </c>
      <c r="B99" s="21" t="s">
        <v>57</v>
      </c>
      <c r="C99" s="10" t="s">
        <v>37</v>
      </c>
      <c r="D99" s="21">
        <v>200</v>
      </c>
      <c r="E99" s="21">
        <v>300</v>
      </c>
      <c r="H99" s="2" t="s">
        <v>169</v>
      </c>
      <c r="I99" s="16" t="s">
        <v>381</v>
      </c>
      <c r="K99" s="2">
        <v>1</v>
      </c>
    </row>
    <row r="100" spans="1:11" ht="15.75" customHeight="1">
      <c r="A100" s="2" t="s">
        <v>383</v>
      </c>
      <c r="B100" s="21" t="s">
        <v>57</v>
      </c>
      <c r="C100" s="10" t="s">
        <v>37</v>
      </c>
      <c r="D100" s="21">
        <v>24</v>
      </c>
      <c r="E100" s="21">
        <v>24</v>
      </c>
      <c r="H100" s="16" t="s">
        <v>385</v>
      </c>
      <c r="K100" s="2">
        <v>1</v>
      </c>
    </row>
    <row r="101" spans="1:11" ht="15.75" customHeight="1">
      <c r="A101" s="2" t="s">
        <v>386</v>
      </c>
      <c r="B101" s="21" t="s">
        <v>57</v>
      </c>
      <c r="C101" s="10" t="s">
        <v>37</v>
      </c>
      <c r="D101" s="21">
        <v>500</v>
      </c>
      <c r="E101" s="21">
        <v>1700</v>
      </c>
      <c r="H101" s="23" t="s">
        <v>387</v>
      </c>
      <c r="I101" s="2" t="s">
        <v>59</v>
      </c>
      <c r="K101" s="2">
        <v>1</v>
      </c>
    </row>
    <row r="102" spans="1:11" ht="15.75" customHeight="1">
      <c r="A102" s="2" t="s">
        <v>388</v>
      </c>
      <c r="B102" s="21" t="s">
        <v>57</v>
      </c>
      <c r="C102" s="10" t="s">
        <v>37</v>
      </c>
      <c r="D102" s="21">
        <v>35</v>
      </c>
      <c r="E102" s="2">
        <v>85</v>
      </c>
      <c r="H102" s="2" t="s">
        <v>111</v>
      </c>
      <c r="K102" s="2">
        <v>1</v>
      </c>
    </row>
    <row r="103" spans="1:11" ht="15.75" customHeight="1">
      <c r="A103" s="2" t="s">
        <v>391</v>
      </c>
      <c r="B103" s="37" t="s">
        <v>57</v>
      </c>
      <c r="C103" s="10" t="s">
        <v>37</v>
      </c>
      <c r="D103" s="21">
        <v>50</v>
      </c>
      <c r="E103" s="21">
        <v>105</v>
      </c>
      <c r="H103" s="2" t="s">
        <v>111</v>
      </c>
      <c r="I103" s="2" t="s">
        <v>398</v>
      </c>
      <c r="K103" s="2">
        <v>1</v>
      </c>
    </row>
    <row r="104" spans="1:11" ht="15.75" customHeight="1">
      <c r="A104" s="2" t="s">
        <v>399</v>
      </c>
      <c r="B104" s="35" t="s">
        <v>57</v>
      </c>
      <c r="C104" s="10" t="s">
        <v>37</v>
      </c>
      <c r="D104" s="21">
        <v>300</v>
      </c>
      <c r="E104" s="2">
        <v>300</v>
      </c>
      <c r="H104" s="16" t="s">
        <v>402</v>
      </c>
      <c r="K104" s="2">
        <v>1</v>
      </c>
    </row>
    <row r="105" spans="1:11" ht="15.75" customHeight="1">
      <c r="A105" s="2" t="s">
        <v>405</v>
      </c>
      <c r="B105" s="35" t="s">
        <v>57</v>
      </c>
      <c r="C105" s="10" t="s">
        <v>37</v>
      </c>
      <c r="D105" s="21">
        <v>2000</v>
      </c>
      <c r="E105" s="21">
        <v>2000</v>
      </c>
      <c r="H105" s="16" t="s">
        <v>406</v>
      </c>
      <c r="K105" s="2">
        <v>1</v>
      </c>
    </row>
    <row r="106" spans="1:11" ht="15.75" customHeight="1">
      <c r="A106" s="2" t="s">
        <v>407</v>
      </c>
      <c r="B106" s="35" t="s">
        <v>57</v>
      </c>
      <c r="C106" s="10" t="s">
        <v>37</v>
      </c>
      <c r="D106" s="21">
        <v>2500</v>
      </c>
      <c r="E106" s="21">
        <v>2500</v>
      </c>
      <c r="H106" s="16" t="s">
        <v>408</v>
      </c>
      <c r="K106" s="2">
        <v>1</v>
      </c>
    </row>
    <row r="107" spans="1:11" ht="15.75" customHeight="1">
      <c r="A107" s="2" t="s">
        <v>409</v>
      </c>
      <c r="B107" s="35" t="s">
        <v>57</v>
      </c>
      <c r="C107" s="10" t="s">
        <v>37</v>
      </c>
      <c r="D107" s="2">
        <v>180</v>
      </c>
      <c r="E107" s="2">
        <v>200</v>
      </c>
      <c r="H107" s="2" t="s">
        <v>410</v>
      </c>
      <c r="I107" s="29" t="s">
        <v>411</v>
      </c>
      <c r="K107" s="2">
        <v>1</v>
      </c>
    </row>
    <row r="108" spans="1:11" ht="15.75" customHeight="1">
      <c r="A108" s="2" t="s">
        <v>413</v>
      </c>
      <c r="B108" s="35" t="s">
        <v>57</v>
      </c>
      <c r="C108" s="10" t="s">
        <v>37</v>
      </c>
      <c r="D108" s="21">
        <v>4000</v>
      </c>
      <c r="E108" s="21">
        <v>4000</v>
      </c>
      <c r="H108" s="16" t="s">
        <v>415</v>
      </c>
      <c r="I108" s="2"/>
      <c r="K108" s="2">
        <v>1</v>
      </c>
    </row>
    <row r="109" spans="1:11" ht="15.75" customHeight="1">
      <c r="A109" s="2" t="s">
        <v>417</v>
      </c>
      <c r="B109" s="31" t="s">
        <v>57</v>
      </c>
      <c r="C109" s="10" t="s">
        <v>37</v>
      </c>
      <c r="D109" s="21">
        <v>20000</v>
      </c>
      <c r="E109" s="21">
        <v>38000</v>
      </c>
      <c r="H109" s="16" t="s">
        <v>419</v>
      </c>
      <c r="I109" s="2" t="s">
        <v>420</v>
      </c>
      <c r="J109" s="16" t="s">
        <v>422</v>
      </c>
      <c r="K109" s="2">
        <v>1</v>
      </c>
    </row>
    <row r="110" spans="1:11" ht="15.75" customHeight="1">
      <c r="A110" s="2" t="s">
        <v>424</v>
      </c>
      <c r="B110" s="31" t="s">
        <v>57</v>
      </c>
      <c r="C110" s="10" t="s">
        <v>37</v>
      </c>
      <c r="D110" s="21">
        <v>80</v>
      </c>
      <c r="E110" s="21">
        <v>80</v>
      </c>
      <c r="H110" s="16" t="s">
        <v>426</v>
      </c>
      <c r="K110" s="2">
        <v>1</v>
      </c>
    </row>
    <row r="111" spans="1:11" ht="15.75" customHeight="1">
      <c r="A111" s="2" t="s">
        <v>427</v>
      </c>
      <c r="B111" s="31" t="s">
        <v>57</v>
      </c>
      <c r="C111" s="10" t="s">
        <v>37</v>
      </c>
      <c r="D111" s="21">
        <v>4</v>
      </c>
      <c r="E111" s="21">
        <v>4</v>
      </c>
      <c r="H111" s="2" t="s">
        <v>111</v>
      </c>
      <c r="K111" s="2">
        <v>1</v>
      </c>
    </row>
    <row r="112" spans="1:11" ht="15.75" customHeight="1">
      <c r="A112" s="2" t="s">
        <v>428</v>
      </c>
      <c r="B112" s="31" t="s">
        <v>57</v>
      </c>
      <c r="C112" s="10" t="s">
        <v>37</v>
      </c>
      <c r="D112" s="21">
        <v>80</v>
      </c>
      <c r="E112" s="21">
        <v>80</v>
      </c>
      <c r="H112" s="16" t="s">
        <v>370</v>
      </c>
      <c r="I112" s="2" t="s">
        <v>429</v>
      </c>
      <c r="K112" s="2">
        <v>1</v>
      </c>
    </row>
    <row r="113" spans="1:11" ht="15.75" customHeight="1">
      <c r="A113" s="2" t="s">
        <v>430</v>
      </c>
      <c r="B113" s="31" t="s">
        <v>57</v>
      </c>
      <c r="C113" s="10" t="s">
        <v>37</v>
      </c>
      <c r="D113" s="21">
        <v>100</v>
      </c>
      <c r="E113" s="21">
        <v>200</v>
      </c>
      <c r="H113" s="2" t="s">
        <v>432</v>
      </c>
      <c r="I113" s="2"/>
      <c r="K113" s="2">
        <v>1</v>
      </c>
    </row>
    <row r="114" spans="1:11" ht="15.75" customHeight="1">
      <c r="A114" s="2" t="s">
        <v>433</v>
      </c>
      <c r="B114" s="31" t="s">
        <v>57</v>
      </c>
      <c r="C114" s="10" t="s">
        <v>37</v>
      </c>
      <c r="D114" s="21">
        <v>30000</v>
      </c>
      <c r="E114" s="21">
        <v>40000</v>
      </c>
      <c r="H114" s="16" t="s">
        <v>435</v>
      </c>
      <c r="I114" s="16" t="s">
        <v>435</v>
      </c>
      <c r="K114" s="2">
        <v>1</v>
      </c>
    </row>
    <row r="115" spans="1:11" ht="15.75" customHeight="1">
      <c r="A115" s="2" t="s">
        <v>439</v>
      </c>
      <c r="B115" s="31" t="s">
        <v>57</v>
      </c>
      <c r="C115" s="10" t="s">
        <v>37</v>
      </c>
      <c r="D115" s="21">
        <v>100000</v>
      </c>
      <c r="E115" s="21">
        <v>220000</v>
      </c>
      <c r="H115" s="16" t="s">
        <v>440</v>
      </c>
      <c r="I115" s="16" t="s">
        <v>442</v>
      </c>
      <c r="J115" s="2" t="s">
        <v>444</v>
      </c>
      <c r="K115" s="2">
        <v>1</v>
      </c>
    </row>
    <row r="116" spans="1:11" ht="15.75" customHeight="1">
      <c r="A116" s="2" t="s">
        <v>445</v>
      </c>
      <c r="B116" s="31" t="s">
        <v>57</v>
      </c>
      <c r="C116" s="10" t="s">
        <v>37</v>
      </c>
      <c r="D116" s="21">
        <v>25000</v>
      </c>
      <c r="E116" s="21">
        <v>40000</v>
      </c>
      <c r="H116" s="16" t="s">
        <v>446</v>
      </c>
      <c r="I116" s="16" t="s">
        <v>447</v>
      </c>
      <c r="J116" s="16" t="s">
        <v>448</v>
      </c>
      <c r="K116" s="2">
        <v>1</v>
      </c>
    </row>
    <row r="117" spans="1:11" ht="15.75" customHeight="1">
      <c r="A117" s="2" t="s">
        <v>449</v>
      </c>
      <c r="B117" s="31" t="s">
        <v>57</v>
      </c>
      <c r="C117" s="10" t="s">
        <v>37</v>
      </c>
      <c r="D117" s="21"/>
      <c r="E117" s="21"/>
      <c r="H117" s="2"/>
      <c r="K117" s="2">
        <v>1</v>
      </c>
    </row>
    <row r="118" spans="1:11" ht="15.75" customHeight="1">
      <c r="A118" s="2" t="s">
        <v>452</v>
      </c>
      <c r="B118" s="31" t="s">
        <v>57</v>
      </c>
      <c r="C118" s="10" t="s">
        <v>37</v>
      </c>
      <c r="D118" s="21">
        <v>7000</v>
      </c>
      <c r="E118" s="21">
        <v>10000</v>
      </c>
      <c r="H118" s="16" t="s">
        <v>453</v>
      </c>
      <c r="I118" s="16" t="s">
        <v>455</v>
      </c>
      <c r="K118" s="2">
        <v>1</v>
      </c>
    </row>
    <row r="119" spans="1:11" ht="15.75" customHeight="1">
      <c r="A119" s="2" t="s">
        <v>457</v>
      </c>
      <c r="B119" s="31" t="s">
        <v>57</v>
      </c>
      <c r="C119" s="10" t="s">
        <v>37</v>
      </c>
      <c r="D119" s="21">
        <v>3000</v>
      </c>
      <c r="E119" s="21">
        <v>10000</v>
      </c>
      <c r="H119" s="23" t="s">
        <v>459</v>
      </c>
      <c r="I119" s="16" t="s">
        <v>461</v>
      </c>
      <c r="K119" s="2">
        <v>1</v>
      </c>
    </row>
    <row r="120" spans="1:11" ht="15.75" customHeight="1">
      <c r="A120" s="2" t="s">
        <v>462</v>
      </c>
      <c r="B120" s="31" t="s">
        <v>57</v>
      </c>
      <c r="C120" s="10" t="s">
        <v>37</v>
      </c>
      <c r="D120" s="21">
        <v>500</v>
      </c>
      <c r="E120" s="2">
        <v>500</v>
      </c>
      <c r="H120" s="28" t="s">
        <v>59</v>
      </c>
      <c r="K120" s="2">
        <v>1</v>
      </c>
    </row>
    <row r="121" spans="1:11" ht="15.75" customHeight="1">
      <c r="A121" s="2" t="s">
        <v>464</v>
      </c>
      <c r="B121" s="31" t="s">
        <v>57</v>
      </c>
      <c r="C121" s="10" t="s">
        <v>37</v>
      </c>
      <c r="D121" s="21">
        <v>20000</v>
      </c>
      <c r="E121" s="21">
        <v>25000</v>
      </c>
      <c r="H121" s="16" t="s">
        <v>466</v>
      </c>
      <c r="I121" s="16" t="s">
        <v>466</v>
      </c>
      <c r="K121" s="2">
        <v>1</v>
      </c>
    </row>
    <row r="122" spans="1:11" ht="15.75" customHeight="1">
      <c r="A122" s="2" t="s">
        <v>468</v>
      </c>
      <c r="B122" s="31" t="s">
        <v>57</v>
      </c>
      <c r="C122" s="10" t="s">
        <v>37</v>
      </c>
      <c r="D122" s="21">
        <v>5000</v>
      </c>
      <c r="E122" s="21">
        <v>8000</v>
      </c>
      <c r="H122" s="16" t="s">
        <v>469</v>
      </c>
      <c r="I122" s="16" t="s">
        <v>469</v>
      </c>
      <c r="K122" s="2">
        <v>1</v>
      </c>
    </row>
    <row r="123" spans="1:11" ht="15.75" customHeight="1">
      <c r="A123" s="2" t="s">
        <v>472</v>
      </c>
      <c r="B123" s="31" t="s">
        <v>57</v>
      </c>
      <c r="C123" s="10" t="s">
        <v>37</v>
      </c>
      <c r="D123" s="21">
        <v>8000</v>
      </c>
      <c r="E123" s="21">
        <v>15000</v>
      </c>
      <c r="H123" s="23" t="s">
        <v>474</v>
      </c>
      <c r="I123" s="16" t="s">
        <v>475</v>
      </c>
      <c r="K123" s="2">
        <v>1</v>
      </c>
    </row>
    <row r="124" spans="1:11" ht="15.75" customHeight="1">
      <c r="A124" s="2" t="s">
        <v>478</v>
      </c>
      <c r="B124" s="31" t="s">
        <v>57</v>
      </c>
      <c r="C124" s="10" t="s">
        <v>37</v>
      </c>
      <c r="D124" s="21">
        <v>5000</v>
      </c>
      <c r="E124" s="21">
        <v>5000</v>
      </c>
      <c r="H124" s="23" t="s">
        <v>479</v>
      </c>
      <c r="I124" s="16" t="s">
        <v>481</v>
      </c>
      <c r="K124" s="2">
        <v>1</v>
      </c>
    </row>
    <row r="125" spans="1:11" ht="15.75" customHeight="1">
      <c r="A125" s="2" t="s">
        <v>483</v>
      </c>
      <c r="B125" s="31" t="s">
        <v>57</v>
      </c>
      <c r="C125" s="10" t="s">
        <v>37</v>
      </c>
      <c r="D125" s="21">
        <v>3</v>
      </c>
      <c r="E125" s="21">
        <v>3</v>
      </c>
      <c r="H125" s="2" t="s">
        <v>485</v>
      </c>
      <c r="K125" s="2">
        <v>1</v>
      </c>
    </row>
    <row r="126" spans="1:11" ht="15.75" customHeight="1">
      <c r="A126" s="2" t="s">
        <v>486</v>
      </c>
      <c r="B126" s="31" t="s">
        <v>57</v>
      </c>
      <c r="C126" s="10" t="s">
        <v>37</v>
      </c>
      <c r="D126" s="21">
        <v>1000</v>
      </c>
      <c r="E126" s="21">
        <v>2000</v>
      </c>
      <c r="H126" s="16" t="s">
        <v>488</v>
      </c>
      <c r="I126" s="2" t="s">
        <v>491</v>
      </c>
      <c r="K126" s="2">
        <v>1</v>
      </c>
    </row>
    <row r="127" spans="1:11" ht="15.75" customHeight="1">
      <c r="A127" s="2" t="s">
        <v>492</v>
      </c>
      <c r="B127" s="31" t="s">
        <v>57</v>
      </c>
      <c r="C127" s="10" t="s">
        <v>37</v>
      </c>
      <c r="D127" s="21">
        <v>3000</v>
      </c>
      <c r="E127" s="21">
        <v>3000</v>
      </c>
      <c r="H127" s="23" t="s">
        <v>493</v>
      </c>
      <c r="K127" s="2">
        <v>1</v>
      </c>
    </row>
    <row r="128" spans="1:11" ht="15.75" customHeight="1">
      <c r="A128" s="2" t="s">
        <v>494</v>
      </c>
      <c r="B128" s="31" t="s">
        <v>57</v>
      </c>
      <c r="C128" s="10" t="s">
        <v>37</v>
      </c>
      <c r="D128" s="21">
        <v>100</v>
      </c>
      <c r="E128" s="21">
        <v>200</v>
      </c>
      <c r="H128" s="2" t="s">
        <v>495</v>
      </c>
      <c r="K128" s="2">
        <v>1</v>
      </c>
    </row>
    <row r="129" spans="1:22" ht="15.75" customHeight="1">
      <c r="A129" s="2" t="s">
        <v>496</v>
      </c>
      <c r="B129" s="31" t="s">
        <v>57</v>
      </c>
      <c r="C129" s="10" t="s">
        <v>37</v>
      </c>
      <c r="D129" s="21">
        <v>1500</v>
      </c>
      <c r="E129" s="21">
        <v>2000</v>
      </c>
      <c r="H129" s="2" t="s">
        <v>111</v>
      </c>
      <c r="I129" s="23" t="s">
        <v>498</v>
      </c>
      <c r="K129" s="2">
        <v>1</v>
      </c>
    </row>
    <row r="130" spans="1:22" ht="15.75" customHeight="1">
      <c r="A130" s="2" t="s">
        <v>501</v>
      </c>
      <c r="B130" s="31" t="s">
        <v>57</v>
      </c>
      <c r="C130" s="10" t="s">
        <v>37</v>
      </c>
      <c r="D130" s="21">
        <v>100</v>
      </c>
      <c r="E130" s="21">
        <v>200</v>
      </c>
      <c r="H130" s="23" t="s">
        <v>503</v>
      </c>
      <c r="I130" s="16" t="s">
        <v>504</v>
      </c>
      <c r="K130" s="2">
        <v>1</v>
      </c>
    </row>
    <row r="131" spans="1:22" ht="15.75" customHeight="1">
      <c r="A131" s="2" t="s">
        <v>506</v>
      </c>
      <c r="B131" s="31" t="s">
        <v>57</v>
      </c>
      <c r="C131" s="10" t="s">
        <v>37</v>
      </c>
      <c r="D131" s="21">
        <v>1700</v>
      </c>
      <c r="E131" s="21">
        <v>3000</v>
      </c>
      <c r="H131" s="23" t="s">
        <v>509</v>
      </c>
      <c r="I131" s="2" t="s">
        <v>510</v>
      </c>
      <c r="K131" s="2">
        <v>1</v>
      </c>
    </row>
    <row r="132" spans="1:22" ht="15.75" customHeight="1">
      <c r="A132" s="2" t="s">
        <v>512</v>
      </c>
      <c r="B132" s="31" t="s">
        <v>57</v>
      </c>
      <c r="C132" s="10" t="s">
        <v>37</v>
      </c>
      <c r="D132" s="21">
        <v>500</v>
      </c>
      <c r="E132" s="21">
        <v>500</v>
      </c>
      <c r="H132" s="16" t="s">
        <v>514</v>
      </c>
      <c r="I132" s="16" t="s">
        <v>358</v>
      </c>
      <c r="K132" s="2">
        <v>1</v>
      </c>
    </row>
    <row r="133" spans="1:22" ht="15.75" customHeight="1">
      <c r="A133" s="2" t="s">
        <v>517</v>
      </c>
      <c r="B133" s="31" t="s">
        <v>57</v>
      </c>
      <c r="C133" s="10" t="s">
        <v>37</v>
      </c>
      <c r="D133" s="21">
        <v>3000</v>
      </c>
      <c r="E133" s="21">
        <v>10000</v>
      </c>
      <c r="H133" s="16" t="s">
        <v>446</v>
      </c>
      <c r="I133" s="16" t="s">
        <v>519</v>
      </c>
      <c r="K133" s="2">
        <v>1</v>
      </c>
    </row>
    <row r="134" spans="1:22" ht="15.75" customHeight="1">
      <c r="A134" s="2" t="s">
        <v>520</v>
      </c>
      <c r="B134" s="31" t="s">
        <v>57</v>
      </c>
      <c r="C134" s="10" t="s">
        <v>37</v>
      </c>
      <c r="D134" s="21">
        <v>300</v>
      </c>
      <c r="E134" s="21">
        <v>500</v>
      </c>
      <c r="H134" s="28" t="s">
        <v>521</v>
      </c>
      <c r="K134" s="2">
        <v>1</v>
      </c>
    </row>
    <row r="135" spans="1:22" ht="15.75" customHeight="1">
      <c r="A135" s="2" t="s">
        <v>522</v>
      </c>
      <c r="B135" s="31" t="s">
        <v>57</v>
      </c>
      <c r="C135" s="10" t="s">
        <v>37</v>
      </c>
      <c r="D135" s="2">
        <v>7</v>
      </c>
      <c r="E135" s="2">
        <v>7</v>
      </c>
      <c r="H135" s="2" t="s">
        <v>524</v>
      </c>
      <c r="K135" s="2">
        <v>1</v>
      </c>
    </row>
    <row r="136" spans="1:22" ht="15.75" customHeight="1">
      <c r="A136" s="2" t="s">
        <v>526</v>
      </c>
      <c r="B136" s="31" t="s">
        <v>57</v>
      </c>
      <c r="C136" s="10" t="s">
        <v>37</v>
      </c>
      <c r="D136" s="2">
        <v>50</v>
      </c>
      <c r="E136" s="2">
        <v>50</v>
      </c>
      <c r="H136" s="2" t="s">
        <v>59</v>
      </c>
      <c r="K136" s="2">
        <v>1</v>
      </c>
    </row>
    <row r="137" spans="1:22" ht="15.75" customHeight="1">
      <c r="A137" s="2" t="s">
        <v>528</v>
      </c>
      <c r="B137" s="31" t="s">
        <v>57</v>
      </c>
      <c r="C137" s="10" t="s">
        <v>37</v>
      </c>
      <c r="D137" s="2">
        <v>200</v>
      </c>
      <c r="E137" s="2">
        <v>200</v>
      </c>
      <c r="H137" s="2" t="s">
        <v>59</v>
      </c>
      <c r="K137" s="2">
        <v>1</v>
      </c>
    </row>
    <row r="138" spans="1:22" ht="15.75" customHeight="1">
      <c r="A138" s="2" t="s">
        <v>531</v>
      </c>
      <c r="B138" s="4" t="s">
        <v>57</v>
      </c>
      <c r="C138" s="10" t="s">
        <v>37</v>
      </c>
      <c r="D138" s="2">
        <v>76</v>
      </c>
      <c r="E138" s="2">
        <v>200</v>
      </c>
      <c r="H138" s="2" t="s">
        <v>533</v>
      </c>
      <c r="I138" s="2" t="s">
        <v>534</v>
      </c>
      <c r="K138" s="2">
        <v>1</v>
      </c>
    </row>
    <row r="139" spans="1:22" ht="15.75" customHeight="1">
      <c r="A139" s="2" t="s">
        <v>536</v>
      </c>
      <c r="B139" s="31" t="s">
        <v>537</v>
      </c>
      <c r="C139" s="10" t="s">
        <v>37</v>
      </c>
      <c r="D139" s="21">
        <v>500</v>
      </c>
      <c r="E139" s="21">
        <v>700</v>
      </c>
      <c r="H139" s="2" t="s">
        <v>540</v>
      </c>
      <c r="I139" s="23" t="s">
        <v>541</v>
      </c>
      <c r="J139" s="16" t="s">
        <v>543</v>
      </c>
      <c r="K139" s="2">
        <v>1</v>
      </c>
    </row>
    <row r="140" spans="1:22" ht="15.75" customHeight="1">
      <c r="A140" s="8" t="s">
        <v>62</v>
      </c>
      <c r="B140" s="25" t="s">
        <v>63</v>
      </c>
      <c r="C140" s="10" t="s">
        <v>37</v>
      </c>
      <c r="D140" s="25">
        <v>350</v>
      </c>
      <c r="E140" s="25">
        <v>350</v>
      </c>
      <c r="F140" s="26"/>
      <c r="G140" s="26"/>
      <c r="H140" s="8" t="s">
        <v>64</v>
      </c>
      <c r="I140" s="27"/>
      <c r="J140" s="26"/>
      <c r="K140" s="27">
        <v>1</v>
      </c>
      <c r="L140" s="26"/>
      <c r="M140" s="27">
        <v>350</v>
      </c>
      <c r="N140" s="27">
        <v>350</v>
      </c>
      <c r="O140" s="26"/>
      <c r="P140" s="26"/>
      <c r="Q140" s="26"/>
      <c r="R140" s="26"/>
      <c r="S140" s="26"/>
      <c r="T140" s="26"/>
      <c r="U140" s="26"/>
      <c r="V140" s="26"/>
    </row>
    <row r="141" spans="1:22" ht="15.75" customHeight="1">
      <c r="A141" s="2" t="s">
        <v>192</v>
      </c>
      <c r="B141" s="21" t="s">
        <v>63</v>
      </c>
      <c r="C141" s="10" t="s">
        <v>37</v>
      </c>
      <c r="D141" s="21">
        <v>200</v>
      </c>
      <c r="E141" s="21">
        <v>1000</v>
      </c>
      <c r="H141" s="19" t="str">
        <f>HYPERLINK("http://www.aspendailynews.com/section/home/174009","http://www.aspendailynews.com/section/home/174009")</f>
        <v>http://www.aspendailynews.com/section/home/174009</v>
      </c>
      <c r="I141" s="23" t="s">
        <v>197</v>
      </c>
      <c r="K141" s="2">
        <v>1</v>
      </c>
      <c r="Q141" s="2">
        <v>500</v>
      </c>
      <c r="R141" s="2">
        <v>600</v>
      </c>
      <c r="U141" s="21">
        <v>1000</v>
      </c>
      <c r="V141" s="21">
        <v>1000</v>
      </c>
    </row>
    <row r="142" spans="1:22" ht="15.75" customHeight="1">
      <c r="A142" s="2" t="s">
        <v>236</v>
      </c>
      <c r="B142" s="21" t="s">
        <v>63</v>
      </c>
      <c r="C142" s="10" t="s">
        <v>37</v>
      </c>
      <c r="D142" s="21">
        <v>5</v>
      </c>
      <c r="E142" s="2">
        <v>5</v>
      </c>
      <c r="H142" s="36" t="s">
        <v>59</v>
      </c>
      <c r="I142" s="2"/>
      <c r="K142" s="2">
        <v>1</v>
      </c>
      <c r="M142" s="2">
        <v>5</v>
      </c>
      <c r="N142" s="2">
        <v>5</v>
      </c>
    </row>
    <row r="143" spans="1:22" ht="15.75" customHeight="1">
      <c r="A143" s="2" t="s">
        <v>373</v>
      </c>
      <c r="B143" s="21" t="s">
        <v>63</v>
      </c>
      <c r="C143" s="10" t="s">
        <v>37</v>
      </c>
      <c r="D143" s="21">
        <v>1</v>
      </c>
      <c r="E143" s="21">
        <v>1</v>
      </c>
      <c r="H143" s="2" t="s">
        <v>376</v>
      </c>
      <c r="I143" s="2"/>
      <c r="K143" s="2">
        <v>1</v>
      </c>
      <c r="U143" s="2">
        <v>1</v>
      </c>
      <c r="V143" s="2">
        <v>1</v>
      </c>
    </row>
    <row r="144" spans="1:22" ht="15.75" customHeight="1">
      <c r="A144" s="2" t="s">
        <v>393</v>
      </c>
      <c r="B144" s="21" t="s">
        <v>63</v>
      </c>
      <c r="C144" s="10" t="s">
        <v>37</v>
      </c>
      <c r="D144" s="21">
        <v>100</v>
      </c>
      <c r="E144" s="21">
        <v>200</v>
      </c>
      <c r="H144" s="2" t="s">
        <v>394</v>
      </c>
      <c r="I144" s="2"/>
      <c r="K144" s="2">
        <v>1</v>
      </c>
      <c r="U144" s="2">
        <v>100</v>
      </c>
      <c r="V144" s="2">
        <v>200</v>
      </c>
    </row>
    <row r="145" spans="1:22" ht="15.75" customHeight="1">
      <c r="A145" s="2" t="s">
        <v>431</v>
      </c>
      <c r="B145" s="21" t="s">
        <v>63</v>
      </c>
      <c r="C145" s="10" t="s">
        <v>37</v>
      </c>
      <c r="D145" s="21">
        <v>200</v>
      </c>
      <c r="E145" s="21">
        <v>700</v>
      </c>
      <c r="H145" s="23" t="s">
        <v>434</v>
      </c>
      <c r="I145" s="16" t="s">
        <v>436</v>
      </c>
      <c r="K145" s="2">
        <v>1</v>
      </c>
      <c r="Q145" s="2">
        <v>200</v>
      </c>
      <c r="R145" s="2">
        <v>700</v>
      </c>
    </row>
    <row r="146" spans="1:22" ht="15.75" customHeight="1">
      <c r="A146" s="2" t="s">
        <v>460</v>
      </c>
      <c r="B146" s="21" t="s">
        <v>63</v>
      </c>
      <c r="C146" s="10" t="s">
        <v>37</v>
      </c>
      <c r="D146" s="21"/>
      <c r="E146" s="21"/>
      <c r="H146" s="2"/>
      <c r="I146" s="2"/>
      <c r="K146" s="2">
        <v>1</v>
      </c>
    </row>
    <row r="147" spans="1:22" ht="15.75" customHeight="1">
      <c r="A147" s="2" t="s">
        <v>561</v>
      </c>
      <c r="B147" s="21" t="s">
        <v>63</v>
      </c>
      <c r="C147" s="10" t="s">
        <v>37</v>
      </c>
      <c r="D147" s="21">
        <v>7000</v>
      </c>
      <c r="E147" s="21">
        <v>7000</v>
      </c>
      <c r="H147" s="23" t="s">
        <v>562</v>
      </c>
      <c r="I147" s="2" t="s">
        <v>59</v>
      </c>
      <c r="K147" s="2">
        <v>1</v>
      </c>
      <c r="M147" s="2">
        <v>7000</v>
      </c>
      <c r="N147" s="2">
        <v>7000</v>
      </c>
    </row>
    <row r="148" spans="1:22" ht="15.75" customHeight="1">
      <c r="A148" s="2" t="s">
        <v>568</v>
      </c>
      <c r="B148" s="21" t="s">
        <v>63</v>
      </c>
      <c r="C148" s="10" t="s">
        <v>37</v>
      </c>
      <c r="D148" s="21">
        <v>400</v>
      </c>
      <c r="E148" s="2">
        <v>504</v>
      </c>
      <c r="F148" s="21"/>
      <c r="G148" s="21"/>
      <c r="H148" s="23" t="s">
        <v>572</v>
      </c>
      <c r="I148" s="2"/>
      <c r="J148" s="2"/>
      <c r="K148" s="2">
        <v>1</v>
      </c>
      <c r="M148" s="2">
        <v>504</v>
      </c>
      <c r="N148" s="2">
        <v>504</v>
      </c>
      <c r="Q148" s="2">
        <v>400</v>
      </c>
      <c r="R148" s="2">
        <v>400</v>
      </c>
    </row>
    <row r="149" spans="1:22" ht="15.75" customHeight="1">
      <c r="A149" s="2" t="s">
        <v>574</v>
      </c>
      <c r="B149" s="21" t="s">
        <v>63</v>
      </c>
      <c r="C149" s="10" t="s">
        <v>37</v>
      </c>
      <c r="D149" s="21">
        <v>350</v>
      </c>
      <c r="E149" s="2">
        <v>500</v>
      </c>
      <c r="F149" s="21"/>
      <c r="G149" s="21"/>
      <c r="H149" s="23" t="s">
        <v>576</v>
      </c>
      <c r="I149" s="2" t="s">
        <v>59</v>
      </c>
      <c r="J149" s="2"/>
      <c r="K149" s="2">
        <v>1</v>
      </c>
      <c r="U149" s="2">
        <v>400</v>
      </c>
      <c r="V149" s="2">
        <v>500</v>
      </c>
    </row>
    <row r="150" spans="1:22" ht="15.75" customHeight="1">
      <c r="A150" s="2" t="s">
        <v>578</v>
      </c>
      <c r="B150" s="21" t="s">
        <v>63</v>
      </c>
      <c r="C150" s="10" t="s">
        <v>37</v>
      </c>
      <c r="D150" s="21">
        <v>1</v>
      </c>
      <c r="E150" s="2">
        <v>1</v>
      </c>
      <c r="F150" s="21"/>
      <c r="G150" s="21"/>
      <c r="H150" s="28" t="s">
        <v>59</v>
      </c>
      <c r="I150" s="2"/>
      <c r="J150" s="2"/>
      <c r="K150" s="2">
        <v>1</v>
      </c>
      <c r="U150" s="2">
        <v>1</v>
      </c>
      <c r="V150" s="2">
        <v>1</v>
      </c>
    </row>
    <row r="151" spans="1:22" ht="15.75" customHeight="1">
      <c r="A151" s="2" t="s">
        <v>580</v>
      </c>
      <c r="B151" s="21" t="s">
        <v>63</v>
      </c>
      <c r="C151" s="10" t="s">
        <v>37</v>
      </c>
      <c r="D151" s="21">
        <v>100000</v>
      </c>
      <c r="E151" s="21">
        <v>200000</v>
      </c>
      <c r="H151" s="16" t="s">
        <v>581</v>
      </c>
      <c r="I151" s="16" t="s">
        <v>582</v>
      </c>
      <c r="K151" s="2">
        <v>1</v>
      </c>
      <c r="M151" s="2">
        <v>100000</v>
      </c>
      <c r="N151" s="2">
        <v>200000</v>
      </c>
    </row>
    <row r="152" spans="1:22" ht="15.75" customHeight="1">
      <c r="A152" s="2" t="s">
        <v>583</v>
      </c>
      <c r="B152" s="21" t="s">
        <v>63</v>
      </c>
      <c r="C152" s="10" t="s">
        <v>37</v>
      </c>
      <c r="D152" s="21">
        <v>200</v>
      </c>
      <c r="E152" s="21">
        <v>1000</v>
      </c>
      <c r="H152" s="19" t="str">
        <f>HYPERLINK("https://durangoherald.com/articles/129940-hundreds-march-through-foot-of-snow-in-durango","https://durangoherald.com/articles/129940-hundreds-march-through-foot-of-snow-in-durango")</f>
        <v>https://durangoherald.com/articles/129940-hundreds-march-through-foot-of-snow-in-durango</v>
      </c>
      <c r="I152" s="2" t="s">
        <v>59</v>
      </c>
      <c r="K152" s="2">
        <v>1</v>
      </c>
      <c r="Q152" s="2">
        <v>200</v>
      </c>
      <c r="R152" s="2">
        <v>200</v>
      </c>
      <c r="U152" s="2">
        <v>1000</v>
      </c>
      <c r="V152" s="2">
        <v>1000</v>
      </c>
    </row>
    <row r="153" spans="1:22" ht="15.75" customHeight="1">
      <c r="A153" s="2" t="s">
        <v>590</v>
      </c>
      <c r="B153" s="2" t="s">
        <v>63</v>
      </c>
      <c r="C153" s="10" t="s">
        <v>37</v>
      </c>
      <c r="D153" s="2">
        <v>600</v>
      </c>
      <c r="E153" s="2">
        <v>600</v>
      </c>
      <c r="F153" s="2"/>
      <c r="G153" s="2">
        <v>1</v>
      </c>
      <c r="H153" s="19" t="str">
        <f>HYPERLINK("http://www.coloradoan.com/story/news/local/2017/01/22/hundreds-attend-rally-our-rights/96924538/","http://www.coloradoan.com/story/news/local/2017/01/22/hundreds-attend-rally-our-rights/96924538/")</f>
        <v>http://www.coloradoan.com/story/news/local/2017/01/22/hundreds-attend-rally-our-rights/96924538/</v>
      </c>
      <c r="K153" s="2">
        <v>1</v>
      </c>
      <c r="Q153" s="2">
        <v>600</v>
      </c>
      <c r="R153" s="2">
        <v>600</v>
      </c>
    </row>
    <row r="154" spans="1:22" ht="15.75" customHeight="1">
      <c r="A154" s="2" t="s">
        <v>595</v>
      </c>
      <c r="B154" s="21" t="s">
        <v>63</v>
      </c>
      <c r="C154" s="10" t="s">
        <v>37</v>
      </c>
      <c r="D154" s="21">
        <v>100</v>
      </c>
      <c r="E154" s="21">
        <v>100</v>
      </c>
      <c r="H154" s="23" t="s">
        <v>197</v>
      </c>
      <c r="K154" s="2">
        <v>1</v>
      </c>
      <c r="U154" s="2">
        <v>100</v>
      </c>
      <c r="V154" s="2">
        <v>100</v>
      </c>
    </row>
    <row r="155" spans="1:22" ht="15.75" customHeight="1">
      <c r="A155" s="2" t="s">
        <v>599</v>
      </c>
      <c r="B155" s="21" t="s">
        <v>63</v>
      </c>
      <c r="C155" s="10" t="s">
        <v>37</v>
      </c>
      <c r="D155" s="21">
        <v>4500</v>
      </c>
      <c r="E155" s="21">
        <v>5000</v>
      </c>
      <c r="H155" s="28" t="s">
        <v>601</v>
      </c>
      <c r="K155" s="2">
        <v>1</v>
      </c>
      <c r="U155" s="2">
        <v>4500</v>
      </c>
      <c r="V155" s="2">
        <v>4500</v>
      </c>
    </row>
    <row r="156" spans="1:22" ht="15.75" customHeight="1">
      <c r="A156" s="2" t="s">
        <v>602</v>
      </c>
      <c r="B156" s="21" t="s">
        <v>63</v>
      </c>
      <c r="C156" s="10" t="s">
        <v>37</v>
      </c>
      <c r="D156" s="21">
        <v>66</v>
      </c>
      <c r="E156" s="21">
        <v>112</v>
      </c>
      <c r="H156" s="28" t="s">
        <v>603</v>
      </c>
      <c r="I156" s="2" t="s">
        <v>605</v>
      </c>
      <c r="K156" s="2">
        <v>1</v>
      </c>
    </row>
    <row r="157" spans="1:22" ht="15.75" customHeight="1">
      <c r="A157" s="2" t="s">
        <v>606</v>
      </c>
      <c r="B157" s="21" t="s">
        <v>63</v>
      </c>
      <c r="C157" s="10" t="s">
        <v>37</v>
      </c>
      <c r="D157" s="21">
        <v>25</v>
      </c>
      <c r="E157" s="21">
        <v>30</v>
      </c>
      <c r="H157" s="2" t="s">
        <v>111</v>
      </c>
      <c r="K157" s="2">
        <v>1</v>
      </c>
    </row>
    <row r="158" spans="1:22" ht="15.75" customHeight="1">
      <c r="A158" s="2" t="s">
        <v>608</v>
      </c>
      <c r="B158" s="21" t="s">
        <v>63</v>
      </c>
      <c r="C158" s="10" t="s">
        <v>37</v>
      </c>
      <c r="D158" s="21">
        <v>6</v>
      </c>
      <c r="E158" s="21">
        <v>6</v>
      </c>
      <c r="H158" s="2" t="s">
        <v>59</v>
      </c>
      <c r="I158" s="2"/>
      <c r="K158" s="2">
        <v>1</v>
      </c>
    </row>
    <row r="159" spans="1:22" ht="15.75" customHeight="1">
      <c r="A159" s="2" t="s">
        <v>609</v>
      </c>
      <c r="B159" s="21" t="s">
        <v>63</v>
      </c>
      <c r="C159" s="10" t="s">
        <v>37</v>
      </c>
      <c r="D159" s="21">
        <v>20</v>
      </c>
      <c r="E159" s="21">
        <v>35</v>
      </c>
      <c r="H159" s="28" t="s">
        <v>111</v>
      </c>
      <c r="J159" s="2"/>
      <c r="K159" s="2">
        <v>1</v>
      </c>
    </row>
    <row r="160" spans="1:22" ht="15.75" customHeight="1">
      <c r="A160" s="2" t="s">
        <v>610</v>
      </c>
      <c r="B160" s="21" t="s">
        <v>63</v>
      </c>
      <c r="C160" s="10" t="s">
        <v>37</v>
      </c>
      <c r="D160" s="21">
        <v>40</v>
      </c>
      <c r="E160" s="21">
        <v>40</v>
      </c>
      <c r="H160" s="28" t="s">
        <v>111</v>
      </c>
      <c r="K160" s="2">
        <v>1</v>
      </c>
    </row>
    <row r="161" spans="1:22" ht="15.75" customHeight="1">
      <c r="A161" s="2" t="s">
        <v>612</v>
      </c>
      <c r="B161" s="35" t="s">
        <v>63</v>
      </c>
      <c r="C161" s="10" t="s">
        <v>37</v>
      </c>
      <c r="D161" s="2">
        <v>50</v>
      </c>
      <c r="E161" s="2">
        <v>150</v>
      </c>
      <c r="H161" s="2" t="s">
        <v>59</v>
      </c>
      <c r="I161" s="16" t="s">
        <v>613</v>
      </c>
      <c r="K161" s="2">
        <v>1</v>
      </c>
    </row>
    <row r="162" spans="1:22" ht="15.75" customHeight="1">
      <c r="A162" s="2" t="s">
        <v>615</v>
      </c>
      <c r="B162" s="31" t="s">
        <v>63</v>
      </c>
      <c r="C162" s="10" t="s">
        <v>37</v>
      </c>
      <c r="D162" s="21">
        <v>40</v>
      </c>
      <c r="E162" s="21">
        <v>50</v>
      </c>
      <c r="H162" s="16" t="s">
        <v>617</v>
      </c>
      <c r="K162" s="2">
        <v>1</v>
      </c>
    </row>
    <row r="163" spans="1:22" ht="15.75" customHeight="1">
      <c r="A163" s="2" t="s">
        <v>618</v>
      </c>
      <c r="B163" s="31" t="s">
        <v>63</v>
      </c>
      <c r="C163" s="10" t="s">
        <v>37</v>
      </c>
      <c r="D163" s="21">
        <v>50</v>
      </c>
      <c r="E163" s="21">
        <v>50</v>
      </c>
      <c r="H163" s="28" t="s">
        <v>59</v>
      </c>
      <c r="K163" s="2">
        <v>1</v>
      </c>
    </row>
    <row r="164" spans="1:22" ht="15.75" customHeight="1">
      <c r="A164" s="2" t="s">
        <v>620</v>
      </c>
      <c r="B164" s="31" t="s">
        <v>63</v>
      </c>
      <c r="C164" s="10" t="s">
        <v>37</v>
      </c>
      <c r="D164" s="21">
        <v>1000</v>
      </c>
      <c r="E164" s="21">
        <v>1000</v>
      </c>
      <c r="H164" s="16" t="s">
        <v>622</v>
      </c>
      <c r="I164" s="2"/>
      <c r="K164" s="2">
        <v>1</v>
      </c>
    </row>
    <row r="165" spans="1:22" ht="15.75" customHeight="1">
      <c r="A165" s="2" t="s">
        <v>624</v>
      </c>
      <c r="B165" s="31" t="s">
        <v>63</v>
      </c>
      <c r="C165" s="10" t="s">
        <v>37</v>
      </c>
      <c r="D165" s="21">
        <v>200</v>
      </c>
      <c r="E165" s="21">
        <v>1000</v>
      </c>
      <c r="H165" s="28" t="s">
        <v>59</v>
      </c>
      <c r="I165" s="2" t="s">
        <v>626</v>
      </c>
      <c r="K165" s="2">
        <v>1</v>
      </c>
    </row>
    <row r="166" spans="1:22" ht="15.75" customHeight="1">
      <c r="A166" s="2" t="s">
        <v>297</v>
      </c>
      <c r="B166" s="21" t="s">
        <v>298</v>
      </c>
      <c r="C166" s="10" t="s">
        <v>37</v>
      </c>
      <c r="D166" s="21">
        <v>2</v>
      </c>
      <c r="E166" s="21">
        <v>2</v>
      </c>
      <c r="H166" s="23" t="s">
        <v>300</v>
      </c>
      <c r="K166" s="2">
        <v>1</v>
      </c>
      <c r="M166" s="2">
        <v>2</v>
      </c>
      <c r="N166" s="2">
        <v>2</v>
      </c>
    </row>
    <row r="167" spans="1:22" ht="15.75" customHeight="1">
      <c r="A167" s="2" t="s">
        <v>629</v>
      </c>
      <c r="B167" s="2" t="s">
        <v>298</v>
      </c>
      <c r="C167" s="10" t="s">
        <v>37</v>
      </c>
      <c r="D167" s="2">
        <v>500</v>
      </c>
      <c r="E167" s="2">
        <v>500</v>
      </c>
      <c r="H167" s="23" t="s">
        <v>631</v>
      </c>
      <c r="I167" s="2"/>
      <c r="K167" s="2">
        <v>1</v>
      </c>
      <c r="M167" s="2">
        <v>434</v>
      </c>
      <c r="N167" s="2">
        <v>500</v>
      </c>
    </row>
    <row r="168" spans="1:22" ht="15.75" customHeight="1">
      <c r="A168" s="2" t="s">
        <v>633</v>
      </c>
      <c r="B168" s="21" t="s">
        <v>298</v>
      </c>
      <c r="C168" s="10" t="s">
        <v>37</v>
      </c>
      <c r="D168" s="21">
        <v>32</v>
      </c>
      <c r="E168" s="21">
        <v>32</v>
      </c>
      <c r="H168" s="28" t="s">
        <v>91</v>
      </c>
      <c r="K168" s="2">
        <v>1</v>
      </c>
      <c r="U168" s="2">
        <v>32</v>
      </c>
      <c r="V168" s="2">
        <v>32</v>
      </c>
    </row>
    <row r="169" spans="1:22" ht="15.75" customHeight="1">
      <c r="A169" s="2" t="s">
        <v>636</v>
      </c>
      <c r="B169" s="21" t="s">
        <v>298</v>
      </c>
      <c r="C169" s="10" t="s">
        <v>37</v>
      </c>
      <c r="D169" s="21">
        <v>10000</v>
      </c>
      <c r="E169" s="21">
        <v>10000</v>
      </c>
      <c r="H169" s="16" t="s">
        <v>638</v>
      </c>
      <c r="I169" s="19" t="str">
        <f>HYPERLINK("http://ctmirror.org/2017/01/21/hartford-rally-draws-10000-complacency-is-over/","http://ctmirror.org/2017/01/21/hartford-rally-draws-10000-complacency-is-over/")</f>
        <v>http://ctmirror.org/2017/01/21/hartford-rally-draws-10000-complacency-is-over/</v>
      </c>
      <c r="K169" s="2">
        <v>1</v>
      </c>
      <c r="O169" s="2">
        <v>10000</v>
      </c>
      <c r="P169" s="2">
        <v>10000</v>
      </c>
      <c r="Q169" s="2">
        <v>10000</v>
      </c>
      <c r="R169" s="2">
        <v>10000</v>
      </c>
    </row>
    <row r="170" spans="1:22" ht="15.75" customHeight="1">
      <c r="A170" s="2" t="s">
        <v>644</v>
      </c>
      <c r="B170" s="21" t="s">
        <v>298</v>
      </c>
      <c r="C170" s="10" t="s">
        <v>37</v>
      </c>
      <c r="D170" s="21">
        <v>180</v>
      </c>
      <c r="E170" s="21">
        <v>200</v>
      </c>
      <c r="H170" s="23" t="s">
        <v>645</v>
      </c>
      <c r="I170" s="2" t="s">
        <v>111</v>
      </c>
      <c r="K170" s="2">
        <v>1</v>
      </c>
    </row>
    <row r="171" spans="1:22" ht="15.75" customHeight="1">
      <c r="A171" s="2" t="s">
        <v>649</v>
      </c>
      <c r="B171" s="21" t="s">
        <v>298</v>
      </c>
      <c r="C171" s="10" t="s">
        <v>37</v>
      </c>
      <c r="D171" s="21">
        <v>85</v>
      </c>
      <c r="E171" s="21">
        <v>100</v>
      </c>
      <c r="H171" s="2" t="s">
        <v>521</v>
      </c>
      <c r="I171" s="2"/>
      <c r="K171" s="2">
        <v>1</v>
      </c>
    </row>
    <row r="172" spans="1:22" ht="15.75" customHeight="1">
      <c r="A172" s="2" t="s">
        <v>652</v>
      </c>
      <c r="B172" s="21" t="s">
        <v>298</v>
      </c>
      <c r="C172" s="10" t="s">
        <v>37</v>
      </c>
      <c r="D172" s="21">
        <v>120</v>
      </c>
      <c r="E172" s="21">
        <v>120</v>
      </c>
      <c r="G172" s="2">
        <v>1</v>
      </c>
      <c r="H172" s="23" t="s">
        <v>654</v>
      </c>
      <c r="I172" s="2"/>
      <c r="K172" s="2">
        <v>1</v>
      </c>
    </row>
    <row r="173" spans="1:22" ht="15.75" customHeight="1">
      <c r="A173" s="2" t="s">
        <v>657</v>
      </c>
      <c r="B173" s="21" t="s">
        <v>298</v>
      </c>
      <c r="C173" s="10" t="s">
        <v>37</v>
      </c>
      <c r="D173" s="21">
        <v>200</v>
      </c>
      <c r="E173" s="21">
        <v>200</v>
      </c>
      <c r="H173" s="29" t="s">
        <v>658</v>
      </c>
      <c r="J173" s="2"/>
      <c r="K173" s="2">
        <v>1</v>
      </c>
    </row>
    <row r="174" spans="1:22" ht="15.75" customHeight="1">
      <c r="A174" s="2" t="s">
        <v>659</v>
      </c>
      <c r="B174" s="21" t="s">
        <v>298</v>
      </c>
      <c r="C174" s="10" t="s">
        <v>37</v>
      </c>
      <c r="D174" s="21">
        <v>800</v>
      </c>
      <c r="E174" s="21">
        <v>1000</v>
      </c>
      <c r="H174" s="2" t="s">
        <v>169</v>
      </c>
      <c r="I174" s="23" t="s">
        <v>661</v>
      </c>
      <c r="K174" s="2">
        <v>1</v>
      </c>
    </row>
    <row r="175" spans="1:22" ht="15.75" customHeight="1">
      <c r="A175" s="2" t="s">
        <v>663</v>
      </c>
      <c r="B175" s="31" t="s">
        <v>298</v>
      </c>
      <c r="C175" s="10" t="s">
        <v>37</v>
      </c>
      <c r="D175" s="21">
        <v>15</v>
      </c>
      <c r="E175" s="21">
        <v>100</v>
      </c>
      <c r="H175" s="23" t="s">
        <v>665</v>
      </c>
      <c r="I175" s="2" t="s">
        <v>666</v>
      </c>
      <c r="J175" s="2"/>
      <c r="K175" s="2">
        <v>1</v>
      </c>
    </row>
    <row r="176" spans="1:22" ht="15.75" customHeight="1">
      <c r="A176" s="2" t="s">
        <v>667</v>
      </c>
      <c r="B176" s="31" t="s">
        <v>298</v>
      </c>
      <c r="C176" s="10" t="s">
        <v>37</v>
      </c>
      <c r="D176" s="21">
        <v>200</v>
      </c>
      <c r="E176" s="21">
        <v>434</v>
      </c>
      <c r="H176" s="16" t="s">
        <v>645</v>
      </c>
      <c r="I176" s="2" t="s">
        <v>668</v>
      </c>
      <c r="K176" s="2">
        <v>1</v>
      </c>
    </row>
    <row r="177" spans="1:22" ht="15.75" customHeight="1">
      <c r="A177" s="2" t="s">
        <v>669</v>
      </c>
      <c r="B177" s="31" t="s">
        <v>298</v>
      </c>
      <c r="C177" s="10" t="s">
        <v>37</v>
      </c>
      <c r="D177" s="21">
        <v>5000</v>
      </c>
      <c r="E177" s="21">
        <v>5000</v>
      </c>
      <c r="H177" s="16" t="s">
        <v>670</v>
      </c>
      <c r="K177" s="2">
        <v>1</v>
      </c>
    </row>
    <row r="178" spans="1:22" ht="15.75" customHeight="1">
      <c r="A178" s="2" t="s">
        <v>671</v>
      </c>
      <c r="B178" s="31" t="s">
        <v>672</v>
      </c>
      <c r="C178" s="10" t="s">
        <v>37</v>
      </c>
      <c r="D178" s="21">
        <v>500000</v>
      </c>
      <c r="E178" s="21">
        <v>1000000</v>
      </c>
      <c r="F178" s="21"/>
      <c r="G178" s="21"/>
      <c r="H178" s="16" t="s">
        <v>674</v>
      </c>
      <c r="I178" s="32" t="s">
        <v>676</v>
      </c>
      <c r="J178" s="16" t="s">
        <v>678</v>
      </c>
      <c r="K178" s="2">
        <v>1</v>
      </c>
    </row>
    <row r="179" spans="1:22" ht="15.75" customHeight="1">
      <c r="A179" s="2" t="s">
        <v>176</v>
      </c>
      <c r="B179" s="21" t="s">
        <v>177</v>
      </c>
      <c r="C179" s="10" t="s">
        <v>37</v>
      </c>
      <c r="D179" s="21">
        <v>40</v>
      </c>
      <c r="E179" s="21">
        <v>50</v>
      </c>
      <c r="H179" s="2" t="s">
        <v>178</v>
      </c>
      <c r="I179" s="2" t="s">
        <v>59</v>
      </c>
      <c r="K179" s="2">
        <v>1</v>
      </c>
      <c r="S179" s="2">
        <v>40</v>
      </c>
      <c r="T179" s="2">
        <v>50</v>
      </c>
    </row>
    <row r="180" spans="1:22" ht="15.75" customHeight="1">
      <c r="A180" s="2" t="s">
        <v>425</v>
      </c>
      <c r="B180" s="21" t="s">
        <v>177</v>
      </c>
      <c r="C180" s="10" t="s">
        <v>37</v>
      </c>
      <c r="D180" s="21">
        <v>250</v>
      </c>
      <c r="E180" s="21">
        <v>250</v>
      </c>
      <c r="H180" s="19" t="str">
        <f>HYPERLINK("http://www.capegazette.com/article/peaceful-march-along-lewes-beach-takes-stand-women’s-rights/124227","http://www.capegazette.com/article/peaceful-march-along-lewes-beach-takes-stand-women’s-rights/124227")</f>
        <v>http://www.capegazette.com/article/peaceful-march-along-lewes-beach-takes-stand-women’s-rights/124227</v>
      </c>
      <c r="I180" s="2"/>
      <c r="K180" s="2">
        <v>1</v>
      </c>
      <c r="L180" s="2">
        <v>15</v>
      </c>
      <c r="Q180" s="2">
        <v>250</v>
      </c>
      <c r="R180" s="2">
        <v>250</v>
      </c>
    </row>
    <row r="181" spans="1:22" ht="15.75" customHeight="1">
      <c r="A181" s="2" t="s">
        <v>686</v>
      </c>
      <c r="B181" s="21" t="s">
        <v>177</v>
      </c>
      <c r="C181" s="10" t="s">
        <v>37</v>
      </c>
      <c r="D181" s="21">
        <v>250</v>
      </c>
      <c r="E181" s="21">
        <v>250</v>
      </c>
      <c r="H181" s="16" t="s">
        <v>688</v>
      </c>
      <c r="I181" s="2"/>
      <c r="K181" s="2">
        <v>1</v>
      </c>
    </row>
    <row r="182" spans="1:22" ht="15.75" customHeight="1">
      <c r="A182" s="2" t="s">
        <v>691</v>
      </c>
      <c r="B182" s="21" t="s">
        <v>177</v>
      </c>
      <c r="C182" s="10" t="s">
        <v>37</v>
      </c>
      <c r="D182" s="21">
        <v>1000</v>
      </c>
      <c r="E182" s="21">
        <v>1200</v>
      </c>
      <c r="H182" s="16" t="s">
        <v>692</v>
      </c>
      <c r="I182" s="16" t="s">
        <v>694</v>
      </c>
      <c r="K182" s="2">
        <v>1</v>
      </c>
    </row>
    <row r="183" spans="1:22" ht="15.75" customHeight="1">
      <c r="A183" s="14" t="s">
        <v>117</v>
      </c>
      <c r="B183" s="10" t="s">
        <v>119</v>
      </c>
      <c r="C183" s="10" t="s">
        <v>37</v>
      </c>
      <c r="D183" s="10">
        <v>700</v>
      </c>
      <c r="E183" s="10">
        <v>1367</v>
      </c>
      <c r="F183" s="12"/>
      <c r="G183" s="14"/>
      <c r="H183" s="15" t="s">
        <v>121</v>
      </c>
      <c r="I183" s="15" t="s">
        <v>123</v>
      </c>
      <c r="J183" s="19" t="str">
        <f>HYPERLINK("http://www.ncflindependent.com/2017/01/21/standing-in-solidarity-with-the-womens-march-on-washington/","http://www.ncflindependent.com/2017/01/21/standing-in-solidarity-with-the-womens-march-on-washington/")</f>
        <v>http://www.ncflindependent.com/2017/01/21/standing-in-solidarity-with-the-womens-march-on-washington/</v>
      </c>
      <c r="K183" s="14">
        <v>1</v>
      </c>
      <c r="L183" s="12"/>
      <c r="M183" s="21">
        <v>1300</v>
      </c>
      <c r="N183" s="21">
        <v>1367</v>
      </c>
      <c r="O183" s="14">
        <v>700</v>
      </c>
      <c r="P183" s="14">
        <v>800</v>
      </c>
      <c r="Q183" s="12"/>
      <c r="R183" s="12"/>
      <c r="S183" s="12"/>
      <c r="T183" s="12"/>
      <c r="U183" s="12"/>
      <c r="V183" s="12"/>
    </row>
    <row r="184" spans="1:22" ht="15.75" customHeight="1">
      <c r="A184" s="2" t="s">
        <v>625</v>
      </c>
      <c r="B184" s="21" t="s">
        <v>119</v>
      </c>
      <c r="C184" s="10" t="s">
        <v>37</v>
      </c>
      <c r="D184" s="21">
        <v>7</v>
      </c>
      <c r="E184" s="2">
        <v>7</v>
      </c>
      <c r="F184" s="21"/>
      <c r="G184" s="21"/>
      <c r="H184" s="2" t="s">
        <v>616</v>
      </c>
      <c r="I184" s="2"/>
      <c r="J184" s="28"/>
      <c r="K184" s="2">
        <v>1</v>
      </c>
      <c r="U184" s="2">
        <v>7</v>
      </c>
      <c r="V184" s="2">
        <v>7</v>
      </c>
    </row>
    <row r="185" spans="1:22" ht="15.75" customHeight="1">
      <c r="A185" s="2" t="s">
        <v>637</v>
      </c>
      <c r="B185" s="21" t="s">
        <v>119</v>
      </c>
      <c r="C185" s="10" t="s">
        <v>37</v>
      </c>
      <c r="D185" s="21">
        <v>300</v>
      </c>
      <c r="E185" s="2">
        <v>300</v>
      </c>
      <c r="H185" s="16" t="s">
        <v>639</v>
      </c>
      <c r="K185" s="2">
        <v>1</v>
      </c>
      <c r="Q185" s="2">
        <v>300</v>
      </c>
      <c r="R185" s="2">
        <v>300</v>
      </c>
    </row>
    <row r="186" spans="1:22" ht="15.75" customHeight="1">
      <c r="A186" s="2" t="s">
        <v>705</v>
      </c>
      <c r="B186" s="21" t="s">
        <v>119</v>
      </c>
      <c r="C186" s="21" t="s">
        <v>37</v>
      </c>
      <c r="D186" s="21"/>
      <c r="E186" s="21"/>
      <c r="H186" s="2" t="s">
        <v>707</v>
      </c>
      <c r="I186" s="2"/>
      <c r="K186" s="2">
        <v>1</v>
      </c>
    </row>
    <row r="187" spans="1:22" ht="15.75" customHeight="1">
      <c r="A187" s="2" t="s">
        <v>709</v>
      </c>
      <c r="B187" s="2" t="s">
        <v>119</v>
      </c>
      <c r="C187" s="10" t="s">
        <v>37</v>
      </c>
      <c r="D187" s="21">
        <v>1000</v>
      </c>
      <c r="E187" s="21">
        <v>1300</v>
      </c>
      <c r="F187" s="2"/>
      <c r="H187" s="16" t="s">
        <v>712</v>
      </c>
      <c r="I187" s="23" t="s">
        <v>713</v>
      </c>
      <c r="K187" s="2">
        <v>1</v>
      </c>
      <c r="U187" s="2">
        <v>1300</v>
      </c>
      <c r="V187" s="2">
        <v>1300</v>
      </c>
    </row>
    <row r="188" spans="1:22" ht="15.75" customHeight="1">
      <c r="A188" s="2" t="s">
        <v>716</v>
      </c>
      <c r="B188" s="21" t="s">
        <v>119</v>
      </c>
      <c r="C188" s="10" t="s">
        <v>37</v>
      </c>
      <c r="D188" s="21">
        <v>1500</v>
      </c>
      <c r="E188" s="21">
        <v>1500</v>
      </c>
      <c r="H188" s="16" t="s">
        <v>718</v>
      </c>
      <c r="K188" s="2">
        <v>1</v>
      </c>
      <c r="Q188" s="2">
        <v>1500</v>
      </c>
      <c r="R188" s="2">
        <v>1500</v>
      </c>
    </row>
    <row r="189" spans="1:22" ht="15.75" customHeight="1">
      <c r="A189" s="2" t="s">
        <v>716</v>
      </c>
      <c r="B189" s="21" t="s">
        <v>119</v>
      </c>
      <c r="C189" s="10" t="s">
        <v>37</v>
      </c>
      <c r="D189" s="21">
        <v>500</v>
      </c>
      <c r="E189" s="2">
        <v>500</v>
      </c>
      <c r="G189" s="2">
        <v>1</v>
      </c>
      <c r="H189" s="16" t="s">
        <v>718</v>
      </c>
      <c r="I189" s="2" t="s">
        <v>721</v>
      </c>
      <c r="K189" s="2">
        <v>1</v>
      </c>
      <c r="U189" s="2">
        <v>500</v>
      </c>
      <c r="V189" s="2">
        <v>500</v>
      </c>
    </row>
    <row r="190" spans="1:22" ht="15.75" customHeight="1">
      <c r="A190" s="2" t="s">
        <v>723</v>
      </c>
      <c r="B190" s="21" t="s">
        <v>119</v>
      </c>
      <c r="C190" s="10" t="s">
        <v>37</v>
      </c>
      <c r="D190" s="21">
        <v>2000</v>
      </c>
      <c r="E190" s="21">
        <v>3000</v>
      </c>
      <c r="H190" s="16" t="s">
        <v>725</v>
      </c>
      <c r="K190" s="2">
        <v>1</v>
      </c>
    </row>
    <row r="191" spans="1:22" ht="15.75" customHeight="1">
      <c r="A191" s="2" t="s">
        <v>728</v>
      </c>
      <c r="B191" s="21" t="s">
        <v>119</v>
      </c>
      <c r="C191" s="10" t="s">
        <v>37</v>
      </c>
      <c r="D191" s="21">
        <v>3000</v>
      </c>
      <c r="E191" s="21">
        <v>3500</v>
      </c>
      <c r="H191" s="23" t="s">
        <v>730</v>
      </c>
      <c r="I191" s="16" t="s">
        <v>730</v>
      </c>
      <c r="K191" s="2">
        <v>1</v>
      </c>
    </row>
    <row r="192" spans="1:22" ht="15.75" customHeight="1">
      <c r="A192" s="2" t="s">
        <v>733</v>
      </c>
      <c r="B192" s="21" t="s">
        <v>119</v>
      </c>
      <c r="C192" s="10" t="s">
        <v>37</v>
      </c>
      <c r="D192" s="21">
        <v>500</v>
      </c>
      <c r="E192" s="21">
        <v>500</v>
      </c>
      <c r="H192" s="2" t="s">
        <v>59</v>
      </c>
      <c r="I192" s="2" t="s">
        <v>736</v>
      </c>
      <c r="J192" s="2"/>
      <c r="K192" s="2">
        <v>1</v>
      </c>
    </row>
    <row r="193" spans="1:20" ht="15.75" customHeight="1">
      <c r="A193" s="2" t="s">
        <v>738</v>
      </c>
      <c r="B193" s="21" t="s">
        <v>119</v>
      </c>
      <c r="C193" s="10" t="s">
        <v>37</v>
      </c>
      <c r="D193" s="21">
        <v>10000</v>
      </c>
      <c r="E193" s="21">
        <v>25000</v>
      </c>
      <c r="H193" s="16" t="s">
        <v>740</v>
      </c>
      <c r="I193" s="2" t="s">
        <v>743</v>
      </c>
      <c r="K193" s="2">
        <v>1</v>
      </c>
    </row>
    <row r="194" spans="1:20" ht="15.75" customHeight="1">
      <c r="A194" s="2" t="s">
        <v>745</v>
      </c>
      <c r="B194" s="21" t="s">
        <v>119</v>
      </c>
      <c r="C194" s="10" t="s">
        <v>37</v>
      </c>
      <c r="D194" s="21"/>
      <c r="E194" s="21"/>
      <c r="H194" s="28" t="s">
        <v>747</v>
      </c>
      <c r="I194" s="2"/>
      <c r="K194" s="2">
        <v>0</v>
      </c>
    </row>
    <row r="195" spans="1:20" ht="15.75" customHeight="1">
      <c r="A195" s="2" t="s">
        <v>749</v>
      </c>
      <c r="B195" s="21" t="s">
        <v>119</v>
      </c>
      <c r="C195" s="10" t="s">
        <v>37</v>
      </c>
      <c r="D195" s="21">
        <v>2500</v>
      </c>
      <c r="E195" s="21">
        <v>5000</v>
      </c>
      <c r="H195" s="16" t="s">
        <v>751</v>
      </c>
      <c r="I195" s="16" t="s">
        <v>753</v>
      </c>
      <c r="J195" s="16" t="s">
        <v>755</v>
      </c>
      <c r="K195" s="2">
        <v>1</v>
      </c>
    </row>
    <row r="196" spans="1:20" ht="15.75" customHeight="1">
      <c r="A196" s="41" t="s">
        <v>757</v>
      </c>
      <c r="B196" s="21" t="s">
        <v>119</v>
      </c>
      <c r="C196" s="10" t="s">
        <v>37</v>
      </c>
      <c r="D196" s="21">
        <v>1000</v>
      </c>
      <c r="E196" s="21">
        <v>1000</v>
      </c>
      <c r="H196" s="16" t="s">
        <v>639</v>
      </c>
      <c r="J196" s="2"/>
      <c r="K196" s="2">
        <v>1</v>
      </c>
    </row>
    <row r="197" spans="1:20" ht="15.75" customHeight="1">
      <c r="A197" s="2" t="s">
        <v>761</v>
      </c>
      <c r="B197" s="21" t="s">
        <v>119</v>
      </c>
      <c r="C197" s="10" t="s">
        <v>37</v>
      </c>
      <c r="D197" s="21">
        <v>100</v>
      </c>
      <c r="E197" s="2">
        <v>300</v>
      </c>
      <c r="H197" s="16" t="s">
        <v>763</v>
      </c>
      <c r="I197" s="16" t="s">
        <v>764</v>
      </c>
      <c r="K197" s="2">
        <v>1</v>
      </c>
    </row>
    <row r="198" spans="1:20" ht="15.75" customHeight="1">
      <c r="A198" s="2" t="s">
        <v>767</v>
      </c>
      <c r="B198" s="21" t="s">
        <v>119</v>
      </c>
      <c r="C198" s="10" t="s">
        <v>37</v>
      </c>
      <c r="D198" s="21">
        <v>3000</v>
      </c>
      <c r="E198" s="21">
        <v>8000</v>
      </c>
      <c r="H198" s="16" t="s">
        <v>769</v>
      </c>
      <c r="I198" s="16" t="s">
        <v>771</v>
      </c>
      <c r="K198" s="2">
        <v>1</v>
      </c>
    </row>
    <row r="199" spans="1:20" ht="15.75" customHeight="1">
      <c r="A199" s="2" t="s">
        <v>773</v>
      </c>
      <c r="B199" s="21" t="s">
        <v>119</v>
      </c>
      <c r="C199" s="10" t="s">
        <v>37</v>
      </c>
      <c r="D199" s="21">
        <v>500</v>
      </c>
      <c r="E199" s="2">
        <v>500</v>
      </c>
      <c r="H199" s="23" t="s">
        <v>774</v>
      </c>
      <c r="K199" s="2">
        <v>1</v>
      </c>
    </row>
    <row r="200" spans="1:20" ht="15.75" customHeight="1">
      <c r="A200" s="30" t="s">
        <v>777</v>
      </c>
      <c r="B200" s="21" t="s">
        <v>119</v>
      </c>
      <c r="C200" s="10" t="s">
        <v>37</v>
      </c>
      <c r="D200" s="21">
        <v>2000</v>
      </c>
      <c r="E200" s="21">
        <v>2000</v>
      </c>
      <c r="H200" s="16" t="s">
        <v>780</v>
      </c>
      <c r="K200" s="2">
        <v>1</v>
      </c>
    </row>
    <row r="201" spans="1:20" ht="15.75" customHeight="1">
      <c r="A201" s="2" t="s">
        <v>781</v>
      </c>
      <c r="B201" s="31" t="s">
        <v>119</v>
      </c>
      <c r="C201" s="10" t="s">
        <v>37</v>
      </c>
      <c r="D201" s="21">
        <v>1000</v>
      </c>
      <c r="E201" s="21">
        <v>2000</v>
      </c>
      <c r="H201" s="23" t="s">
        <v>121</v>
      </c>
      <c r="I201" s="2" t="s">
        <v>782</v>
      </c>
      <c r="J201" s="2" t="s">
        <v>783</v>
      </c>
      <c r="K201" s="2">
        <v>1</v>
      </c>
    </row>
    <row r="202" spans="1:20" ht="15.75" customHeight="1">
      <c r="A202" s="2" t="s">
        <v>784</v>
      </c>
      <c r="B202" s="31" t="s">
        <v>119</v>
      </c>
      <c r="C202" s="10" t="s">
        <v>37</v>
      </c>
      <c r="D202" s="21">
        <v>20000</v>
      </c>
      <c r="E202" s="21">
        <v>20000</v>
      </c>
      <c r="H202" s="23" t="s">
        <v>787</v>
      </c>
      <c r="K202" s="2">
        <v>1</v>
      </c>
    </row>
    <row r="203" spans="1:20" ht="15.75" customHeight="1">
      <c r="A203" s="2" t="s">
        <v>789</v>
      </c>
      <c r="B203" s="31" t="s">
        <v>119</v>
      </c>
      <c r="C203" s="10" t="s">
        <v>37</v>
      </c>
      <c r="D203" s="21">
        <v>7500</v>
      </c>
      <c r="E203" s="21">
        <v>10000</v>
      </c>
      <c r="H203" s="16" t="s">
        <v>791</v>
      </c>
      <c r="I203" s="16" t="s">
        <v>793</v>
      </c>
      <c r="K203" s="2">
        <v>1</v>
      </c>
    </row>
    <row r="204" spans="1:20" ht="15.75" customHeight="1">
      <c r="A204" s="2" t="s">
        <v>795</v>
      </c>
      <c r="B204" s="31" t="s">
        <v>119</v>
      </c>
      <c r="C204" s="10" t="s">
        <v>37</v>
      </c>
      <c r="D204" s="21">
        <v>14000</v>
      </c>
      <c r="E204" s="21">
        <v>18000</v>
      </c>
      <c r="H204" s="23" t="s">
        <v>798</v>
      </c>
      <c r="I204" s="16" t="s">
        <v>801</v>
      </c>
      <c r="K204" s="2">
        <v>1</v>
      </c>
    </row>
    <row r="205" spans="1:20" ht="15.75" customHeight="1">
      <c r="A205" s="2" t="s">
        <v>803</v>
      </c>
      <c r="B205" s="31" t="s">
        <v>119</v>
      </c>
      <c r="C205" s="10" t="s">
        <v>37</v>
      </c>
      <c r="D205" s="21">
        <v>5000</v>
      </c>
      <c r="E205" s="21">
        <v>7000</v>
      </c>
      <c r="H205" s="23" t="s">
        <v>804</v>
      </c>
      <c r="I205" s="16" t="s">
        <v>805</v>
      </c>
      <c r="K205" s="2">
        <v>1</v>
      </c>
    </row>
    <row r="206" spans="1:20" ht="15.75" customHeight="1">
      <c r="A206" s="2" t="s">
        <v>205</v>
      </c>
      <c r="B206" s="21" t="s">
        <v>206</v>
      </c>
      <c r="C206" s="10" t="s">
        <v>37</v>
      </c>
      <c r="D206" s="21">
        <v>700</v>
      </c>
      <c r="E206" s="21">
        <v>5000</v>
      </c>
      <c r="H206" s="23" t="s">
        <v>208</v>
      </c>
      <c r="I206" s="2" t="s">
        <v>59</v>
      </c>
      <c r="K206" s="2">
        <v>1</v>
      </c>
      <c r="Q206" s="2">
        <v>700</v>
      </c>
      <c r="R206" s="2">
        <v>700</v>
      </c>
      <c r="S206" s="2">
        <v>600</v>
      </c>
      <c r="T206" s="2">
        <v>700</v>
      </c>
    </row>
    <row r="207" spans="1:20" ht="15.75" customHeight="1">
      <c r="A207" s="2" t="s">
        <v>213</v>
      </c>
      <c r="B207" s="21" t="s">
        <v>206</v>
      </c>
      <c r="C207" s="10" t="s">
        <v>37</v>
      </c>
      <c r="D207" s="21">
        <v>60000</v>
      </c>
      <c r="E207" s="21">
        <v>63000</v>
      </c>
      <c r="H207" s="16" t="s">
        <v>214</v>
      </c>
      <c r="I207" s="16" t="s">
        <v>216</v>
      </c>
      <c r="K207" s="2">
        <v>1</v>
      </c>
      <c r="L207" s="21">
        <v>10000</v>
      </c>
      <c r="O207" s="21">
        <v>60000</v>
      </c>
      <c r="P207" s="21">
        <v>63000</v>
      </c>
    </row>
    <row r="208" spans="1:20" ht="15.75" customHeight="1">
      <c r="A208" s="2" t="s">
        <v>218</v>
      </c>
      <c r="B208" s="21" t="s">
        <v>206</v>
      </c>
      <c r="C208" s="10" t="s">
        <v>37</v>
      </c>
      <c r="D208" s="21">
        <v>600</v>
      </c>
      <c r="E208" s="2">
        <v>600</v>
      </c>
      <c r="H208" s="16" t="s">
        <v>220</v>
      </c>
      <c r="I208" s="19" t="str">
        <f>HYPERLINK("http://www.wrdw.com/content/news/Hundreds-turn-out-for-Augustas-Women-Solidarity-March-411427215.html","http://www.wrdw.com/content/news/Hundreds-turn-out-for-Augustas-Women-Solidarity-March-411427215.html")</f>
        <v>http://www.wrdw.com/content/news/Hundreds-turn-out-for-Augustas-Women-Solidarity-March-411427215.html</v>
      </c>
      <c r="K208" s="2">
        <v>1</v>
      </c>
      <c r="M208" s="2">
        <v>600</v>
      </c>
      <c r="N208" s="2">
        <v>700</v>
      </c>
      <c r="Q208" s="2">
        <v>300</v>
      </c>
      <c r="R208" s="2">
        <v>700</v>
      </c>
    </row>
    <row r="209" spans="1:22" ht="15.75" customHeight="1">
      <c r="A209" s="2" t="s">
        <v>815</v>
      </c>
      <c r="B209" s="31" t="s">
        <v>206</v>
      </c>
      <c r="C209" s="10" t="s">
        <v>37</v>
      </c>
      <c r="D209" s="21">
        <v>1000</v>
      </c>
      <c r="E209" s="21">
        <v>1000</v>
      </c>
      <c r="H209" s="16" t="s">
        <v>817</v>
      </c>
      <c r="K209" s="2">
        <v>1</v>
      </c>
    </row>
    <row r="210" spans="1:22" ht="15.75" customHeight="1">
      <c r="A210" s="2" t="s">
        <v>819</v>
      </c>
      <c r="B210" s="31" t="s">
        <v>206</v>
      </c>
      <c r="C210" s="10" t="s">
        <v>37</v>
      </c>
      <c r="D210" s="2">
        <v>200</v>
      </c>
      <c r="E210" s="21">
        <v>200</v>
      </c>
      <c r="H210" s="16" t="s">
        <v>821</v>
      </c>
      <c r="I210" s="16" t="s">
        <v>822</v>
      </c>
      <c r="K210" s="2">
        <v>1</v>
      </c>
    </row>
    <row r="211" spans="1:22" ht="15.75" customHeight="1">
      <c r="A211" s="2" t="s">
        <v>824</v>
      </c>
      <c r="B211" s="31" t="s">
        <v>206</v>
      </c>
      <c r="C211" s="10" t="s">
        <v>37</v>
      </c>
      <c r="D211" s="2">
        <v>35</v>
      </c>
      <c r="E211" s="2">
        <v>35</v>
      </c>
      <c r="H211" s="2" t="s">
        <v>826</v>
      </c>
      <c r="K211" s="2">
        <v>1</v>
      </c>
    </row>
    <row r="212" spans="1:22" ht="15.75" customHeight="1">
      <c r="A212" s="2" t="s">
        <v>830</v>
      </c>
      <c r="B212" s="2" t="s">
        <v>831</v>
      </c>
      <c r="C212" s="2" t="s">
        <v>37</v>
      </c>
      <c r="D212" s="2">
        <v>150</v>
      </c>
      <c r="E212" s="2">
        <v>250</v>
      </c>
      <c r="G212" s="2">
        <v>1</v>
      </c>
      <c r="H212" s="16" t="s">
        <v>833</v>
      </c>
      <c r="I212" s="2" t="s">
        <v>836</v>
      </c>
      <c r="K212" s="2">
        <v>1</v>
      </c>
      <c r="U212" s="2">
        <v>150</v>
      </c>
      <c r="V212" s="2">
        <v>250</v>
      </c>
    </row>
    <row r="213" spans="1:22" ht="15.75" customHeight="1">
      <c r="A213" s="2" t="s">
        <v>838</v>
      </c>
      <c r="B213" s="21" t="s">
        <v>840</v>
      </c>
      <c r="C213" s="10" t="s">
        <v>37</v>
      </c>
      <c r="D213" s="21">
        <v>30</v>
      </c>
      <c r="E213" s="21">
        <v>30</v>
      </c>
      <c r="H213" s="2" t="s">
        <v>59</v>
      </c>
      <c r="K213" s="2">
        <v>1</v>
      </c>
      <c r="U213" s="2">
        <v>30</v>
      </c>
      <c r="V213" s="2">
        <v>30</v>
      </c>
    </row>
    <row r="214" spans="1:22">
      <c r="A214" s="2" t="s">
        <v>841</v>
      </c>
      <c r="B214" s="21" t="s">
        <v>840</v>
      </c>
      <c r="C214" s="10" t="s">
        <v>37</v>
      </c>
      <c r="D214" s="21">
        <v>1500</v>
      </c>
      <c r="E214" s="21">
        <v>2200</v>
      </c>
      <c r="H214" s="42" t="s">
        <v>842</v>
      </c>
      <c r="I214" s="2" t="s">
        <v>846</v>
      </c>
      <c r="K214" s="2">
        <v>1</v>
      </c>
      <c r="L214" s="2">
        <v>200</v>
      </c>
      <c r="O214" s="2">
        <v>1500</v>
      </c>
      <c r="P214" s="2">
        <v>2000</v>
      </c>
    </row>
    <row r="215" spans="1:22" ht="15.75" customHeight="1">
      <c r="A215" s="2" t="s">
        <v>848</v>
      </c>
      <c r="B215" s="21" t="s">
        <v>840</v>
      </c>
      <c r="C215" s="10" t="s">
        <v>37</v>
      </c>
      <c r="D215" s="21">
        <v>3000</v>
      </c>
      <c r="E215" s="21">
        <v>8000</v>
      </c>
      <c r="H215" s="16" t="s">
        <v>851</v>
      </c>
      <c r="I215" s="16" t="s">
        <v>853</v>
      </c>
      <c r="K215" s="2">
        <v>1</v>
      </c>
      <c r="L215" s="2">
        <v>2500</v>
      </c>
      <c r="M215" s="2">
        <v>3000</v>
      </c>
      <c r="N215" s="2">
        <v>5000</v>
      </c>
      <c r="Q215" s="2">
        <v>8000</v>
      </c>
      <c r="R215" s="2">
        <v>8000</v>
      </c>
    </row>
    <row r="216" spans="1:22" ht="15.75" customHeight="1">
      <c r="A216" s="2" t="s">
        <v>855</v>
      </c>
      <c r="B216" s="21" t="s">
        <v>840</v>
      </c>
      <c r="C216" s="10" t="s">
        <v>37</v>
      </c>
      <c r="D216" s="21">
        <v>1500</v>
      </c>
      <c r="E216" s="21">
        <v>5000</v>
      </c>
      <c r="H216" s="16" t="s">
        <v>856</v>
      </c>
      <c r="I216" s="16" t="s">
        <v>857</v>
      </c>
      <c r="J216" s="2" t="s">
        <v>859</v>
      </c>
      <c r="K216" s="2">
        <v>1</v>
      </c>
    </row>
    <row r="217" spans="1:22">
      <c r="A217" s="2" t="s">
        <v>860</v>
      </c>
      <c r="B217" s="21" t="s">
        <v>840</v>
      </c>
      <c r="C217" s="10" t="s">
        <v>37</v>
      </c>
      <c r="D217" s="21"/>
      <c r="E217" s="21"/>
      <c r="H217" s="43" t="s">
        <v>861</v>
      </c>
      <c r="I217" s="2"/>
      <c r="K217" s="2">
        <v>0</v>
      </c>
    </row>
    <row r="218" spans="1:22">
      <c r="A218" s="2" t="s">
        <v>865</v>
      </c>
      <c r="B218" s="21" t="s">
        <v>840</v>
      </c>
      <c r="C218" s="10" t="s">
        <v>37</v>
      </c>
      <c r="D218" s="21">
        <v>200</v>
      </c>
      <c r="E218" s="21">
        <v>200</v>
      </c>
      <c r="H218" s="43" t="s">
        <v>867</v>
      </c>
      <c r="I218" s="2"/>
      <c r="K218" s="2">
        <v>1</v>
      </c>
    </row>
    <row r="219" spans="1:22">
      <c r="A219" s="2" t="s">
        <v>868</v>
      </c>
      <c r="B219" s="21" t="s">
        <v>840</v>
      </c>
      <c r="C219" s="10" t="s">
        <v>37</v>
      </c>
      <c r="D219" s="21">
        <v>50</v>
      </c>
      <c r="E219" s="21">
        <v>50</v>
      </c>
      <c r="H219" s="44" t="s">
        <v>869</v>
      </c>
      <c r="I219" s="2"/>
      <c r="K219" s="2">
        <v>1</v>
      </c>
    </row>
    <row r="220" spans="1:22">
      <c r="A220" s="2" t="s">
        <v>875</v>
      </c>
      <c r="B220" s="21" t="s">
        <v>840</v>
      </c>
      <c r="C220" s="10" t="s">
        <v>37</v>
      </c>
      <c r="D220" s="21">
        <v>3000</v>
      </c>
      <c r="E220" s="21">
        <v>3500</v>
      </c>
      <c r="F220" s="2"/>
      <c r="H220" s="2" t="s">
        <v>876</v>
      </c>
      <c r="I220" s="23" t="s">
        <v>877</v>
      </c>
      <c r="J220" s="44" t="s">
        <v>879</v>
      </c>
      <c r="K220" s="2">
        <v>1</v>
      </c>
    </row>
    <row r="221" spans="1:22" ht="15.75" customHeight="1">
      <c r="A221" s="2" t="s">
        <v>881</v>
      </c>
      <c r="B221" s="21" t="s">
        <v>840</v>
      </c>
      <c r="C221" s="10" t="s">
        <v>37</v>
      </c>
      <c r="D221" s="21">
        <v>1500</v>
      </c>
      <c r="E221" s="21">
        <v>1500</v>
      </c>
      <c r="H221" s="16" t="s">
        <v>883</v>
      </c>
      <c r="I221" s="2"/>
      <c r="K221" s="2">
        <v>1</v>
      </c>
    </row>
    <row r="222" spans="1:22" ht="15.75" customHeight="1">
      <c r="A222" s="2" t="s">
        <v>308</v>
      </c>
      <c r="B222" s="21" t="s">
        <v>310</v>
      </c>
      <c r="C222" s="10" t="s">
        <v>37</v>
      </c>
      <c r="D222" s="21">
        <v>300</v>
      </c>
      <c r="E222" s="21">
        <v>800</v>
      </c>
      <c r="H222" s="16" t="s">
        <v>311</v>
      </c>
      <c r="I222" s="23" t="s">
        <v>313</v>
      </c>
      <c r="K222" s="2">
        <v>1</v>
      </c>
      <c r="Q222" s="2">
        <v>200</v>
      </c>
      <c r="R222" s="2">
        <v>300</v>
      </c>
    </row>
    <row r="223" spans="1:22" ht="15.75" customHeight="1">
      <c r="A223" s="2" t="s">
        <v>640</v>
      </c>
      <c r="B223" s="21" t="s">
        <v>310</v>
      </c>
      <c r="C223" s="10" t="s">
        <v>37</v>
      </c>
      <c r="D223" s="21">
        <v>800</v>
      </c>
      <c r="E223" s="21">
        <v>1000</v>
      </c>
      <c r="H223" s="16" t="s">
        <v>641</v>
      </c>
      <c r="I223" s="2"/>
      <c r="K223" s="2">
        <v>1</v>
      </c>
      <c r="M223" s="2">
        <v>800</v>
      </c>
      <c r="N223" s="2">
        <v>1000</v>
      </c>
    </row>
    <row r="224" spans="1:22" ht="15.75" customHeight="1">
      <c r="A224" s="2" t="s">
        <v>660</v>
      </c>
      <c r="B224" s="21" t="s">
        <v>310</v>
      </c>
      <c r="C224" s="10" t="s">
        <v>37</v>
      </c>
      <c r="D224" s="21">
        <v>26000</v>
      </c>
      <c r="E224" s="21">
        <v>26000</v>
      </c>
      <c r="H224" s="16" t="s">
        <v>662</v>
      </c>
      <c r="I224" s="45" t="s">
        <v>664</v>
      </c>
      <c r="K224" s="2">
        <v>1</v>
      </c>
      <c r="L224" s="2">
        <v>6000</v>
      </c>
      <c r="M224" s="2">
        <v>26000</v>
      </c>
      <c r="N224" s="2">
        <v>26000</v>
      </c>
      <c r="Q224" s="2">
        <v>5000</v>
      </c>
      <c r="R224" s="2">
        <v>26000</v>
      </c>
    </row>
    <row r="225" spans="1:22" ht="15.75" customHeight="1">
      <c r="A225" s="2" t="s">
        <v>693</v>
      </c>
      <c r="B225" s="21" t="s">
        <v>310</v>
      </c>
      <c r="C225" s="10" t="s">
        <v>37</v>
      </c>
      <c r="D225" s="21">
        <v>400</v>
      </c>
      <c r="E225" s="21">
        <v>400</v>
      </c>
      <c r="H225" s="23" t="s">
        <v>695</v>
      </c>
      <c r="I225" s="2"/>
      <c r="K225" s="2">
        <v>1</v>
      </c>
      <c r="Q225" s="2">
        <v>400</v>
      </c>
      <c r="R225" s="2">
        <v>400</v>
      </c>
    </row>
    <row r="226" spans="1:22" ht="15.75" customHeight="1">
      <c r="A226" s="2" t="s">
        <v>786</v>
      </c>
      <c r="B226" s="21" t="s">
        <v>310</v>
      </c>
      <c r="C226" s="10" t="s">
        <v>37</v>
      </c>
      <c r="D226" s="21">
        <v>200</v>
      </c>
      <c r="E226" s="21">
        <v>200</v>
      </c>
      <c r="H226" s="28" t="s">
        <v>59</v>
      </c>
      <c r="I226" s="2"/>
      <c r="K226" s="2">
        <v>1</v>
      </c>
      <c r="U226" s="2">
        <v>200</v>
      </c>
      <c r="V226" s="2">
        <v>200</v>
      </c>
    </row>
    <row r="227" spans="1:22" ht="15.75" customHeight="1">
      <c r="A227" s="2" t="s">
        <v>899</v>
      </c>
      <c r="B227" s="21" t="s">
        <v>310</v>
      </c>
      <c r="C227" s="10" t="s">
        <v>37</v>
      </c>
      <c r="D227" s="21">
        <v>1000</v>
      </c>
      <c r="E227" s="21">
        <v>1000</v>
      </c>
      <c r="H227" s="16" t="s">
        <v>901</v>
      </c>
      <c r="K227" s="2">
        <v>1</v>
      </c>
    </row>
    <row r="228" spans="1:22" ht="15.75" customHeight="1">
      <c r="A228" s="2" t="s">
        <v>903</v>
      </c>
      <c r="B228" s="21" t="s">
        <v>310</v>
      </c>
      <c r="C228" s="10" t="s">
        <v>37</v>
      </c>
      <c r="D228" s="21">
        <v>18</v>
      </c>
      <c r="E228" s="21">
        <v>30</v>
      </c>
      <c r="H228" s="2" t="s">
        <v>59</v>
      </c>
      <c r="I228" s="2" t="s">
        <v>904</v>
      </c>
      <c r="K228" s="2">
        <v>1</v>
      </c>
    </row>
    <row r="229" spans="1:22" ht="15.75" customHeight="1">
      <c r="A229" s="2" t="s">
        <v>354</v>
      </c>
      <c r="B229" s="21" t="s">
        <v>355</v>
      </c>
      <c r="C229" s="10" t="s">
        <v>37</v>
      </c>
      <c r="D229" s="21">
        <v>5000</v>
      </c>
      <c r="E229" s="2">
        <v>5000</v>
      </c>
      <c r="H229" s="16" t="s">
        <v>356</v>
      </c>
      <c r="K229" s="2">
        <v>1</v>
      </c>
      <c r="Q229" s="2">
        <v>5000</v>
      </c>
      <c r="R229" s="2">
        <v>5000</v>
      </c>
    </row>
    <row r="230" spans="1:22" ht="15.75" customHeight="1">
      <c r="A230" s="2" t="s">
        <v>689</v>
      </c>
      <c r="B230" s="21" t="s">
        <v>355</v>
      </c>
      <c r="C230" s="10" t="s">
        <v>37</v>
      </c>
      <c r="D230" s="21">
        <v>1000</v>
      </c>
      <c r="E230" s="21">
        <v>1000</v>
      </c>
      <c r="H230" s="23" t="s">
        <v>690</v>
      </c>
      <c r="I230" s="2"/>
      <c r="K230" s="2">
        <v>1</v>
      </c>
      <c r="M230" s="2">
        <v>1000</v>
      </c>
      <c r="N230" s="2">
        <v>1000</v>
      </c>
    </row>
    <row r="231" spans="1:22" ht="15.75" customHeight="1">
      <c r="A231" s="2" t="s">
        <v>909</v>
      </c>
      <c r="B231" s="21" t="s">
        <v>355</v>
      </c>
      <c r="C231" s="10" t="s">
        <v>37</v>
      </c>
      <c r="D231" s="21">
        <v>500</v>
      </c>
      <c r="E231" s="21">
        <v>500</v>
      </c>
      <c r="H231" s="16" t="s">
        <v>910</v>
      </c>
      <c r="I231" s="2"/>
      <c r="K231" s="2">
        <v>1</v>
      </c>
    </row>
    <row r="232" spans="1:22" ht="15.75" customHeight="1">
      <c r="A232" s="2" t="s">
        <v>912</v>
      </c>
      <c r="B232" s="21" t="s">
        <v>355</v>
      </c>
      <c r="C232" s="10" t="s">
        <v>37</v>
      </c>
      <c r="D232" s="21">
        <v>1000</v>
      </c>
      <c r="E232" s="21">
        <v>1150</v>
      </c>
      <c r="H232" s="16" t="s">
        <v>914</v>
      </c>
      <c r="I232" s="23" t="s">
        <v>916</v>
      </c>
      <c r="K232" s="2">
        <v>1</v>
      </c>
    </row>
    <row r="233" spans="1:22" ht="15.75" customHeight="1">
      <c r="A233" s="2" t="s">
        <v>918</v>
      </c>
      <c r="B233" s="21" t="s">
        <v>355</v>
      </c>
      <c r="C233" s="10" t="s">
        <v>37</v>
      </c>
      <c r="D233" s="21">
        <v>75</v>
      </c>
      <c r="E233" s="21">
        <v>150</v>
      </c>
      <c r="H233" s="2" t="s">
        <v>59</v>
      </c>
      <c r="I233" s="2"/>
      <c r="J233" s="2"/>
      <c r="K233" s="2">
        <v>1</v>
      </c>
    </row>
    <row r="234" spans="1:22" ht="15.75" customHeight="1">
      <c r="A234" s="2" t="s">
        <v>920</v>
      </c>
      <c r="B234" s="21" t="s">
        <v>355</v>
      </c>
      <c r="C234" s="10" t="s">
        <v>37</v>
      </c>
      <c r="D234" s="21">
        <v>2500</v>
      </c>
      <c r="E234" s="21">
        <v>2500</v>
      </c>
      <c r="H234" s="16" t="s">
        <v>921</v>
      </c>
      <c r="I234" s="16" t="s">
        <v>923</v>
      </c>
      <c r="K234" s="2">
        <v>1</v>
      </c>
    </row>
    <row r="235" spans="1:22" ht="15.75" customHeight="1">
      <c r="A235" s="2" t="s">
        <v>925</v>
      </c>
      <c r="B235" s="21" t="s">
        <v>355</v>
      </c>
      <c r="C235" s="10" t="s">
        <v>37</v>
      </c>
      <c r="D235" s="21">
        <v>1200</v>
      </c>
      <c r="E235" s="21">
        <v>1200</v>
      </c>
      <c r="H235" s="16" t="s">
        <v>926</v>
      </c>
      <c r="K235" s="2">
        <v>1</v>
      </c>
    </row>
    <row r="236" spans="1:22" ht="15.75" customHeight="1">
      <c r="A236" s="2" t="s">
        <v>929</v>
      </c>
      <c r="B236" s="31" t="s">
        <v>355</v>
      </c>
      <c r="C236" s="10" t="s">
        <v>37</v>
      </c>
      <c r="D236" s="21">
        <v>800</v>
      </c>
      <c r="E236" s="2">
        <v>1000</v>
      </c>
      <c r="H236" s="23" t="s">
        <v>931</v>
      </c>
      <c r="K236" s="2">
        <v>1</v>
      </c>
    </row>
    <row r="237" spans="1:22" ht="15.75" customHeight="1">
      <c r="A237" s="2" t="s">
        <v>934</v>
      </c>
      <c r="B237" s="31" t="s">
        <v>355</v>
      </c>
      <c r="C237" s="10" t="s">
        <v>37</v>
      </c>
      <c r="D237" s="2">
        <v>30</v>
      </c>
      <c r="E237" s="21">
        <v>30</v>
      </c>
      <c r="H237" s="16" t="s">
        <v>935</v>
      </c>
      <c r="I237" s="16" t="s">
        <v>937</v>
      </c>
      <c r="K237" s="2">
        <v>1</v>
      </c>
    </row>
    <row r="238" spans="1:22" ht="15.75" customHeight="1">
      <c r="A238" s="2" t="s">
        <v>437</v>
      </c>
      <c r="B238" s="21" t="s">
        <v>438</v>
      </c>
      <c r="C238" s="10" t="s">
        <v>37</v>
      </c>
      <c r="D238" s="21">
        <v>1000</v>
      </c>
      <c r="E238" s="21">
        <v>3000</v>
      </c>
      <c r="H238" s="16" t="s">
        <v>441</v>
      </c>
      <c r="I238" s="2" t="s">
        <v>443</v>
      </c>
      <c r="J238" s="19" t="str">
        <f>HYPERLINK("http://thesouthern.com/news/local/communities/carbondale/article_a058815f-6717-5a5a-a4a4-7d8b9fa6c6b5.html","http://thesouthern.com/news/local/communities/carbondale/article_a058815f-6717-5a5a-a4a4-7d8b9fa6c6b5.html")</f>
        <v>http://thesouthern.com/news/local/communities/carbondale/article_a058815f-6717-5a5a-a4a4-7d8b9fa6c6b5.html</v>
      </c>
      <c r="K238" s="2">
        <v>1</v>
      </c>
      <c r="L238" s="2">
        <v>1000</v>
      </c>
      <c r="M238" s="2">
        <v>2000</v>
      </c>
      <c r="N238" s="2">
        <v>2000</v>
      </c>
      <c r="O238" s="2"/>
      <c r="P238" s="2"/>
      <c r="Q238" s="2">
        <v>1000</v>
      </c>
      <c r="R238" s="2">
        <v>3000</v>
      </c>
      <c r="U238" s="2">
        <v>3000</v>
      </c>
      <c r="V238" s="2">
        <v>3000</v>
      </c>
    </row>
    <row r="239" spans="1:22" ht="15.75" customHeight="1">
      <c r="A239" s="2" t="s">
        <v>463</v>
      </c>
      <c r="B239" s="21" t="s">
        <v>438</v>
      </c>
      <c r="C239" s="10" t="s">
        <v>37</v>
      </c>
      <c r="D239" s="21">
        <v>5000</v>
      </c>
      <c r="E239" s="21">
        <v>5800</v>
      </c>
      <c r="H239" s="16" t="s">
        <v>465</v>
      </c>
      <c r="I239" s="16" t="s">
        <v>467</v>
      </c>
      <c r="K239" s="2">
        <v>1</v>
      </c>
      <c r="M239" s="2">
        <v>5800</v>
      </c>
      <c r="N239" s="2">
        <v>6000</v>
      </c>
      <c r="Q239" s="2">
        <v>5000</v>
      </c>
      <c r="R239" s="2">
        <v>5000</v>
      </c>
    </row>
    <row r="240" spans="1:22" ht="15.75" customHeight="1">
      <c r="A240" s="2" t="s">
        <v>516</v>
      </c>
      <c r="B240" s="21" t="s">
        <v>438</v>
      </c>
      <c r="C240" s="10" t="s">
        <v>37</v>
      </c>
      <c r="D240" s="21">
        <v>250000</v>
      </c>
      <c r="E240" s="21">
        <v>250000</v>
      </c>
      <c r="H240" s="16" t="s">
        <v>518</v>
      </c>
      <c r="I240" s="2"/>
      <c r="K240" s="2">
        <v>1</v>
      </c>
      <c r="L240" s="2">
        <v>50000</v>
      </c>
      <c r="M240" s="2">
        <v>250000</v>
      </c>
      <c r="N240" s="2">
        <v>250000</v>
      </c>
    </row>
    <row r="241" spans="1:22" ht="15.75" customHeight="1">
      <c r="A241" s="2" t="s">
        <v>729</v>
      </c>
      <c r="B241" s="21" t="s">
        <v>438</v>
      </c>
      <c r="C241" s="10" t="s">
        <v>37</v>
      </c>
      <c r="D241" s="21">
        <v>200</v>
      </c>
      <c r="E241" s="21">
        <v>1000</v>
      </c>
      <c r="H241" s="2" t="s">
        <v>731</v>
      </c>
      <c r="I241" s="16" t="s">
        <v>732</v>
      </c>
      <c r="J241" s="2" t="s">
        <v>734</v>
      </c>
      <c r="K241" s="2">
        <v>1</v>
      </c>
      <c r="M241" s="2">
        <v>1000</v>
      </c>
      <c r="N241" s="2">
        <v>1000</v>
      </c>
      <c r="U241" s="2">
        <v>1000</v>
      </c>
      <c r="V241" s="2">
        <v>1200</v>
      </c>
    </row>
    <row r="242" spans="1:22" ht="15.75" customHeight="1">
      <c r="A242" s="2" t="s">
        <v>845</v>
      </c>
      <c r="B242" s="21" t="s">
        <v>438</v>
      </c>
      <c r="C242" s="10" t="s">
        <v>37</v>
      </c>
      <c r="D242" s="21">
        <v>200</v>
      </c>
      <c r="E242" s="2">
        <v>500</v>
      </c>
      <c r="H242" s="16" t="s">
        <v>847</v>
      </c>
      <c r="I242" s="19" t="str">
        <f>HYPERLINK("http://www.galesburg.com/news/20170121/nearly-500-march-in-solidarity-around-downtown-galesburg","http://www.galesburg.com/news/20170121/nearly-500-march-in-solidarity-around-downtown-galesburg")</f>
        <v>http://www.galesburg.com/news/20170121/nearly-500-march-in-solidarity-around-downtown-galesburg</v>
      </c>
      <c r="K242" s="2">
        <v>1</v>
      </c>
      <c r="Q242" s="2">
        <v>200</v>
      </c>
      <c r="R242" s="2">
        <v>500</v>
      </c>
    </row>
    <row r="243" spans="1:22" ht="15.75" customHeight="1">
      <c r="A243" s="2" t="s">
        <v>953</v>
      </c>
      <c r="B243" s="21" t="s">
        <v>438</v>
      </c>
      <c r="C243" s="10" t="s">
        <v>37</v>
      </c>
      <c r="D243" s="21">
        <v>40</v>
      </c>
      <c r="E243" s="2">
        <v>50</v>
      </c>
      <c r="H243" s="16" t="s">
        <v>954</v>
      </c>
      <c r="K243" s="2">
        <v>1</v>
      </c>
    </row>
    <row r="244" spans="1:22" ht="15.75" customHeight="1">
      <c r="A244" s="30" t="s">
        <v>955</v>
      </c>
      <c r="B244" s="21" t="s">
        <v>438</v>
      </c>
      <c r="C244" s="10" t="s">
        <v>37</v>
      </c>
      <c r="D244" s="21">
        <v>1500</v>
      </c>
      <c r="E244" s="21">
        <v>2000</v>
      </c>
      <c r="H244" s="16" t="s">
        <v>958</v>
      </c>
      <c r="I244" s="2" t="s">
        <v>59</v>
      </c>
      <c r="K244" s="2">
        <v>1</v>
      </c>
    </row>
    <row r="245" spans="1:22" ht="15.75" customHeight="1">
      <c r="A245" s="2" t="s">
        <v>962</v>
      </c>
      <c r="B245" s="31" t="s">
        <v>438</v>
      </c>
      <c r="C245" s="10" t="s">
        <v>37</v>
      </c>
      <c r="D245" s="21">
        <v>1000</v>
      </c>
      <c r="E245" s="21">
        <v>1000</v>
      </c>
      <c r="H245" s="16" t="s">
        <v>964</v>
      </c>
      <c r="K245" s="2">
        <v>1</v>
      </c>
    </row>
    <row r="246" spans="1:22" ht="15.75" customHeight="1">
      <c r="A246" s="2" t="s">
        <v>967</v>
      </c>
      <c r="B246" s="31" t="s">
        <v>438</v>
      </c>
      <c r="C246" s="10" t="s">
        <v>37</v>
      </c>
      <c r="D246" s="21">
        <v>1000</v>
      </c>
      <c r="E246" s="21">
        <v>1000</v>
      </c>
      <c r="H246" s="2" t="s">
        <v>968</v>
      </c>
      <c r="K246" s="2">
        <v>1</v>
      </c>
    </row>
    <row r="247" spans="1:22" ht="15.75" customHeight="1">
      <c r="A247" s="14" t="s">
        <v>148</v>
      </c>
      <c r="B247" s="10" t="s">
        <v>149</v>
      </c>
      <c r="C247" s="10" t="s">
        <v>37</v>
      </c>
      <c r="D247" s="10">
        <v>24</v>
      </c>
      <c r="E247" s="10">
        <v>60</v>
      </c>
      <c r="F247" s="12"/>
      <c r="G247" s="12"/>
      <c r="H247" s="15" t="s">
        <v>151</v>
      </c>
      <c r="I247" s="19" t="str">
        <f>HYPERLINK("http://kpcnews.com/news/latest/heraldrepublican/","http://kpcnews.com/news/latest/heraldrepublican/")</f>
        <v>http://kpcnews.com/news/latest/heraldrepublican/</v>
      </c>
      <c r="J247" s="12"/>
      <c r="K247" s="14">
        <v>1</v>
      </c>
      <c r="L247" s="12"/>
      <c r="M247" s="12"/>
      <c r="N247" s="12"/>
      <c r="O247" s="12"/>
      <c r="P247" s="12"/>
      <c r="Q247" s="14">
        <v>36</v>
      </c>
      <c r="R247" s="14">
        <v>36</v>
      </c>
      <c r="S247" s="12"/>
      <c r="T247" s="12"/>
      <c r="U247" s="12"/>
      <c r="V247" s="12"/>
    </row>
    <row r="248" spans="1:22" ht="15.75" customHeight="1">
      <c r="A248" s="2" t="s">
        <v>778</v>
      </c>
      <c r="B248" s="21" t="s">
        <v>149</v>
      </c>
      <c r="C248" s="10" t="s">
        <v>37</v>
      </c>
      <c r="D248" s="21"/>
      <c r="E248" s="21"/>
      <c r="H248" s="19" t="str">
        <f>HYPERLINK("http://usishield.com/24714/opinion/marching-out-hate/ ","http://usishield.com/24714/opinion/marching-out-hate/ ")</f>
        <v xml:space="preserve">http://usishield.com/24714/opinion/marching-out-hate/ </v>
      </c>
      <c r="I248" s="2"/>
      <c r="K248" s="2">
        <v>1</v>
      </c>
    </row>
    <row r="249" spans="1:22" ht="15.75" customHeight="1">
      <c r="A249" s="2" t="s">
        <v>818</v>
      </c>
      <c r="B249" s="2" t="s">
        <v>149</v>
      </c>
      <c r="C249" s="10" t="s">
        <v>37</v>
      </c>
      <c r="D249" s="21">
        <v>1000</v>
      </c>
      <c r="E249" s="21">
        <v>1000</v>
      </c>
      <c r="F249" s="2"/>
      <c r="H249" s="16" t="s">
        <v>820</v>
      </c>
      <c r="I249" s="2"/>
      <c r="K249" s="2">
        <v>1</v>
      </c>
      <c r="Q249" s="2">
        <v>1000</v>
      </c>
      <c r="R249" s="2">
        <v>1000</v>
      </c>
    </row>
    <row r="250" spans="1:22" ht="15.75" customHeight="1">
      <c r="A250" s="2" t="s">
        <v>889</v>
      </c>
      <c r="B250" s="21" t="s">
        <v>149</v>
      </c>
      <c r="C250" s="10" t="s">
        <v>37</v>
      </c>
      <c r="D250" s="21">
        <v>45</v>
      </c>
      <c r="E250" s="21">
        <v>65</v>
      </c>
      <c r="H250" s="2" t="s">
        <v>890</v>
      </c>
      <c r="I250" s="2" t="s">
        <v>890</v>
      </c>
      <c r="K250" s="2">
        <v>1</v>
      </c>
      <c r="U250" s="2">
        <v>45</v>
      </c>
      <c r="V250" s="2">
        <v>65</v>
      </c>
    </row>
    <row r="251" spans="1:22" ht="15.75" customHeight="1">
      <c r="A251" s="2" t="s">
        <v>896</v>
      </c>
      <c r="B251" s="21" t="s">
        <v>149</v>
      </c>
      <c r="C251" s="10" t="s">
        <v>37</v>
      </c>
      <c r="D251" s="21"/>
      <c r="E251" s="2"/>
      <c r="H251" s="28"/>
      <c r="K251" s="2">
        <v>1</v>
      </c>
    </row>
    <row r="252" spans="1:22" ht="15.75" customHeight="1">
      <c r="A252" s="2" t="s">
        <v>974</v>
      </c>
      <c r="B252" s="21" t="s">
        <v>149</v>
      </c>
      <c r="C252" s="10" t="s">
        <v>37</v>
      </c>
      <c r="D252" s="21">
        <v>4000</v>
      </c>
      <c r="E252" s="21">
        <v>10000</v>
      </c>
      <c r="H252" s="16" t="s">
        <v>975</v>
      </c>
      <c r="I252" s="16" t="s">
        <v>975</v>
      </c>
      <c r="K252" s="2">
        <v>1</v>
      </c>
    </row>
    <row r="253" spans="1:22" ht="15.75" customHeight="1">
      <c r="A253" s="2" t="s">
        <v>981</v>
      </c>
      <c r="B253" s="21" t="s">
        <v>149</v>
      </c>
      <c r="C253" s="10" t="s">
        <v>37</v>
      </c>
      <c r="D253" s="21">
        <v>800</v>
      </c>
      <c r="E253" s="21">
        <v>1000</v>
      </c>
      <c r="H253" s="2" t="s">
        <v>983</v>
      </c>
      <c r="I253" s="2" t="s">
        <v>59</v>
      </c>
      <c r="K253" s="2">
        <v>1</v>
      </c>
    </row>
    <row r="254" spans="1:22" ht="15.75" customHeight="1">
      <c r="A254" s="2" t="s">
        <v>984</v>
      </c>
      <c r="B254" s="21" t="s">
        <v>149</v>
      </c>
      <c r="C254" s="10" t="s">
        <v>37</v>
      </c>
      <c r="D254" s="21">
        <v>18</v>
      </c>
      <c r="E254" s="21">
        <v>20</v>
      </c>
      <c r="H254" s="2" t="s">
        <v>59</v>
      </c>
      <c r="I254" s="2"/>
      <c r="K254" s="2">
        <v>1</v>
      </c>
    </row>
    <row r="255" spans="1:22" ht="15.75" customHeight="1">
      <c r="A255" s="2" t="s">
        <v>985</v>
      </c>
      <c r="B255" s="21" t="s">
        <v>149</v>
      </c>
      <c r="C255" s="10" t="s">
        <v>37</v>
      </c>
      <c r="D255" s="21">
        <v>67</v>
      </c>
      <c r="E255" s="21">
        <v>67</v>
      </c>
      <c r="H255" s="28" t="s">
        <v>986</v>
      </c>
      <c r="K255" s="2">
        <v>1</v>
      </c>
    </row>
    <row r="256" spans="1:22" ht="15.75" customHeight="1">
      <c r="A256" s="2" t="s">
        <v>987</v>
      </c>
      <c r="B256" s="31" t="s">
        <v>149</v>
      </c>
      <c r="C256" s="10" t="s">
        <v>37</v>
      </c>
      <c r="D256" s="21">
        <v>180</v>
      </c>
      <c r="E256" s="21">
        <v>200</v>
      </c>
      <c r="H256" s="2" t="s">
        <v>988</v>
      </c>
      <c r="I256" s="2"/>
      <c r="K256" s="2">
        <v>1</v>
      </c>
    </row>
    <row r="257" spans="1:22" ht="15.75" customHeight="1">
      <c r="A257" s="2" t="s">
        <v>989</v>
      </c>
      <c r="B257" s="31" t="s">
        <v>149</v>
      </c>
      <c r="C257" s="10" t="s">
        <v>37</v>
      </c>
      <c r="D257" s="21">
        <v>1000</v>
      </c>
      <c r="E257" s="21">
        <v>2000</v>
      </c>
      <c r="H257" s="16" t="s">
        <v>991</v>
      </c>
      <c r="I257" s="23" t="s">
        <v>994</v>
      </c>
      <c r="K257" s="2">
        <v>1</v>
      </c>
    </row>
    <row r="258" spans="1:22" ht="15.75" customHeight="1">
      <c r="A258" s="2" t="s">
        <v>996</v>
      </c>
      <c r="B258" s="31" t="s">
        <v>149</v>
      </c>
      <c r="C258" s="10" t="s">
        <v>37</v>
      </c>
      <c r="D258" s="21">
        <v>200</v>
      </c>
      <c r="E258" s="21">
        <v>200</v>
      </c>
      <c r="H258" s="23" t="s">
        <v>988</v>
      </c>
      <c r="K258" s="2">
        <v>1</v>
      </c>
    </row>
    <row r="259" spans="1:22" ht="15.75" customHeight="1">
      <c r="A259" s="2" t="s">
        <v>998</v>
      </c>
      <c r="B259" s="31" t="s">
        <v>149</v>
      </c>
      <c r="C259" s="10" t="s">
        <v>37</v>
      </c>
      <c r="D259" s="21">
        <v>260</v>
      </c>
      <c r="E259" s="21">
        <v>500</v>
      </c>
      <c r="H259" s="23" t="s">
        <v>1000</v>
      </c>
      <c r="I259" s="2" t="s">
        <v>59</v>
      </c>
      <c r="K259" s="2">
        <v>1</v>
      </c>
    </row>
    <row r="260" spans="1:22" ht="15.75" customHeight="1">
      <c r="A260" s="2" t="s">
        <v>1001</v>
      </c>
      <c r="B260" s="31" t="s">
        <v>1003</v>
      </c>
      <c r="C260" s="10" t="s">
        <v>37</v>
      </c>
      <c r="D260" s="21">
        <v>3000</v>
      </c>
      <c r="E260" s="21">
        <v>4000</v>
      </c>
      <c r="H260" s="23" t="s">
        <v>1005</v>
      </c>
      <c r="I260" s="2" t="s">
        <v>59</v>
      </c>
      <c r="K260" s="2">
        <v>1</v>
      </c>
    </row>
    <row r="261" spans="1:22" ht="15.75" customHeight="1">
      <c r="A261" s="2" t="s">
        <v>1007</v>
      </c>
      <c r="B261" s="31" t="s">
        <v>1003</v>
      </c>
      <c r="C261" s="10" t="s">
        <v>37</v>
      </c>
      <c r="D261" s="21">
        <v>3000</v>
      </c>
      <c r="E261" s="21">
        <v>3000</v>
      </c>
      <c r="H261" s="16" t="s">
        <v>1008</v>
      </c>
      <c r="K261" s="2">
        <v>1</v>
      </c>
    </row>
    <row r="262" spans="1:22" ht="15.75" customHeight="1">
      <c r="A262" s="2" t="s">
        <v>1009</v>
      </c>
      <c r="B262" s="2" t="s">
        <v>1010</v>
      </c>
      <c r="C262" s="10" t="s">
        <v>37</v>
      </c>
      <c r="D262" s="21">
        <v>5000</v>
      </c>
      <c r="E262" s="21">
        <v>10000</v>
      </c>
      <c r="H262" s="16" t="s">
        <v>1011</v>
      </c>
      <c r="I262" s="2" t="s">
        <v>1012</v>
      </c>
      <c r="K262" s="2">
        <v>1</v>
      </c>
    </row>
    <row r="263" spans="1:22" ht="15.75" customHeight="1">
      <c r="A263" s="2" t="s">
        <v>1013</v>
      </c>
      <c r="B263" s="21" t="s">
        <v>1010</v>
      </c>
      <c r="C263" s="10" t="s">
        <v>37</v>
      </c>
      <c r="D263" s="21">
        <v>5000</v>
      </c>
      <c r="E263" s="21">
        <v>5000</v>
      </c>
      <c r="H263" s="16" t="s">
        <v>1014</v>
      </c>
      <c r="K263" s="2">
        <v>1</v>
      </c>
    </row>
    <row r="264" spans="1:22" ht="15.75" customHeight="1">
      <c r="A264" s="2" t="s">
        <v>1017</v>
      </c>
      <c r="B264" s="21" t="s">
        <v>1010</v>
      </c>
      <c r="C264" s="10" t="s">
        <v>37</v>
      </c>
      <c r="D264" s="21">
        <v>700</v>
      </c>
      <c r="E264" s="2">
        <v>700</v>
      </c>
      <c r="H264" s="16" t="s">
        <v>1019</v>
      </c>
      <c r="K264" s="2">
        <v>1</v>
      </c>
    </row>
    <row r="265" spans="1:22" ht="15.75" customHeight="1">
      <c r="A265" s="2" t="s">
        <v>1021</v>
      </c>
      <c r="B265" s="21" t="s">
        <v>1010</v>
      </c>
      <c r="C265" s="10" t="s">
        <v>37</v>
      </c>
      <c r="D265" s="21">
        <v>15</v>
      </c>
      <c r="E265" s="21">
        <v>30</v>
      </c>
      <c r="H265" s="2" t="s">
        <v>111</v>
      </c>
      <c r="I265" s="2"/>
      <c r="K265" s="2">
        <v>1</v>
      </c>
    </row>
    <row r="266" spans="1:22" ht="15.75" customHeight="1">
      <c r="A266" s="2" t="s">
        <v>1023</v>
      </c>
      <c r="B266" s="21" t="s">
        <v>1010</v>
      </c>
      <c r="C266" s="10" t="s">
        <v>37</v>
      </c>
      <c r="D266" s="21">
        <v>100</v>
      </c>
      <c r="E266" s="21">
        <v>100</v>
      </c>
      <c r="H266" s="16" t="s">
        <v>1024</v>
      </c>
      <c r="I266" s="2" t="s">
        <v>59</v>
      </c>
      <c r="K266" s="2">
        <v>1</v>
      </c>
    </row>
    <row r="267" spans="1:22" ht="15.75" customHeight="1">
      <c r="A267" s="2" t="s">
        <v>1026</v>
      </c>
      <c r="B267" s="21" t="s">
        <v>1027</v>
      </c>
      <c r="C267" s="10" t="s">
        <v>37</v>
      </c>
      <c r="D267" s="21">
        <v>7000</v>
      </c>
      <c r="E267" s="21">
        <v>15000</v>
      </c>
      <c r="H267" s="16" t="s">
        <v>1029</v>
      </c>
      <c r="I267" s="16" t="s">
        <v>1031</v>
      </c>
      <c r="J267" s="2"/>
      <c r="K267" s="2">
        <v>1</v>
      </c>
    </row>
    <row r="268" spans="1:22" ht="15.75" customHeight="1">
      <c r="A268" s="2" t="s">
        <v>1033</v>
      </c>
      <c r="B268" s="31" t="s">
        <v>1027</v>
      </c>
      <c r="C268" s="10" t="s">
        <v>37</v>
      </c>
      <c r="D268" s="21">
        <v>200</v>
      </c>
      <c r="E268" s="21">
        <v>1000</v>
      </c>
      <c r="H268" s="23" t="s">
        <v>1034</v>
      </c>
      <c r="I268" s="16" t="s">
        <v>1035</v>
      </c>
      <c r="J268" s="16" t="s">
        <v>1036</v>
      </c>
      <c r="K268" s="2">
        <v>1</v>
      </c>
    </row>
    <row r="269" spans="1:22" ht="15.75" customHeight="1">
      <c r="A269" s="2" t="s">
        <v>359</v>
      </c>
      <c r="B269" s="21" t="s">
        <v>360</v>
      </c>
      <c r="C269" s="10" t="s">
        <v>37</v>
      </c>
      <c r="D269" s="21">
        <v>175000</v>
      </c>
      <c r="E269" s="21">
        <v>175000</v>
      </c>
      <c r="H269" s="16" t="s">
        <v>362</v>
      </c>
      <c r="I269" s="23" t="s">
        <v>364</v>
      </c>
      <c r="K269" s="2">
        <v>1</v>
      </c>
      <c r="M269" s="2">
        <v>175000</v>
      </c>
      <c r="N269" s="2">
        <v>175000</v>
      </c>
      <c r="O269" s="2">
        <v>135000</v>
      </c>
      <c r="P269" s="2">
        <v>175000</v>
      </c>
    </row>
    <row r="270" spans="1:22" ht="15.75" customHeight="1">
      <c r="A270" s="2" t="s">
        <v>377</v>
      </c>
      <c r="B270" s="21" t="s">
        <v>360</v>
      </c>
      <c r="C270" s="10" t="s">
        <v>37</v>
      </c>
      <c r="D270" s="21">
        <v>12</v>
      </c>
      <c r="E270" s="21">
        <v>12</v>
      </c>
      <c r="H270" s="19" t="str">
        <f>HYPERLINK("http://www.enterprisenews.com/news/20170121/bridgewater-residents-protest-trump---with-peace","http://www.enterprisenews.com/news/20170121/bridgewater-residents-protest-trump---with-peace")</f>
        <v>http://www.enterprisenews.com/news/20170121/bridgewater-residents-protest-trump---with-peace</v>
      </c>
      <c r="I270" s="2"/>
      <c r="K270" s="2">
        <v>1</v>
      </c>
      <c r="Q270" s="2">
        <v>12</v>
      </c>
      <c r="R270" s="2">
        <v>12</v>
      </c>
    </row>
    <row r="271" spans="1:22" ht="15.75" customHeight="1">
      <c r="A271" s="2" t="s">
        <v>792</v>
      </c>
      <c r="B271" s="21" t="s">
        <v>360</v>
      </c>
      <c r="C271" s="10" t="s">
        <v>37</v>
      </c>
      <c r="D271" s="21">
        <v>1000</v>
      </c>
      <c r="E271" s="21">
        <v>1000</v>
      </c>
      <c r="H271" s="23" t="s">
        <v>794</v>
      </c>
      <c r="I271" s="19" t="str">
        <f>HYPERLINK("http://www.capenews.net/falmouth/news/upper-cape-men-women-gather-in-solidarity/article_135e68e6-68fc-5e78-8332-a5fd43321a89.html","http://www.capenews.net/falmouth/news/upper-cape-men-women-gather-in-solidarity/article_135e68e6-68fc-5e78-8332-a5fd43321a89.html")</f>
        <v>http://www.capenews.net/falmouth/news/upper-cape-men-women-gather-in-solidarity/article_135e68e6-68fc-5e78-8332-a5fd43321a89.html</v>
      </c>
      <c r="K271" s="2">
        <v>1</v>
      </c>
      <c r="O271" s="2">
        <v>1000</v>
      </c>
      <c r="P271" s="2">
        <v>1000</v>
      </c>
      <c r="U271" s="2">
        <v>1000</v>
      </c>
      <c r="V271" s="2">
        <v>1000</v>
      </c>
    </row>
    <row r="272" spans="1:22" ht="15.75" customHeight="1">
      <c r="A272" s="2" t="s">
        <v>884</v>
      </c>
      <c r="B272" s="21" t="s">
        <v>360</v>
      </c>
      <c r="C272" s="10" t="s">
        <v>37</v>
      </c>
      <c r="D272" s="21">
        <v>2000</v>
      </c>
      <c r="E272" s="21">
        <v>2000</v>
      </c>
      <c r="H272" s="32" t="s">
        <v>885</v>
      </c>
      <c r="I272" s="16" t="s">
        <v>886</v>
      </c>
      <c r="K272" s="2">
        <v>1</v>
      </c>
      <c r="O272" s="2">
        <v>2000</v>
      </c>
      <c r="P272" s="2">
        <v>2000</v>
      </c>
    </row>
    <row r="273" spans="1:22" ht="15.75" customHeight="1">
      <c r="A273" s="2" t="s">
        <v>928</v>
      </c>
      <c r="B273" s="21" t="s">
        <v>360</v>
      </c>
      <c r="C273" s="10" t="s">
        <v>37</v>
      </c>
      <c r="D273" s="21">
        <v>200</v>
      </c>
      <c r="E273" s="21">
        <v>200</v>
      </c>
      <c r="F273" s="2"/>
      <c r="H273" s="19" t="str">
        <f>HYPERLINK("http://www.capecod.com/cape-wide-news/solidarity-stand-out-in-harwich-saturday/","http://www.capecod.com/cape-wide-news/solidarity-stand-out-in-harwich-saturday/")</f>
        <v>http://www.capecod.com/cape-wide-news/solidarity-stand-out-in-harwich-saturday/</v>
      </c>
      <c r="K273" s="2">
        <v>1</v>
      </c>
      <c r="Q273" s="2">
        <v>200</v>
      </c>
      <c r="R273" s="2">
        <v>200</v>
      </c>
    </row>
    <row r="274" spans="1:22" ht="15.75" customHeight="1">
      <c r="A274" s="2" t="s">
        <v>1049</v>
      </c>
      <c r="B274" s="21" t="s">
        <v>360</v>
      </c>
      <c r="C274" s="10" t="s">
        <v>37</v>
      </c>
      <c r="D274" s="21">
        <v>100</v>
      </c>
      <c r="E274" s="2">
        <v>100</v>
      </c>
      <c r="H274" s="23" t="s">
        <v>1051</v>
      </c>
      <c r="K274" s="2">
        <v>1</v>
      </c>
    </row>
    <row r="275" spans="1:22" ht="15.75" customHeight="1">
      <c r="A275" s="2" t="s">
        <v>1054</v>
      </c>
      <c r="B275" s="21" t="s">
        <v>360</v>
      </c>
      <c r="C275" s="10" t="s">
        <v>37</v>
      </c>
      <c r="D275" s="21">
        <v>400</v>
      </c>
      <c r="E275" s="21">
        <v>400</v>
      </c>
      <c r="H275" s="16" t="s">
        <v>1056</v>
      </c>
      <c r="K275" s="2">
        <v>1</v>
      </c>
    </row>
    <row r="276" spans="1:22" ht="15.75" customHeight="1">
      <c r="A276" s="2" t="s">
        <v>1059</v>
      </c>
      <c r="B276" s="21" t="s">
        <v>360</v>
      </c>
      <c r="C276" s="10" t="s">
        <v>37</v>
      </c>
      <c r="D276" s="21">
        <v>2500</v>
      </c>
      <c r="E276" s="21">
        <v>3000</v>
      </c>
      <c r="H276" s="16" t="s">
        <v>1060</v>
      </c>
      <c r="I276" s="16" t="s">
        <v>1061</v>
      </c>
      <c r="J276" s="16" t="s">
        <v>1062</v>
      </c>
      <c r="K276" s="2">
        <v>1</v>
      </c>
    </row>
    <row r="277" spans="1:22" ht="15.75" customHeight="1">
      <c r="A277" s="2" t="s">
        <v>1063</v>
      </c>
      <c r="B277" s="21" t="s">
        <v>360</v>
      </c>
      <c r="C277" s="10" t="s">
        <v>37</v>
      </c>
      <c r="D277" s="21">
        <v>1500</v>
      </c>
      <c r="E277" s="2">
        <v>1500</v>
      </c>
      <c r="H277" s="16" t="s">
        <v>1064</v>
      </c>
      <c r="K277" s="2">
        <v>1</v>
      </c>
    </row>
    <row r="278" spans="1:22" ht="15.75" customHeight="1">
      <c r="A278" s="2" t="s">
        <v>1066</v>
      </c>
      <c r="B278" s="31" t="s">
        <v>360</v>
      </c>
      <c r="C278" s="10" t="s">
        <v>37</v>
      </c>
      <c r="D278" s="21">
        <v>300</v>
      </c>
      <c r="E278" s="21">
        <v>300</v>
      </c>
      <c r="H278" s="2" t="s">
        <v>1068</v>
      </c>
      <c r="K278" s="2">
        <v>1</v>
      </c>
    </row>
    <row r="279" spans="1:22" ht="15.75" customHeight="1">
      <c r="A279" s="2" t="s">
        <v>1070</v>
      </c>
      <c r="B279" s="31" t="s">
        <v>360</v>
      </c>
      <c r="C279" s="10" t="s">
        <v>37</v>
      </c>
      <c r="D279" s="21">
        <v>50</v>
      </c>
      <c r="E279" s="21">
        <v>50</v>
      </c>
      <c r="H279" s="23" t="s">
        <v>1072</v>
      </c>
      <c r="K279" s="2">
        <v>1</v>
      </c>
    </row>
    <row r="280" spans="1:22" ht="15.75" customHeight="1">
      <c r="A280" s="2" t="s">
        <v>1073</v>
      </c>
      <c r="B280" s="31" t="s">
        <v>360</v>
      </c>
      <c r="C280" s="10" t="s">
        <v>37</v>
      </c>
      <c r="D280" s="21">
        <v>40</v>
      </c>
      <c r="E280" s="21">
        <v>40</v>
      </c>
      <c r="H280" s="16" t="s">
        <v>1074</v>
      </c>
      <c r="K280" s="2">
        <v>1</v>
      </c>
    </row>
    <row r="281" spans="1:22" ht="15.75" customHeight="1">
      <c r="A281" s="2" t="s">
        <v>1075</v>
      </c>
      <c r="B281" s="31" t="s">
        <v>360</v>
      </c>
      <c r="C281" s="10" t="s">
        <v>37</v>
      </c>
      <c r="D281" s="21">
        <v>100</v>
      </c>
      <c r="E281" s="21">
        <v>160</v>
      </c>
      <c r="H281" s="23" t="s">
        <v>1051</v>
      </c>
      <c r="I281" s="16" t="s">
        <v>1076</v>
      </c>
      <c r="K281" s="2">
        <v>1</v>
      </c>
    </row>
    <row r="282" spans="1:22" ht="15.75" customHeight="1">
      <c r="A282" s="2" t="s">
        <v>1077</v>
      </c>
      <c r="B282" s="31" t="s">
        <v>360</v>
      </c>
      <c r="C282" s="10" t="s">
        <v>37</v>
      </c>
      <c r="D282" s="21">
        <v>160</v>
      </c>
      <c r="E282" s="21">
        <v>160</v>
      </c>
      <c r="H282" s="16" t="s">
        <v>1076</v>
      </c>
      <c r="I282" s="2"/>
      <c r="K282" s="2">
        <v>1</v>
      </c>
    </row>
    <row r="283" spans="1:22" ht="15.75" customHeight="1">
      <c r="A283" s="2" t="s">
        <v>1080</v>
      </c>
      <c r="B283" s="31" t="s">
        <v>360</v>
      </c>
      <c r="C283" s="10" t="s">
        <v>37</v>
      </c>
      <c r="D283" s="21">
        <v>113</v>
      </c>
      <c r="E283" s="21">
        <v>113</v>
      </c>
      <c r="H283" s="28" t="s">
        <v>376</v>
      </c>
      <c r="K283" s="2">
        <v>1</v>
      </c>
    </row>
    <row r="284" spans="1:22" ht="15.75" customHeight="1">
      <c r="A284" s="2" t="s">
        <v>1081</v>
      </c>
      <c r="B284" s="4" t="s">
        <v>360</v>
      </c>
      <c r="C284" s="10" t="s">
        <v>37</v>
      </c>
      <c r="D284" s="2">
        <v>1</v>
      </c>
      <c r="E284" s="2">
        <v>1</v>
      </c>
      <c r="H284" s="2" t="s">
        <v>1082</v>
      </c>
      <c r="I284" s="2"/>
      <c r="K284" s="2">
        <v>1</v>
      </c>
    </row>
    <row r="285" spans="1:22" ht="15.75" customHeight="1">
      <c r="A285" s="2" t="s">
        <v>1084</v>
      </c>
      <c r="B285" s="4" t="s">
        <v>360</v>
      </c>
      <c r="C285" s="10" t="s">
        <v>37</v>
      </c>
      <c r="D285" s="2"/>
      <c r="E285" s="2"/>
      <c r="H285" s="16" t="s">
        <v>1086</v>
      </c>
      <c r="K285" s="2">
        <v>1</v>
      </c>
    </row>
    <row r="286" spans="1:22" ht="15.75" customHeight="1">
      <c r="A286" s="8" t="s">
        <v>42</v>
      </c>
      <c r="B286" s="10" t="s">
        <v>43</v>
      </c>
      <c r="C286" s="10" t="s">
        <v>37</v>
      </c>
      <c r="D286" s="10">
        <v>54</v>
      </c>
      <c r="E286" s="10">
        <v>54</v>
      </c>
      <c r="F286" s="12"/>
      <c r="G286" s="12"/>
      <c r="H286" s="16" t="s">
        <v>45</v>
      </c>
      <c r="I286" s="14"/>
      <c r="J286" s="17" t="s">
        <v>47</v>
      </c>
      <c r="K286" s="14">
        <v>1</v>
      </c>
      <c r="L286" s="12"/>
      <c r="M286" s="12"/>
      <c r="N286" s="12"/>
      <c r="O286" s="12"/>
      <c r="P286" s="12"/>
      <c r="Q286" s="14">
        <v>51</v>
      </c>
      <c r="R286" s="14">
        <v>51</v>
      </c>
      <c r="S286" s="12"/>
      <c r="T286" s="12"/>
    </row>
    <row r="287" spans="1:22" ht="15.75" customHeight="1">
      <c r="A287" s="14" t="s">
        <v>161</v>
      </c>
      <c r="B287" s="10" t="s">
        <v>43</v>
      </c>
      <c r="C287" s="10" t="s">
        <v>37</v>
      </c>
      <c r="D287" s="10">
        <v>1600</v>
      </c>
      <c r="E287" s="10">
        <v>1600</v>
      </c>
      <c r="F287" s="12"/>
      <c r="G287" s="12"/>
      <c r="H287" s="15" t="s">
        <v>162</v>
      </c>
      <c r="I287" s="14"/>
      <c r="J287" s="12"/>
      <c r="K287" s="14">
        <v>1</v>
      </c>
      <c r="L287" s="12"/>
      <c r="M287" s="10">
        <v>1600</v>
      </c>
      <c r="N287" s="10">
        <v>1600</v>
      </c>
      <c r="O287" s="12"/>
      <c r="P287" s="12"/>
      <c r="Q287" s="12"/>
      <c r="R287" s="12"/>
      <c r="S287" s="12"/>
      <c r="T287" s="12"/>
      <c r="U287" s="12"/>
      <c r="V287" s="12"/>
    </row>
    <row r="288" spans="1:22" ht="15.75" customHeight="1">
      <c r="A288" s="2" t="s">
        <v>240</v>
      </c>
      <c r="B288" s="21" t="s">
        <v>43</v>
      </c>
      <c r="C288" s="10" t="s">
        <v>37</v>
      </c>
      <c r="D288" s="21">
        <v>5000</v>
      </c>
      <c r="E288" s="21">
        <v>5000</v>
      </c>
      <c r="H288" s="16" t="s">
        <v>241</v>
      </c>
      <c r="I288" s="2"/>
      <c r="K288" s="2">
        <v>1</v>
      </c>
      <c r="L288" s="2">
        <v>200</v>
      </c>
      <c r="O288" s="21">
        <v>4000</v>
      </c>
      <c r="P288" s="21">
        <v>5000</v>
      </c>
      <c r="Q288" s="21">
        <v>5000</v>
      </c>
      <c r="R288" s="21">
        <v>5000</v>
      </c>
    </row>
    <row r="289" spans="1:22" ht="15.75" customHeight="1">
      <c r="A289" s="2" t="s">
        <v>508</v>
      </c>
      <c r="B289" s="21" t="s">
        <v>43</v>
      </c>
      <c r="C289" s="10" t="s">
        <v>37</v>
      </c>
      <c r="D289" s="21">
        <v>1</v>
      </c>
      <c r="E289" s="21">
        <v>1</v>
      </c>
      <c r="H289" s="2" t="s">
        <v>59</v>
      </c>
      <c r="I289" s="2"/>
      <c r="K289" s="2">
        <v>1</v>
      </c>
      <c r="U289" s="2">
        <v>1</v>
      </c>
      <c r="V289" s="2">
        <v>1</v>
      </c>
    </row>
    <row r="290" spans="1:22" ht="15.75" customHeight="1">
      <c r="A290" s="2" t="s">
        <v>563</v>
      </c>
      <c r="B290" s="21" t="s">
        <v>43</v>
      </c>
      <c r="C290" s="10" t="s">
        <v>37</v>
      </c>
      <c r="D290" s="21">
        <v>100</v>
      </c>
      <c r="E290" s="2">
        <v>125</v>
      </c>
      <c r="H290" s="28" t="s">
        <v>59</v>
      </c>
      <c r="I290" s="2" t="s">
        <v>545</v>
      </c>
      <c r="K290" s="2">
        <v>1</v>
      </c>
      <c r="U290" s="2">
        <v>100</v>
      </c>
      <c r="V290" s="2">
        <v>125</v>
      </c>
    </row>
    <row r="291" spans="1:22" ht="15.75" customHeight="1">
      <c r="A291" s="2" t="s">
        <v>832</v>
      </c>
      <c r="B291" s="21" t="s">
        <v>43</v>
      </c>
      <c r="C291" s="10" t="s">
        <v>37</v>
      </c>
      <c r="D291" s="21">
        <v>1000</v>
      </c>
      <c r="E291" s="21">
        <v>1000</v>
      </c>
      <c r="H291" s="16" t="s">
        <v>834</v>
      </c>
      <c r="K291" s="2">
        <v>1</v>
      </c>
      <c r="M291" s="2">
        <v>1000</v>
      </c>
      <c r="N291" s="2">
        <v>1000</v>
      </c>
      <c r="O291" s="2">
        <v>500</v>
      </c>
      <c r="P291" s="2">
        <v>500</v>
      </c>
    </row>
    <row r="292" spans="1:22" ht="15.75" customHeight="1">
      <c r="A292" s="2" t="s">
        <v>960</v>
      </c>
      <c r="B292" s="21" t="s">
        <v>43</v>
      </c>
      <c r="C292" s="10" t="s">
        <v>37</v>
      </c>
      <c r="D292" s="21">
        <v>100</v>
      </c>
      <c r="E292" s="21">
        <v>125</v>
      </c>
      <c r="H292" s="2" t="s">
        <v>961</v>
      </c>
      <c r="I292" s="2" t="s">
        <v>61</v>
      </c>
      <c r="K292" s="2">
        <v>1</v>
      </c>
      <c r="M292" s="2">
        <v>100</v>
      </c>
      <c r="N292" s="2">
        <v>125</v>
      </c>
    </row>
    <row r="293" spans="1:22" ht="15.75" customHeight="1">
      <c r="A293" s="2" t="s">
        <v>1112</v>
      </c>
      <c r="B293" s="21" t="s">
        <v>43</v>
      </c>
      <c r="C293" s="10" t="s">
        <v>37</v>
      </c>
      <c r="D293" s="21">
        <v>200</v>
      </c>
      <c r="E293" s="2">
        <v>600</v>
      </c>
      <c r="H293" s="16" t="s">
        <v>1113</v>
      </c>
      <c r="I293" s="2" t="s">
        <v>111</v>
      </c>
      <c r="K293" s="2">
        <v>1</v>
      </c>
    </row>
    <row r="294" spans="1:22" ht="15.75" customHeight="1">
      <c r="A294" s="2" t="s">
        <v>1114</v>
      </c>
      <c r="B294" s="31" t="s">
        <v>43</v>
      </c>
      <c r="C294" s="10" t="s">
        <v>37</v>
      </c>
      <c r="D294" s="21">
        <v>10</v>
      </c>
      <c r="E294" s="21">
        <v>10</v>
      </c>
      <c r="H294" s="2" t="s">
        <v>1116</v>
      </c>
      <c r="I294" s="2" t="s">
        <v>169</v>
      </c>
      <c r="K294" s="2">
        <v>1</v>
      </c>
    </row>
    <row r="295" spans="1:22" ht="15.75" customHeight="1">
      <c r="A295" s="2" t="s">
        <v>1117</v>
      </c>
      <c r="B295" s="31" t="s">
        <v>43</v>
      </c>
      <c r="C295" s="10" t="s">
        <v>37</v>
      </c>
      <c r="D295" s="2">
        <v>80</v>
      </c>
      <c r="E295" s="2">
        <v>80</v>
      </c>
      <c r="H295" s="2" t="s">
        <v>111</v>
      </c>
      <c r="K295" s="2">
        <v>1</v>
      </c>
    </row>
    <row r="296" spans="1:22" ht="15.75" customHeight="1">
      <c r="A296" s="2" t="s">
        <v>223</v>
      </c>
      <c r="B296" s="21" t="s">
        <v>224</v>
      </c>
      <c r="C296" s="10" t="s">
        <v>37</v>
      </c>
      <c r="D296" s="21">
        <v>5000</v>
      </c>
      <c r="E296" s="21">
        <v>10000</v>
      </c>
      <c r="H296" s="16" t="s">
        <v>225</v>
      </c>
      <c r="I296" s="16" t="s">
        <v>227</v>
      </c>
      <c r="K296" s="2">
        <v>1</v>
      </c>
      <c r="L296" s="21">
        <v>4000</v>
      </c>
      <c r="M296" s="21">
        <v>7000</v>
      </c>
      <c r="N296" s="21">
        <v>10000</v>
      </c>
      <c r="O296" s="21">
        <v>5000</v>
      </c>
      <c r="P296" s="21">
        <v>5000</v>
      </c>
      <c r="Q296" s="21">
        <v>10000</v>
      </c>
      <c r="R296" s="21">
        <v>12000</v>
      </c>
    </row>
    <row r="297" spans="1:22" ht="15.75" customHeight="1">
      <c r="A297" s="2" t="s">
        <v>243</v>
      </c>
      <c r="B297" s="21" t="s">
        <v>224</v>
      </c>
      <c r="C297" s="10" t="s">
        <v>37</v>
      </c>
      <c r="D297" s="21">
        <v>50</v>
      </c>
      <c r="E297" s="2">
        <v>55</v>
      </c>
      <c r="H297" s="28" t="s">
        <v>111</v>
      </c>
      <c r="I297" s="2"/>
      <c r="K297" s="2">
        <v>1</v>
      </c>
      <c r="U297" s="2">
        <v>50</v>
      </c>
      <c r="V297" s="2">
        <v>55</v>
      </c>
    </row>
    <row r="298" spans="1:22" ht="15.75" customHeight="1">
      <c r="A298" s="2" t="s">
        <v>397</v>
      </c>
      <c r="B298" s="21" t="s">
        <v>224</v>
      </c>
      <c r="C298" s="10" t="s">
        <v>37</v>
      </c>
      <c r="D298" s="21">
        <v>300</v>
      </c>
      <c r="E298" s="21">
        <v>400</v>
      </c>
      <c r="H298" s="2" t="s">
        <v>400</v>
      </c>
      <c r="I298" s="2" t="s">
        <v>401</v>
      </c>
      <c r="K298" s="2">
        <v>1</v>
      </c>
      <c r="U298" s="2">
        <v>300</v>
      </c>
      <c r="V298" s="2">
        <v>400</v>
      </c>
    </row>
    <row r="299" spans="1:22" ht="15.75" customHeight="1">
      <c r="A299" s="2" t="s">
        <v>704</v>
      </c>
      <c r="B299" s="2" t="s">
        <v>224</v>
      </c>
      <c r="C299" s="10" t="s">
        <v>37</v>
      </c>
      <c r="D299" s="2">
        <v>4</v>
      </c>
      <c r="E299" s="2">
        <v>4</v>
      </c>
      <c r="H299" s="28" t="s">
        <v>706</v>
      </c>
      <c r="I299" s="2"/>
      <c r="K299" s="2">
        <v>1</v>
      </c>
      <c r="U299" s="2">
        <v>4</v>
      </c>
      <c r="V299" s="2">
        <v>4</v>
      </c>
    </row>
    <row r="300" spans="1:22" ht="15.75" customHeight="1">
      <c r="A300" s="2" t="s">
        <v>708</v>
      </c>
      <c r="B300" s="2" t="s">
        <v>224</v>
      </c>
      <c r="C300" s="10" t="s">
        <v>37</v>
      </c>
      <c r="D300" s="2">
        <v>111</v>
      </c>
      <c r="E300" s="2">
        <v>111</v>
      </c>
      <c r="H300" s="28" t="s">
        <v>710</v>
      </c>
      <c r="I300" s="2"/>
      <c r="K300" s="2">
        <v>1</v>
      </c>
      <c r="M300" s="2">
        <v>111</v>
      </c>
      <c r="N300" s="2">
        <v>111</v>
      </c>
    </row>
    <row r="301" spans="1:22" ht="15.75" customHeight="1">
      <c r="A301" s="2" t="s">
        <v>750</v>
      </c>
      <c r="B301" s="21" t="s">
        <v>224</v>
      </c>
      <c r="C301" s="10" t="s">
        <v>37</v>
      </c>
      <c r="D301" s="21">
        <v>60</v>
      </c>
      <c r="E301" s="21">
        <v>60</v>
      </c>
      <c r="H301" s="16" t="s">
        <v>752</v>
      </c>
      <c r="I301" s="2"/>
      <c r="K301" s="2">
        <v>1</v>
      </c>
      <c r="U301" s="2">
        <v>60</v>
      </c>
      <c r="V301" s="2">
        <v>60</v>
      </c>
    </row>
    <row r="302" spans="1:22" ht="15.75" customHeight="1">
      <c r="A302" s="2" t="s">
        <v>862</v>
      </c>
      <c r="B302" s="21" t="s">
        <v>224</v>
      </c>
      <c r="C302" s="10" t="s">
        <v>37</v>
      </c>
      <c r="D302" s="21">
        <v>25</v>
      </c>
      <c r="E302" s="21">
        <v>45</v>
      </c>
      <c r="H302" s="23" t="s">
        <v>752</v>
      </c>
      <c r="I302" s="16" t="s">
        <v>863</v>
      </c>
      <c r="K302" s="2">
        <v>1</v>
      </c>
      <c r="U302" s="2">
        <v>25</v>
      </c>
      <c r="V302" s="2">
        <v>45</v>
      </c>
    </row>
    <row r="303" spans="1:22" ht="15.75" customHeight="1">
      <c r="A303" s="2" t="s">
        <v>951</v>
      </c>
      <c r="B303" s="21" t="s">
        <v>224</v>
      </c>
      <c r="C303" s="10" t="s">
        <v>37</v>
      </c>
      <c r="D303" s="21">
        <v>45</v>
      </c>
      <c r="E303" s="21">
        <v>50</v>
      </c>
      <c r="H303" s="2" t="s">
        <v>59</v>
      </c>
      <c r="K303" s="2">
        <v>1</v>
      </c>
      <c r="U303" s="2">
        <v>45</v>
      </c>
      <c r="V303" s="2">
        <v>50</v>
      </c>
    </row>
    <row r="304" spans="1:22" ht="15.75" customHeight="1">
      <c r="A304" s="2" t="s">
        <v>1041</v>
      </c>
      <c r="B304" s="21" t="s">
        <v>224</v>
      </c>
      <c r="C304" s="10" t="s">
        <v>37</v>
      </c>
      <c r="D304" s="21">
        <v>1000</v>
      </c>
      <c r="E304" s="21">
        <v>1000</v>
      </c>
      <c r="H304" s="23" t="s">
        <v>1042</v>
      </c>
      <c r="I304" s="2"/>
      <c r="K304" s="2">
        <v>1</v>
      </c>
    </row>
    <row r="305" spans="1:22" ht="15.75" customHeight="1">
      <c r="A305" s="2" t="s">
        <v>1133</v>
      </c>
      <c r="B305" s="21" t="s">
        <v>224</v>
      </c>
      <c r="C305" s="10" t="s">
        <v>37</v>
      </c>
      <c r="D305" s="21">
        <v>2</v>
      </c>
      <c r="E305" s="21">
        <v>2</v>
      </c>
      <c r="H305" s="49" t="s">
        <v>111</v>
      </c>
      <c r="I305" s="2"/>
      <c r="K305" s="2">
        <v>1</v>
      </c>
    </row>
    <row r="306" spans="1:22" ht="15.75" customHeight="1">
      <c r="A306" s="2" t="s">
        <v>1134</v>
      </c>
      <c r="B306" s="21" t="s">
        <v>224</v>
      </c>
      <c r="C306" s="10" t="s">
        <v>37</v>
      </c>
      <c r="D306" s="21">
        <v>95</v>
      </c>
      <c r="E306" s="21">
        <v>95</v>
      </c>
      <c r="H306" s="2" t="s">
        <v>59</v>
      </c>
      <c r="K306" s="2">
        <v>1</v>
      </c>
    </row>
    <row r="307" spans="1:22" ht="15.75" customHeight="1">
      <c r="A307" s="2" t="s">
        <v>1137</v>
      </c>
      <c r="B307" s="21" t="s">
        <v>224</v>
      </c>
      <c r="C307" s="10" t="s">
        <v>37</v>
      </c>
      <c r="D307" s="21">
        <v>22</v>
      </c>
      <c r="E307" s="21">
        <v>22</v>
      </c>
      <c r="H307" s="2" t="s">
        <v>1138</v>
      </c>
      <c r="I307" s="2"/>
      <c r="K307" s="2">
        <v>1</v>
      </c>
    </row>
    <row r="308" spans="1:22" ht="15.75" customHeight="1">
      <c r="A308" s="2" t="s">
        <v>1140</v>
      </c>
      <c r="B308" s="31" t="s">
        <v>224</v>
      </c>
      <c r="C308" s="10" t="s">
        <v>37</v>
      </c>
      <c r="D308" s="21">
        <v>10000</v>
      </c>
      <c r="E308" s="21">
        <v>10000</v>
      </c>
      <c r="H308" s="16" t="s">
        <v>1141</v>
      </c>
      <c r="K308" s="2">
        <v>1</v>
      </c>
    </row>
    <row r="309" spans="1:22" ht="15.75" customHeight="1">
      <c r="A309" s="2" t="s">
        <v>1142</v>
      </c>
      <c r="B309" s="31" t="s">
        <v>224</v>
      </c>
      <c r="C309" s="10" t="s">
        <v>37</v>
      </c>
      <c r="D309" s="21">
        <v>100</v>
      </c>
      <c r="E309" s="2">
        <v>130</v>
      </c>
      <c r="H309" s="23" t="s">
        <v>1143</v>
      </c>
      <c r="I309" s="2" t="s">
        <v>1144</v>
      </c>
      <c r="K309" s="2">
        <v>1</v>
      </c>
    </row>
    <row r="310" spans="1:22" ht="15.75" customHeight="1">
      <c r="A310" s="2" t="s">
        <v>1148</v>
      </c>
      <c r="B310" s="31" t="s">
        <v>224</v>
      </c>
      <c r="C310" s="10" t="s">
        <v>37</v>
      </c>
      <c r="D310" s="2"/>
      <c r="E310" s="21"/>
      <c r="H310" s="2"/>
      <c r="K310" s="2">
        <v>1</v>
      </c>
    </row>
    <row r="311" spans="1:22" ht="15.75" customHeight="1">
      <c r="A311" s="2" t="s">
        <v>1149</v>
      </c>
      <c r="B311" s="31" t="s">
        <v>224</v>
      </c>
      <c r="C311" s="10" t="s">
        <v>37</v>
      </c>
      <c r="D311" s="21">
        <v>50</v>
      </c>
      <c r="E311" s="21">
        <v>65</v>
      </c>
      <c r="H311" s="50" t="s">
        <v>1150</v>
      </c>
      <c r="I311" s="2" t="s">
        <v>59</v>
      </c>
      <c r="K311" s="2">
        <v>1</v>
      </c>
    </row>
    <row r="312" spans="1:22" ht="15.75" customHeight="1">
      <c r="A312" s="2" t="s">
        <v>1155</v>
      </c>
      <c r="B312" s="31" t="s">
        <v>224</v>
      </c>
      <c r="C312" s="10" t="s">
        <v>37</v>
      </c>
      <c r="D312" s="21">
        <v>76</v>
      </c>
      <c r="E312" s="21">
        <v>76</v>
      </c>
      <c r="H312" s="16" t="s">
        <v>1157</v>
      </c>
      <c r="I312" s="2"/>
      <c r="K312" s="2">
        <v>1</v>
      </c>
    </row>
    <row r="313" spans="1:22" ht="15.75" customHeight="1">
      <c r="A313" s="20" t="s">
        <v>48</v>
      </c>
      <c r="B313" s="21" t="s">
        <v>50</v>
      </c>
      <c r="C313" s="10" t="s">
        <v>37</v>
      </c>
      <c r="D313" s="21">
        <v>150</v>
      </c>
      <c r="E313" s="21">
        <v>150</v>
      </c>
      <c r="F313" s="2"/>
      <c r="H313" s="23" t="s">
        <v>52</v>
      </c>
      <c r="I313" s="2" t="s">
        <v>52</v>
      </c>
      <c r="K313" s="2">
        <v>1</v>
      </c>
      <c r="Q313" s="2">
        <v>150</v>
      </c>
      <c r="R313" s="2">
        <v>150</v>
      </c>
    </row>
    <row r="314" spans="1:22" ht="15.75" customHeight="1">
      <c r="A314" s="14" t="s">
        <v>156</v>
      </c>
      <c r="B314" s="10" t="s">
        <v>50</v>
      </c>
      <c r="C314" s="10" t="s">
        <v>37</v>
      </c>
      <c r="D314" s="10">
        <v>11000</v>
      </c>
      <c r="E314" s="10">
        <v>11000</v>
      </c>
      <c r="F314" s="12"/>
      <c r="G314" s="12"/>
      <c r="H314" s="15" t="s">
        <v>157</v>
      </c>
      <c r="I314" s="14"/>
      <c r="J314" s="12"/>
      <c r="K314" s="14">
        <v>1</v>
      </c>
      <c r="L314" s="14">
        <v>600</v>
      </c>
      <c r="M314" s="10">
        <v>11000</v>
      </c>
      <c r="N314" s="10">
        <v>11000</v>
      </c>
      <c r="O314" s="12"/>
      <c r="P314" s="12"/>
      <c r="Q314" s="12"/>
      <c r="R314" s="12"/>
      <c r="S314" s="12"/>
      <c r="T314" s="12"/>
      <c r="U314" s="12"/>
      <c r="V314" s="12"/>
    </row>
    <row r="315" spans="1:22" ht="15.75" customHeight="1">
      <c r="A315" s="2" t="s">
        <v>258</v>
      </c>
      <c r="B315" s="21" t="s">
        <v>50</v>
      </c>
      <c r="C315" s="10" t="s">
        <v>37</v>
      </c>
      <c r="D315" s="21">
        <v>18</v>
      </c>
      <c r="E315" s="2">
        <v>22</v>
      </c>
      <c r="F315" s="21"/>
      <c r="G315" s="21"/>
      <c r="H315" s="2" t="s">
        <v>260</v>
      </c>
      <c r="I315" s="2"/>
      <c r="J315" s="2"/>
      <c r="K315" s="2">
        <v>1</v>
      </c>
      <c r="U315" s="2">
        <v>18</v>
      </c>
      <c r="V315" s="2">
        <v>22</v>
      </c>
    </row>
    <row r="316" spans="1:22" ht="15.75" customHeight="1">
      <c r="A316" s="2" t="s">
        <v>384</v>
      </c>
      <c r="B316" s="21" t="s">
        <v>50</v>
      </c>
      <c r="C316" s="10" t="s">
        <v>37</v>
      </c>
      <c r="D316" s="21">
        <v>300</v>
      </c>
      <c r="E316" s="21">
        <v>300</v>
      </c>
      <c r="H316" s="19" t="str">
        <f>HYPERLINK("http://www.livingstondaily.com/story/news/local/2017/01/21/hundreds-rally-brighton-mill-pond/96884294/","http://www.livingstondaily.com/story/news/local/2017/01/21/hundreds-rally-brighton-mill-pond/96884294/")</f>
        <v>http://www.livingstondaily.com/story/news/local/2017/01/21/hundreds-rally-brighton-mill-pond/96884294/</v>
      </c>
      <c r="I316" s="2"/>
      <c r="K316" s="2">
        <v>1</v>
      </c>
      <c r="Q316" s="2">
        <v>300</v>
      </c>
      <c r="R316" s="2">
        <v>300</v>
      </c>
    </row>
    <row r="317" spans="1:22" ht="15.75" customHeight="1">
      <c r="A317" s="2" t="s">
        <v>542</v>
      </c>
      <c r="B317" s="21" t="s">
        <v>50</v>
      </c>
      <c r="C317" s="10" t="s">
        <v>37</v>
      </c>
      <c r="D317" s="21">
        <v>24</v>
      </c>
      <c r="E317" s="2">
        <v>75</v>
      </c>
      <c r="H317" s="16" t="s">
        <v>544</v>
      </c>
      <c r="I317" s="2" t="s">
        <v>545</v>
      </c>
      <c r="K317" s="2">
        <v>1</v>
      </c>
      <c r="U317" s="2">
        <v>24</v>
      </c>
      <c r="V317" s="2">
        <v>75</v>
      </c>
    </row>
    <row r="318" spans="1:22" ht="15.75" customHeight="1">
      <c r="A318" s="2" t="s">
        <v>597</v>
      </c>
      <c r="B318" s="21" t="s">
        <v>50</v>
      </c>
      <c r="C318" s="10" t="s">
        <v>37</v>
      </c>
      <c r="D318" s="21">
        <v>19</v>
      </c>
      <c r="E318" s="2">
        <v>36</v>
      </c>
      <c r="F318" s="21"/>
      <c r="G318" s="21"/>
      <c r="H318" s="23" t="s">
        <v>598</v>
      </c>
      <c r="I318" s="2" t="s">
        <v>600</v>
      </c>
      <c r="J318" s="2"/>
      <c r="K318" s="2">
        <v>1</v>
      </c>
      <c r="U318" s="2">
        <v>19</v>
      </c>
      <c r="V318" s="2">
        <v>36</v>
      </c>
    </row>
    <row r="319" spans="1:22" ht="15.75" customHeight="1">
      <c r="A319" s="2" t="s">
        <v>673</v>
      </c>
      <c r="B319" s="2" t="s">
        <v>50</v>
      </c>
      <c r="C319" s="10" t="s">
        <v>37</v>
      </c>
      <c r="D319" s="21">
        <v>4000</v>
      </c>
      <c r="E319" s="21">
        <v>4000</v>
      </c>
      <c r="H319" s="16" t="s">
        <v>675</v>
      </c>
      <c r="I319" s="19" t="str">
        <f>HYPERLINK("http://www.freep.com/picture-gallery/news/2017/01/21/photos-womens-march-in-detroit/96912790/","http://www.freep.com/picture-gallery/news/2017/01/21/photos-womens-march-in-detroit/96912790/")</f>
        <v>http://www.freep.com/picture-gallery/news/2017/01/21/photos-womens-march-in-detroit/96912790/</v>
      </c>
      <c r="K319" s="2">
        <v>1</v>
      </c>
      <c r="O319" s="2">
        <v>4000</v>
      </c>
      <c r="P319" s="2">
        <v>4000</v>
      </c>
      <c r="Q319" s="2">
        <v>4000</v>
      </c>
      <c r="R319" s="2">
        <v>4000</v>
      </c>
    </row>
    <row r="320" spans="1:22" ht="15.75" customHeight="1">
      <c r="A320" s="2" t="s">
        <v>681</v>
      </c>
      <c r="B320" s="21" t="s">
        <v>50</v>
      </c>
      <c r="C320" s="10" t="s">
        <v>37</v>
      </c>
      <c r="D320" s="21">
        <v>1200</v>
      </c>
      <c r="E320" s="21">
        <v>2500</v>
      </c>
      <c r="H320" s="28" t="s">
        <v>116</v>
      </c>
      <c r="I320" s="16" t="s">
        <v>682</v>
      </c>
      <c r="K320" s="2">
        <v>1</v>
      </c>
      <c r="U320" s="2">
        <v>1200</v>
      </c>
      <c r="V320" s="2">
        <v>2500</v>
      </c>
    </row>
    <row r="321" spans="1:20" ht="15.75" customHeight="1">
      <c r="A321" s="2" t="s">
        <v>873</v>
      </c>
      <c r="B321" s="21" t="s">
        <v>50</v>
      </c>
      <c r="C321" s="10" t="s">
        <v>37</v>
      </c>
      <c r="D321" s="21">
        <v>2500</v>
      </c>
      <c r="E321" s="21">
        <v>3000</v>
      </c>
      <c r="H321" s="16" t="s">
        <v>874</v>
      </c>
      <c r="I321" s="2"/>
      <c r="K321" s="2">
        <v>1</v>
      </c>
      <c r="L321" s="2">
        <v>200</v>
      </c>
      <c r="M321" s="2">
        <v>3000</v>
      </c>
      <c r="N321" s="2">
        <v>3000</v>
      </c>
    </row>
    <row r="322" spans="1:20" ht="15.75" customHeight="1">
      <c r="A322" s="2" t="s">
        <v>897</v>
      </c>
      <c r="B322" s="21" t="s">
        <v>50</v>
      </c>
      <c r="C322" s="10" t="s">
        <v>37</v>
      </c>
      <c r="D322" s="21">
        <v>1143</v>
      </c>
      <c r="E322" s="21">
        <v>1300</v>
      </c>
      <c r="H322" s="2" t="s">
        <v>59</v>
      </c>
      <c r="I322" s="2" t="s">
        <v>900</v>
      </c>
      <c r="K322" s="2">
        <v>1</v>
      </c>
      <c r="M322" s="2">
        <v>1143</v>
      </c>
      <c r="N322" s="2">
        <v>1143</v>
      </c>
      <c r="S322" s="2">
        <v>1300</v>
      </c>
      <c r="T322" s="2">
        <v>1300</v>
      </c>
    </row>
    <row r="323" spans="1:20" ht="15.75" customHeight="1">
      <c r="A323" s="2" t="s">
        <v>922</v>
      </c>
      <c r="B323" s="21" t="s">
        <v>50</v>
      </c>
      <c r="C323" s="10" t="s">
        <v>37</v>
      </c>
      <c r="D323" s="21">
        <v>5</v>
      </c>
      <c r="E323" s="21">
        <v>5</v>
      </c>
      <c r="H323" s="16" t="s">
        <v>924</v>
      </c>
      <c r="K323" s="2">
        <v>1</v>
      </c>
      <c r="M323" s="2">
        <v>5</v>
      </c>
      <c r="N323" s="2">
        <v>5</v>
      </c>
    </row>
    <row r="324" spans="1:20" ht="15.75" customHeight="1">
      <c r="A324" s="2" t="s">
        <v>949</v>
      </c>
      <c r="B324" s="21" t="s">
        <v>50</v>
      </c>
      <c r="C324" s="10" t="s">
        <v>37</v>
      </c>
      <c r="D324" s="21">
        <v>500</v>
      </c>
      <c r="E324" s="21">
        <v>500</v>
      </c>
      <c r="H324" s="16" t="s">
        <v>950</v>
      </c>
      <c r="K324" s="2">
        <v>1</v>
      </c>
      <c r="Q324" s="2">
        <v>500</v>
      </c>
      <c r="R324" s="2">
        <v>500</v>
      </c>
    </row>
    <row r="325" spans="1:20" ht="15.75" customHeight="1">
      <c r="A325" s="2" t="s">
        <v>1094</v>
      </c>
      <c r="B325" s="21" t="s">
        <v>50</v>
      </c>
      <c r="C325" s="10" t="s">
        <v>37</v>
      </c>
      <c r="D325" s="21">
        <v>8000</v>
      </c>
      <c r="E325" s="21">
        <v>30000</v>
      </c>
      <c r="H325" s="16" t="s">
        <v>1095</v>
      </c>
      <c r="I325" s="16" t="s">
        <v>1096</v>
      </c>
      <c r="J325" s="16" t="s">
        <v>1097</v>
      </c>
      <c r="K325" s="2">
        <v>1</v>
      </c>
    </row>
    <row r="326" spans="1:20" ht="15.75" customHeight="1">
      <c r="A326" s="2" t="s">
        <v>1163</v>
      </c>
      <c r="B326" s="21" t="s">
        <v>50</v>
      </c>
      <c r="C326" s="10" t="s">
        <v>37</v>
      </c>
      <c r="D326" s="21">
        <v>200</v>
      </c>
      <c r="E326" s="2">
        <v>800</v>
      </c>
      <c r="H326" s="16" t="s">
        <v>1164</v>
      </c>
      <c r="I326" s="16" t="s">
        <v>1165</v>
      </c>
      <c r="K326" s="2">
        <v>1</v>
      </c>
    </row>
    <row r="327" spans="1:20" ht="15.75" customHeight="1">
      <c r="A327" s="2" t="s">
        <v>1176</v>
      </c>
      <c r="B327" s="21" t="s">
        <v>50</v>
      </c>
      <c r="C327" s="10" t="s">
        <v>37</v>
      </c>
      <c r="D327" s="21"/>
      <c r="E327" s="21"/>
      <c r="H327" s="2"/>
      <c r="K327" s="2">
        <v>1</v>
      </c>
    </row>
    <row r="328" spans="1:20" ht="15.75" customHeight="1">
      <c r="A328" s="2" t="s">
        <v>1177</v>
      </c>
      <c r="B328" s="21" t="s">
        <v>50</v>
      </c>
      <c r="C328" s="10" t="s">
        <v>37</v>
      </c>
      <c r="D328" s="21">
        <v>400</v>
      </c>
      <c r="E328" s="21">
        <v>400</v>
      </c>
      <c r="H328" s="23" t="s">
        <v>1178</v>
      </c>
      <c r="I328" s="2"/>
      <c r="K328" s="2">
        <v>1</v>
      </c>
    </row>
    <row r="329" spans="1:20" ht="15.75" customHeight="1">
      <c r="A329" s="30" t="s">
        <v>1195</v>
      </c>
      <c r="B329" s="21" t="s">
        <v>50</v>
      </c>
      <c r="C329" s="10" t="s">
        <v>37</v>
      </c>
      <c r="D329" s="21">
        <v>2</v>
      </c>
      <c r="E329" s="21">
        <v>2</v>
      </c>
      <c r="H329" s="2" t="s">
        <v>111</v>
      </c>
      <c r="K329" s="2">
        <v>1</v>
      </c>
    </row>
    <row r="330" spans="1:20" ht="15.75" customHeight="1">
      <c r="A330" s="2" t="s">
        <v>1196</v>
      </c>
      <c r="B330" s="31" t="s">
        <v>50</v>
      </c>
      <c r="C330" s="10" t="s">
        <v>37</v>
      </c>
      <c r="D330" s="21">
        <v>60</v>
      </c>
      <c r="E330" s="21">
        <v>60</v>
      </c>
      <c r="H330" s="16" t="s">
        <v>1197</v>
      </c>
      <c r="I330" s="2"/>
      <c r="K330" s="2">
        <v>1</v>
      </c>
    </row>
    <row r="331" spans="1:20" ht="15.75" customHeight="1">
      <c r="A331" s="2" t="s">
        <v>1199</v>
      </c>
      <c r="B331" s="31" t="s">
        <v>50</v>
      </c>
      <c r="C331" s="10" t="s">
        <v>37</v>
      </c>
      <c r="D331" s="21">
        <v>200</v>
      </c>
      <c r="E331" s="21">
        <v>2000</v>
      </c>
      <c r="H331" s="16" t="s">
        <v>1201</v>
      </c>
      <c r="I331" s="16" t="s">
        <v>1202</v>
      </c>
      <c r="K331" s="2">
        <v>1</v>
      </c>
    </row>
    <row r="332" spans="1:20" ht="15.75" customHeight="1">
      <c r="A332" s="2" t="s">
        <v>1203</v>
      </c>
      <c r="B332" s="31" t="s">
        <v>50</v>
      </c>
      <c r="C332" s="10" t="s">
        <v>37</v>
      </c>
      <c r="D332" s="21">
        <v>40</v>
      </c>
      <c r="E332" s="21">
        <v>40</v>
      </c>
      <c r="H332" s="16" t="s">
        <v>1206</v>
      </c>
      <c r="K332" s="2">
        <v>1</v>
      </c>
    </row>
    <row r="333" spans="1:20" ht="15.75" customHeight="1">
      <c r="A333" s="2" t="s">
        <v>1207</v>
      </c>
      <c r="B333" s="31" t="s">
        <v>50</v>
      </c>
      <c r="C333" s="10" t="s">
        <v>37</v>
      </c>
      <c r="D333" s="21">
        <v>35</v>
      </c>
      <c r="E333" s="21">
        <v>35</v>
      </c>
      <c r="H333" s="23" t="s">
        <v>1209</v>
      </c>
      <c r="K333" s="2">
        <v>1</v>
      </c>
    </row>
    <row r="334" spans="1:20" ht="15.75" customHeight="1">
      <c r="A334" s="2" t="s">
        <v>1211</v>
      </c>
      <c r="B334" s="31" t="s">
        <v>50</v>
      </c>
      <c r="C334" s="10" t="s">
        <v>37</v>
      </c>
      <c r="D334" s="21">
        <v>3000</v>
      </c>
      <c r="E334" s="21">
        <v>3000</v>
      </c>
      <c r="H334" s="16" t="s">
        <v>1212</v>
      </c>
      <c r="K334" s="2">
        <v>1</v>
      </c>
    </row>
    <row r="335" spans="1:20" ht="15.75" customHeight="1">
      <c r="A335" s="2" t="s">
        <v>1214</v>
      </c>
      <c r="B335" s="4" t="s">
        <v>50</v>
      </c>
      <c r="C335" s="10" t="s">
        <v>37</v>
      </c>
      <c r="D335" s="21">
        <v>1200</v>
      </c>
      <c r="E335" s="21">
        <v>1200</v>
      </c>
      <c r="H335" s="16" t="s">
        <v>1216</v>
      </c>
      <c r="I335" s="16" t="s">
        <v>1218</v>
      </c>
      <c r="J335" s="2" t="s">
        <v>1219</v>
      </c>
      <c r="K335" s="2">
        <v>1</v>
      </c>
    </row>
    <row r="336" spans="1:20" ht="15.75" customHeight="1">
      <c r="A336" s="2" t="s">
        <v>1015</v>
      </c>
      <c r="B336" s="21" t="s">
        <v>1016</v>
      </c>
      <c r="C336" s="10" t="s">
        <v>37</v>
      </c>
      <c r="D336" s="21">
        <v>1000</v>
      </c>
      <c r="E336" s="21">
        <v>2000</v>
      </c>
      <c r="H336" s="23" t="s">
        <v>1018</v>
      </c>
      <c r="I336" s="16" t="s">
        <v>1020</v>
      </c>
      <c r="K336" s="2">
        <v>1</v>
      </c>
    </row>
    <row r="337" spans="1:22" ht="15.75" customHeight="1">
      <c r="A337" s="2" t="s">
        <v>272</v>
      </c>
      <c r="B337" s="21" t="s">
        <v>273</v>
      </c>
      <c r="C337" s="10" t="s">
        <v>37</v>
      </c>
      <c r="D337" s="21">
        <v>250</v>
      </c>
      <c r="E337" s="21">
        <v>500</v>
      </c>
      <c r="F337" s="2">
        <v>600</v>
      </c>
      <c r="H337" s="23" t="s">
        <v>275</v>
      </c>
      <c r="I337" s="2" t="s">
        <v>277</v>
      </c>
      <c r="K337" s="2">
        <v>1</v>
      </c>
      <c r="L337" s="2">
        <v>80</v>
      </c>
      <c r="Q337" s="2">
        <v>250</v>
      </c>
      <c r="R337" s="2">
        <v>500</v>
      </c>
      <c r="S337" s="2">
        <v>560</v>
      </c>
      <c r="T337" s="2">
        <v>600</v>
      </c>
    </row>
    <row r="338" spans="1:22" ht="15.75" customHeight="1">
      <c r="A338" s="2" t="s">
        <v>418</v>
      </c>
      <c r="B338" s="21" t="s">
        <v>273</v>
      </c>
      <c r="C338" s="10" t="s">
        <v>37</v>
      </c>
      <c r="D338" s="21">
        <v>22</v>
      </c>
      <c r="E338" s="21">
        <v>22</v>
      </c>
      <c r="H338" s="28" t="s">
        <v>59</v>
      </c>
      <c r="I338" s="2"/>
      <c r="K338" s="2">
        <v>1</v>
      </c>
      <c r="U338" s="2">
        <v>22</v>
      </c>
      <c r="V338" s="2">
        <v>22</v>
      </c>
    </row>
    <row r="339" spans="1:22" ht="15.75" customHeight="1">
      <c r="A339" s="2" t="s">
        <v>696</v>
      </c>
      <c r="B339" s="21" t="s">
        <v>273</v>
      </c>
      <c r="C339" s="10" t="s">
        <v>37</v>
      </c>
      <c r="D339" s="21">
        <v>1500</v>
      </c>
      <c r="E339" s="21">
        <v>1700</v>
      </c>
      <c r="H339" s="28" t="s">
        <v>697</v>
      </c>
      <c r="I339" s="2" t="s">
        <v>698</v>
      </c>
      <c r="K339" s="2">
        <v>1</v>
      </c>
      <c r="U339" s="2">
        <v>1500</v>
      </c>
      <c r="V339" s="2">
        <v>1700</v>
      </c>
    </row>
    <row r="340" spans="1:22" ht="15.75" customHeight="1">
      <c r="A340" s="2" t="s">
        <v>754</v>
      </c>
      <c r="B340" s="21" t="s">
        <v>273</v>
      </c>
      <c r="C340" s="10" t="s">
        <v>37</v>
      </c>
      <c r="D340" s="21">
        <v>50</v>
      </c>
      <c r="E340" s="21">
        <v>50</v>
      </c>
      <c r="H340" s="16" t="s">
        <v>756</v>
      </c>
      <c r="I340" s="2"/>
      <c r="K340" s="2">
        <v>1</v>
      </c>
      <c r="Q340" s="2">
        <v>50</v>
      </c>
      <c r="R340" s="2">
        <v>50</v>
      </c>
    </row>
    <row r="341" spans="1:22" ht="15.75" customHeight="1">
      <c r="A341" s="2" t="s">
        <v>870</v>
      </c>
      <c r="B341" s="21" t="s">
        <v>273</v>
      </c>
      <c r="C341" s="10" t="s">
        <v>37</v>
      </c>
      <c r="D341" s="21">
        <v>97</v>
      </c>
      <c r="E341" s="2">
        <v>120</v>
      </c>
      <c r="H341" s="23" t="s">
        <v>871</v>
      </c>
      <c r="I341" s="2" t="s">
        <v>872</v>
      </c>
      <c r="K341" s="2">
        <v>1</v>
      </c>
      <c r="S341" s="2">
        <v>100</v>
      </c>
      <c r="T341" s="2">
        <v>100</v>
      </c>
      <c r="U341" s="2">
        <v>97</v>
      </c>
      <c r="V341" s="2">
        <v>120</v>
      </c>
    </row>
    <row r="342" spans="1:22" ht="15.75" customHeight="1">
      <c r="A342" s="2" t="s">
        <v>1129</v>
      </c>
      <c r="B342" s="21" t="s">
        <v>273</v>
      </c>
      <c r="C342" s="10" t="s">
        <v>37</v>
      </c>
      <c r="D342" s="21">
        <v>67</v>
      </c>
      <c r="E342" s="21">
        <v>67</v>
      </c>
      <c r="H342" s="16" t="s">
        <v>1130</v>
      </c>
      <c r="I342" s="16" t="s">
        <v>1131</v>
      </c>
      <c r="J342" s="16" t="s">
        <v>1132</v>
      </c>
      <c r="K342" s="2">
        <v>1</v>
      </c>
    </row>
    <row r="343" spans="1:22" ht="15.75" customHeight="1">
      <c r="A343" s="2" t="s">
        <v>1159</v>
      </c>
      <c r="B343" s="21" t="s">
        <v>273</v>
      </c>
      <c r="C343" s="10" t="s">
        <v>37</v>
      </c>
      <c r="D343" s="21">
        <v>50</v>
      </c>
      <c r="E343" s="2">
        <v>140</v>
      </c>
      <c r="H343" s="23" t="s">
        <v>275</v>
      </c>
      <c r="I343" s="2" t="s">
        <v>1160</v>
      </c>
      <c r="K343" s="2">
        <v>1</v>
      </c>
    </row>
    <row r="344" spans="1:22" ht="15.75" customHeight="1">
      <c r="A344" s="2" t="s">
        <v>1166</v>
      </c>
      <c r="B344" s="21" t="s">
        <v>273</v>
      </c>
      <c r="C344" s="10" t="s">
        <v>37</v>
      </c>
      <c r="D344" s="21">
        <v>2</v>
      </c>
      <c r="E344" s="2">
        <v>2</v>
      </c>
      <c r="H344" s="2" t="s">
        <v>111</v>
      </c>
      <c r="I344" s="2"/>
      <c r="K344" s="2">
        <v>1</v>
      </c>
    </row>
    <row r="345" spans="1:22" ht="15.75" customHeight="1">
      <c r="A345" s="2" t="s">
        <v>1188</v>
      </c>
      <c r="B345" s="21" t="s">
        <v>273</v>
      </c>
      <c r="C345" s="10" t="s">
        <v>37</v>
      </c>
      <c r="D345" s="21"/>
      <c r="E345" s="21"/>
      <c r="G345" s="2"/>
      <c r="H345" s="28" t="s">
        <v>1189</v>
      </c>
      <c r="I345" s="2"/>
      <c r="K345" s="2">
        <v>0</v>
      </c>
    </row>
    <row r="346" spans="1:22" ht="15.75" customHeight="1">
      <c r="A346" s="2" t="s">
        <v>1215</v>
      </c>
      <c r="B346" s="21" t="s">
        <v>273</v>
      </c>
      <c r="C346" s="10" t="s">
        <v>37</v>
      </c>
      <c r="D346" s="21">
        <v>250</v>
      </c>
      <c r="E346" s="21">
        <v>250</v>
      </c>
      <c r="H346" s="2" t="s">
        <v>1217</v>
      </c>
      <c r="I346" s="2"/>
      <c r="K346" s="2">
        <v>1</v>
      </c>
    </row>
    <row r="347" spans="1:22" ht="15.75" customHeight="1">
      <c r="A347" s="2" t="s">
        <v>1229</v>
      </c>
      <c r="B347" s="35" t="s">
        <v>273</v>
      </c>
      <c r="C347" s="10" t="s">
        <v>37</v>
      </c>
      <c r="D347" s="2">
        <v>600</v>
      </c>
      <c r="E347" s="21">
        <v>1000</v>
      </c>
      <c r="H347" s="16" t="s">
        <v>1232</v>
      </c>
      <c r="I347" s="16" t="s">
        <v>1232</v>
      </c>
      <c r="K347" s="2">
        <v>1</v>
      </c>
    </row>
    <row r="348" spans="1:22" ht="15.75" customHeight="1">
      <c r="A348" s="2" t="s">
        <v>1234</v>
      </c>
      <c r="B348" s="31" t="s">
        <v>273</v>
      </c>
      <c r="C348" s="10" t="s">
        <v>37</v>
      </c>
      <c r="D348" s="21">
        <v>40</v>
      </c>
      <c r="E348" s="21">
        <v>40</v>
      </c>
      <c r="G348" s="2">
        <v>1</v>
      </c>
      <c r="H348" s="23" t="s">
        <v>1235</v>
      </c>
      <c r="I348" s="2"/>
      <c r="K348" s="2">
        <v>0</v>
      </c>
    </row>
    <row r="349" spans="1:22" ht="15.75" customHeight="1">
      <c r="A349" s="2" t="s">
        <v>1236</v>
      </c>
      <c r="B349" s="31" t="s">
        <v>273</v>
      </c>
      <c r="C349" s="10" t="s">
        <v>37</v>
      </c>
      <c r="D349" s="21">
        <v>90000</v>
      </c>
      <c r="E349" s="21">
        <v>100000</v>
      </c>
      <c r="H349" s="16" t="s">
        <v>1237</v>
      </c>
      <c r="I349" s="2"/>
      <c r="K349" s="2">
        <v>1</v>
      </c>
    </row>
    <row r="350" spans="1:22" ht="15.75" customHeight="1">
      <c r="A350" s="2" t="s">
        <v>565</v>
      </c>
      <c r="B350" s="21" t="s">
        <v>566</v>
      </c>
      <c r="C350" s="10" t="s">
        <v>37</v>
      </c>
      <c r="D350" s="21">
        <v>2000</v>
      </c>
      <c r="E350" s="21">
        <v>3604</v>
      </c>
      <c r="H350" s="16" t="s">
        <v>567</v>
      </c>
      <c r="I350" s="16" t="s">
        <v>569</v>
      </c>
      <c r="J350" s="19" t="str">
        <f>HYPERLINK("http://www.columbiamissourian.com/news/local/columbia-residents-come-out-for-the-mid-missouri-solidarity-march/article_d1b415e0-e02e-11e6-bd0c-ab2a39b0f844.html","http://www.columbiamissourian.com/news/local/columbia-residents-come-out-for-the-mid-missouri-solidarity-march/article_d1b415e0-e02e-11e6-bd0c-ab2a39b0f844.html")</f>
        <v>http://www.columbiamissourian.com/news/local/columbia-residents-come-out-for-the-mid-missouri-solidarity-march/article_d1b415e0-e02e-11e6-bd0c-ab2a39b0f844.html</v>
      </c>
      <c r="K350" s="2">
        <v>1</v>
      </c>
      <c r="M350" s="2">
        <v>2000</v>
      </c>
      <c r="N350" s="2">
        <v>3608</v>
      </c>
      <c r="U350" s="2">
        <v>1600</v>
      </c>
      <c r="V350" s="2">
        <v>1600</v>
      </c>
    </row>
    <row r="351" spans="1:22" ht="15.75" customHeight="1">
      <c r="A351" s="2" t="s">
        <v>999</v>
      </c>
      <c r="B351" s="2" t="s">
        <v>566</v>
      </c>
      <c r="C351" s="10" t="s">
        <v>37</v>
      </c>
      <c r="D351" s="2">
        <v>6</v>
      </c>
      <c r="E351" s="2">
        <v>7</v>
      </c>
      <c r="H351" s="28" t="s">
        <v>545</v>
      </c>
      <c r="K351" s="2">
        <v>1</v>
      </c>
    </row>
    <row r="352" spans="1:22" ht="15.75" customHeight="1">
      <c r="A352" s="2" t="s">
        <v>1025</v>
      </c>
      <c r="B352" s="21" t="s">
        <v>566</v>
      </c>
      <c r="C352" s="10" t="s">
        <v>37</v>
      </c>
      <c r="D352" s="21">
        <v>5000</v>
      </c>
      <c r="E352" s="21">
        <v>10000</v>
      </c>
      <c r="G352" s="2">
        <v>350</v>
      </c>
      <c r="H352" s="16" t="s">
        <v>1028</v>
      </c>
      <c r="I352" s="23" t="s">
        <v>1030</v>
      </c>
      <c r="J352" s="2" t="s">
        <v>1032</v>
      </c>
      <c r="K352" s="2">
        <v>1</v>
      </c>
    </row>
    <row r="353" spans="1:22" ht="15.75" customHeight="1">
      <c r="A353" s="2" t="s">
        <v>1246</v>
      </c>
      <c r="B353" s="31" t="s">
        <v>566</v>
      </c>
      <c r="C353" s="10" t="s">
        <v>37</v>
      </c>
      <c r="D353" s="21">
        <v>10000</v>
      </c>
      <c r="E353" s="21">
        <v>20000</v>
      </c>
      <c r="H353" s="23" t="s">
        <v>1247</v>
      </c>
      <c r="I353" s="2"/>
      <c r="J353" s="2" t="s">
        <v>59</v>
      </c>
      <c r="K353" s="2">
        <v>1</v>
      </c>
    </row>
    <row r="354" spans="1:22" ht="15.75" customHeight="1">
      <c r="A354" s="2" t="s">
        <v>1248</v>
      </c>
      <c r="B354" s="31" t="s">
        <v>566</v>
      </c>
      <c r="C354" s="10" t="s">
        <v>37</v>
      </c>
      <c r="D354" s="21">
        <v>2000</v>
      </c>
      <c r="E354" s="21">
        <v>2000</v>
      </c>
      <c r="H354" s="16" t="s">
        <v>1250</v>
      </c>
      <c r="K354" s="2">
        <v>1</v>
      </c>
    </row>
    <row r="355" spans="1:22" ht="15.75" customHeight="1">
      <c r="A355" s="2" t="s">
        <v>1252</v>
      </c>
      <c r="B355" s="31" t="s">
        <v>566</v>
      </c>
      <c r="C355" s="10" t="s">
        <v>37</v>
      </c>
      <c r="D355" s="21"/>
      <c r="E355" s="21"/>
      <c r="H355" s="28"/>
      <c r="I355" s="2"/>
      <c r="K355" s="2">
        <v>1</v>
      </c>
    </row>
    <row r="356" spans="1:22" ht="15.75" customHeight="1">
      <c r="A356" s="2" t="s">
        <v>1253</v>
      </c>
      <c r="B356" s="31" t="s">
        <v>566</v>
      </c>
      <c r="C356" s="10" t="s">
        <v>37</v>
      </c>
      <c r="D356" s="2"/>
      <c r="E356" s="2"/>
      <c r="H356" s="2"/>
      <c r="I356" s="2"/>
      <c r="K356" s="2">
        <v>1</v>
      </c>
    </row>
    <row r="357" spans="1:22" ht="15.75" customHeight="1">
      <c r="A357" s="2" t="s">
        <v>905</v>
      </c>
      <c r="B357" s="21" t="s">
        <v>906</v>
      </c>
      <c r="C357" s="10" t="s">
        <v>37</v>
      </c>
      <c r="D357" s="21">
        <v>300</v>
      </c>
      <c r="E357" s="21">
        <v>709</v>
      </c>
      <c r="H357" s="23" t="s">
        <v>1254</v>
      </c>
      <c r="I357" s="2" t="s">
        <v>908</v>
      </c>
      <c r="K357" s="2">
        <v>1</v>
      </c>
      <c r="M357" s="2">
        <v>300</v>
      </c>
      <c r="N357" s="2">
        <v>709</v>
      </c>
      <c r="Q357" s="2">
        <v>300</v>
      </c>
      <c r="R357" s="2">
        <v>300</v>
      </c>
    </row>
    <row r="358" spans="1:22" ht="15.75" customHeight="1">
      <c r="A358" s="2" t="s">
        <v>932</v>
      </c>
      <c r="B358" s="21" t="s">
        <v>906</v>
      </c>
      <c r="C358" s="10" t="s">
        <v>37</v>
      </c>
      <c r="D358" s="21"/>
      <c r="E358" s="21"/>
      <c r="F358" s="2"/>
      <c r="H358" s="2" t="s">
        <v>933</v>
      </c>
      <c r="K358" s="2">
        <v>1</v>
      </c>
    </row>
    <row r="359" spans="1:22" ht="15.75" customHeight="1">
      <c r="A359" s="2" t="s">
        <v>990</v>
      </c>
      <c r="B359" s="2" t="s">
        <v>906</v>
      </c>
      <c r="C359" s="10" t="s">
        <v>37</v>
      </c>
      <c r="D359" s="2">
        <v>750</v>
      </c>
      <c r="E359" s="21">
        <v>5000</v>
      </c>
      <c r="G359" s="2"/>
      <c r="H359" s="16" t="s">
        <v>992</v>
      </c>
      <c r="I359" s="47" t="s">
        <v>993</v>
      </c>
      <c r="J359" s="16" t="s">
        <v>995</v>
      </c>
      <c r="K359" s="2">
        <v>1</v>
      </c>
    </row>
    <row r="360" spans="1:22" ht="15.75" customHeight="1">
      <c r="A360" s="2" t="s">
        <v>1259</v>
      </c>
      <c r="B360" s="21" t="s">
        <v>906</v>
      </c>
      <c r="C360" s="10" t="s">
        <v>37</v>
      </c>
      <c r="D360" s="21">
        <v>450</v>
      </c>
      <c r="E360" s="2">
        <v>450</v>
      </c>
      <c r="H360" s="16" t="s">
        <v>1261</v>
      </c>
      <c r="K360" s="2">
        <v>1</v>
      </c>
    </row>
    <row r="361" spans="1:22" ht="15.75" customHeight="1">
      <c r="A361" s="2" t="s">
        <v>367</v>
      </c>
      <c r="B361" s="21" t="s">
        <v>368</v>
      </c>
      <c r="C361" s="10" t="s">
        <v>37</v>
      </c>
      <c r="D361" s="21">
        <v>13</v>
      </c>
      <c r="E361" s="21">
        <v>13</v>
      </c>
      <c r="H361" s="16" t="s">
        <v>369</v>
      </c>
      <c r="I361" s="28" t="s">
        <v>371</v>
      </c>
      <c r="K361" s="2">
        <v>1</v>
      </c>
      <c r="U361" s="2">
        <v>13</v>
      </c>
      <c r="V361" s="2">
        <v>13</v>
      </c>
    </row>
    <row r="362" spans="1:22" ht="15.75" customHeight="1">
      <c r="A362" s="2" t="s">
        <v>936</v>
      </c>
      <c r="B362" s="21" t="s">
        <v>368</v>
      </c>
      <c r="C362" s="10" t="s">
        <v>37</v>
      </c>
      <c r="D362" s="21">
        <v>10000</v>
      </c>
      <c r="E362" s="21">
        <v>10000</v>
      </c>
      <c r="H362" s="16" t="s">
        <v>938</v>
      </c>
      <c r="I362" s="16" t="s">
        <v>939</v>
      </c>
      <c r="K362" s="2">
        <v>1</v>
      </c>
      <c r="L362" s="2">
        <v>4000</v>
      </c>
      <c r="M362" s="2">
        <v>5000</v>
      </c>
      <c r="N362" s="2">
        <v>10000</v>
      </c>
      <c r="O362" s="2">
        <v>5000</v>
      </c>
      <c r="P362" s="2">
        <v>10000</v>
      </c>
    </row>
    <row r="363" spans="1:22" ht="15.75" customHeight="1">
      <c r="A363" s="2" t="s">
        <v>1184</v>
      </c>
      <c r="B363" s="21" t="s">
        <v>368</v>
      </c>
      <c r="C363" s="10" t="s">
        <v>37</v>
      </c>
      <c r="D363" s="21">
        <v>500</v>
      </c>
      <c r="E363" s="21">
        <v>500</v>
      </c>
      <c r="H363" s="28" t="s">
        <v>890</v>
      </c>
      <c r="I363" s="2"/>
      <c r="K363" s="2">
        <v>1</v>
      </c>
    </row>
    <row r="364" spans="1:22" ht="15.75" customHeight="1">
      <c r="A364" s="2" t="s">
        <v>1191</v>
      </c>
      <c r="B364" s="21" t="s">
        <v>368</v>
      </c>
      <c r="C364" s="10" t="s">
        <v>37</v>
      </c>
      <c r="D364" s="21">
        <v>80</v>
      </c>
      <c r="E364" s="21">
        <v>120</v>
      </c>
      <c r="H364" s="16" t="s">
        <v>1192</v>
      </c>
      <c r="I364" s="2" t="s">
        <v>783</v>
      </c>
      <c r="K364" s="2">
        <v>1</v>
      </c>
    </row>
    <row r="365" spans="1:22" ht="15.75" customHeight="1">
      <c r="A365" s="2" t="s">
        <v>1270</v>
      </c>
      <c r="B365" s="31" t="s">
        <v>368</v>
      </c>
      <c r="C365" s="10" t="s">
        <v>37</v>
      </c>
      <c r="D365" s="2"/>
      <c r="E365" s="2"/>
      <c r="H365" s="2" t="s">
        <v>1272</v>
      </c>
      <c r="K365" s="2">
        <v>0</v>
      </c>
    </row>
    <row r="366" spans="1:22" ht="15.75" customHeight="1">
      <c r="A366" s="2" t="s">
        <v>183</v>
      </c>
      <c r="B366" s="21" t="s">
        <v>184</v>
      </c>
      <c r="C366" s="10" t="s">
        <v>37</v>
      </c>
      <c r="D366" s="21">
        <v>7000</v>
      </c>
      <c r="E366" s="21">
        <v>10000</v>
      </c>
      <c r="H366" s="16" t="s">
        <v>186</v>
      </c>
      <c r="I366" s="16" t="s">
        <v>186</v>
      </c>
      <c r="K366" s="2">
        <v>1</v>
      </c>
      <c r="L366" s="21">
        <v>3000</v>
      </c>
      <c r="M366" s="21">
        <v>10000</v>
      </c>
      <c r="N366" s="21">
        <v>10000</v>
      </c>
      <c r="O366" s="21">
        <v>6000</v>
      </c>
      <c r="P366" s="21">
        <v>7000</v>
      </c>
    </row>
    <row r="367" spans="1:22" ht="15.75" customHeight="1">
      <c r="A367" s="2" t="s">
        <v>247</v>
      </c>
      <c r="B367" s="21" t="s">
        <v>184</v>
      </c>
      <c r="C367" s="10" t="s">
        <v>37</v>
      </c>
      <c r="D367" s="21">
        <v>11</v>
      </c>
      <c r="E367" s="2">
        <v>11</v>
      </c>
      <c r="F367" s="21"/>
      <c r="G367" s="21"/>
      <c r="H367" s="2" t="s">
        <v>248</v>
      </c>
      <c r="I367" s="2"/>
      <c r="J367" s="2"/>
      <c r="K367" s="2">
        <v>1</v>
      </c>
      <c r="U367" s="2">
        <v>11</v>
      </c>
      <c r="V367" s="2">
        <v>11</v>
      </c>
    </row>
    <row r="368" spans="1:22" ht="15.75" customHeight="1">
      <c r="A368" s="2" t="s">
        <v>334</v>
      </c>
      <c r="B368" s="21" t="s">
        <v>184</v>
      </c>
      <c r="C368" s="10" t="s">
        <v>37</v>
      </c>
      <c r="D368" s="21">
        <v>250</v>
      </c>
      <c r="E368" s="2">
        <v>400</v>
      </c>
      <c r="H368" s="28" t="s">
        <v>335</v>
      </c>
      <c r="I368" s="2" t="s">
        <v>59</v>
      </c>
      <c r="K368" s="2">
        <v>1</v>
      </c>
      <c r="U368" s="2">
        <v>250</v>
      </c>
      <c r="V368" s="2">
        <v>300</v>
      </c>
    </row>
    <row r="369" spans="1:22" ht="15.75" customHeight="1">
      <c r="A369" s="2" t="s">
        <v>414</v>
      </c>
      <c r="B369" s="21" t="s">
        <v>184</v>
      </c>
      <c r="C369" s="10" t="s">
        <v>37</v>
      </c>
      <c r="D369" s="21">
        <v>80</v>
      </c>
      <c r="E369" s="21">
        <v>80</v>
      </c>
      <c r="H369" s="28" t="s">
        <v>416</v>
      </c>
      <c r="I369" s="2" t="s">
        <v>59</v>
      </c>
      <c r="K369" s="2">
        <v>1</v>
      </c>
      <c r="S369" s="2">
        <v>80</v>
      </c>
      <c r="T369" s="2">
        <v>80</v>
      </c>
      <c r="U369" s="2"/>
      <c r="V369" s="2"/>
    </row>
    <row r="370" spans="1:22" ht="15.75" customHeight="1">
      <c r="A370" s="2" t="s">
        <v>484</v>
      </c>
      <c r="B370" s="21" t="s">
        <v>184</v>
      </c>
      <c r="C370" s="10" t="s">
        <v>37</v>
      </c>
      <c r="D370" s="21">
        <v>20000</v>
      </c>
      <c r="E370" s="21">
        <v>30000</v>
      </c>
      <c r="H370" s="2" t="s">
        <v>487</v>
      </c>
      <c r="I370" s="2" t="s">
        <v>487</v>
      </c>
      <c r="J370" s="19" t="str">
        <f>HYPERLINK("https://t.co/lzdkCqRgmD","https://t.co/lzdkCqRgmD")</f>
        <v>https://t.co/lzdkCqRgmD</v>
      </c>
      <c r="K370" s="2">
        <v>1</v>
      </c>
      <c r="O370" s="2">
        <v>20000</v>
      </c>
      <c r="P370" s="2">
        <v>30000</v>
      </c>
      <c r="Q370" s="2">
        <v>15000</v>
      </c>
      <c r="R370" s="2">
        <v>20000</v>
      </c>
    </row>
    <row r="371" spans="1:22" ht="15.75" customHeight="1">
      <c r="A371" s="2" t="s">
        <v>887</v>
      </c>
      <c r="B371" s="21" t="s">
        <v>184</v>
      </c>
      <c r="C371" s="10" t="s">
        <v>37</v>
      </c>
      <c r="D371" s="21">
        <v>3000</v>
      </c>
      <c r="E371" s="21">
        <v>6000</v>
      </c>
      <c r="H371" s="16" t="s">
        <v>888</v>
      </c>
      <c r="K371" s="2">
        <v>1</v>
      </c>
      <c r="O371" s="2">
        <v>4000</v>
      </c>
      <c r="P371" s="2">
        <v>4000</v>
      </c>
    </row>
    <row r="372" spans="1:22" ht="15.75" customHeight="1">
      <c r="A372" s="2" t="s">
        <v>893</v>
      </c>
      <c r="B372" s="21" t="s">
        <v>184</v>
      </c>
      <c r="C372" s="10" t="s">
        <v>37</v>
      </c>
      <c r="D372" s="21">
        <v>100</v>
      </c>
      <c r="E372" s="2">
        <v>200</v>
      </c>
      <c r="H372" s="19" t="str">
        <f>HYPERLINK("http://www.wcti12.com/news/womens-marches-held-in-eastern-north-carolina/284801734","http://www.wcti12.com/news/womens-marches-held-in-eastern-north-carolina/284801734")</f>
        <v>http://www.wcti12.com/news/womens-marches-held-in-eastern-north-carolina/284801734</v>
      </c>
      <c r="I372" s="2" t="s">
        <v>895</v>
      </c>
      <c r="K372" s="2">
        <v>1</v>
      </c>
      <c r="M372" s="2">
        <v>100</v>
      </c>
      <c r="N372" s="2">
        <v>200</v>
      </c>
    </row>
    <row r="373" spans="1:22" ht="15.75" customHeight="1">
      <c r="A373" s="2" t="s">
        <v>942</v>
      </c>
      <c r="B373" s="21" t="s">
        <v>184</v>
      </c>
      <c r="C373" s="10" t="s">
        <v>37</v>
      </c>
      <c r="D373" s="21">
        <v>200</v>
      </c>
      <c r="E373" s="21">
        <v>2000</v>
      </c>
      <c r="H373" s="16" t="s">
        <v>1281</v>
      </c>
      <c r="I373" s="2" t="s">
        <v>944</v>
      </c>
      <c r="K373" s="2">
        <v>1</v>
      </c>
      <c r="Q373" s="2">
        <v>200</v>
      </c>
      <c r="R373" s="2">
        <v>200</v>
      </c>
      <c r="U373" s="2">
        <v>2000</v>
      </c>
      <c r="V373" s="2">
        <v>2000</v>
      </c>
    </row>
    <row r="374" spans="1:22" ht="15.75" customHeight="1">
      <c r="A374" s="2" t="s">
        <v>1198</v>
      </c>
      <c r="B374" s="21" t="s">
        <v>184</v>
      </c>
      <c r="C374" s="10" t="s">
        <v>37</v>
      </c>
      <c r="D374" s="21">
        <v>70</v>
      </c>
      <c r="E374" s="21">
        <v>70</v>
      </c>
      <c r="H374" s="2" t="s">
        <v>1200</v>
      </c>
      <c r="I374" s="2"/>
      <c r="K374" s="2">
        <v>1</v>
      </c>
    </row>
    <row r="375" spans="1:22" ht="15.75" customHeight="1">
      <c r="A375" s="2" t="s">
        <v>1210</v>
      </c>
      <c r="B375" s="21" t="s">
        <v>184</v>
      </c>
      <c r="C375" s="10" t="s">
        <v>37</v>
      </c>
      <c r="D375" s="21">
        <v>500</v>
      </c>
      <c r="E375" s="21">
        <v>600</v>
      </c>
      <c r="H375" s="16" t="s">
        <v>1213</v>
      </c>
      <c r="I375" s="2" t="s">
        <v>485</v>
      </c>
      <c r="K375" s="2">
        <v>1</v>
      </c>
    </row>
    <row r="376" spans="1:22" ht="15.75" customHeight="1">
      <c r="A376" s="2" t="s">
        <v>1230</v>
      </c>
      <c r="B376" s="21" t="s">
        <v>184</v>
      </c>
      <c r="C376" s="10" t="s">
        <v>37</v>
      </c>
      <c r="D376" s="21">
        <v>300</v>
      </c>
      <c r="E376" s="21">
        <v>700</v>
      </c>
      <c r="H376" s="23" t="s">
        <v>1231</v>
      </c>
      <c r="I376" s="16" t="s">
        <v>1233</v>
      </c>
      <c r="J376" s="2"/>
      <c r="K376" s="2">
        <v>1</v>
      </c>
    </row>
    <row r="377" spans="1:22" ht="15.75" customHeight="1">
      <c r="A377" s="2" t="s">
        <v>1257</v>
      </c>
      <c r="B377" s="21" t="s">
        <v>184</v>
      </c>
      <c r="C377" s="10" t="s">
        <v>37</v>
      </c>
      <c r="D377" s="21">
        <v>108</v>
      </c>
      <c r="E377" s="21">
        <v>120</v>
      </c>
      <c r="H377" s="16" t="s">
        <v>1258</v>
      </c>
      <c r="I377" s="16" t="s">
        <v>1260</v>
      </c>
      <c r="K377" s="2">
        <v>1</v>
      </c>
    </row>
    <row r="378" spans="1:22" ht="15.75" customHeight="1">
      <c r="A378" s="2" t="s">
        <v>1282</v>
      </c>
      <c r="B378" s="37" t="s">
        <v>184</v>
      </c>
      <c r="C378" s="10" t="s">
        <v>37</v>
      </c>
      <c r="D378" s="21">
        <v>17000</v>
      </c>
      <c r="E378" s="21">
        <v>20000</v>
      </c>
      <c r="H378" s="16" t="s">
        <v>1284</v>
      </c>
      <c r="I378" s="2" t="s">
        <v>1285</v>
      </c>
      <c r="K378" s="2">
        <v>1</v>
      </c>
    </row>
    <row r="379" spans="1:22" ht="15.75" customHeight="1">
      <c r="A379" s="2" t="s">
        <v>1286</v>
      </c>
      <c r="B379" s="31" t="s">
        <v>184</v>
      </c>
      <c r="C379" s="10" t="s">
        <v>37</v>
      </c>
      <c r="D379" s="21">
        <v>80</v>
      </c>
      <c r="E379" s="21">
        <v>80</v>
      </c>
      <c r="H379" s="16" t="s">
        <v>1288</v>
      </c>
      <c r="I379" s="2"/>
      <c r="K379" s="2">
        <v>1</v>
      </c>
    </row>
    <row r="380" spans="1:22">
      <c r="A380" s="2" t="s">
        <v>1290</v>
      </c>
      <c r="B380" s="31" t="s">
        <v>184</v>
      </c>
      <c r="C380" s="10" t="s">
        <v>37</v>
      </c>
      <c r="D380" s="21">
        <v>295</v>
      </c>
      <c r="E380" s="2">
        <v>300</v>
      </c>
      <c r="H380" s="44" t="s">
        <v>1292</v>
      </c>
      <c r="I380" s="44" t="s">
        <v>1293</v>
      </c>
      <c r="J380" s="2" t="s">
        <v>1294</v>
      </c>
      <c r="K380" s="2">
        <v>1</v>
      </c>
    </row>
    <row r="381" spans="1:22" ht="15.75" customHeight="1">
      <c r="A381" s="2" t="s">
        <v>1295</v>
      </c>
      <c r="B381" s="31" t="s">
        <v>184</v>
      </c>
      <c r="C381" s="10" t="s">
        <v>37</v>
      </c>
      <c r="D381" s="21">
        <v>1000</v>
      </c>
      <c r="E381" s="21">
        <v>3000</v>
      </c>
      <c r="H381" s="16" t="s">
        <v>1296</v>
      </c>
      <c r="I381" s="16" t="s">
        <v>1297</v>
      </c>
      <c r="K381" s="2">
        <v>1</v>
      </c>
    </row>
    <row r="382" spans="1:22" ht="15.75" customHeight="1">
      <c r="A382" s="2" t="s">
        <v>1299</v>
      </c>
      <c r="B382" s="31" t="s">
        <v>184</v>
      </c>
      <c r="C382" s="10" t="s">
        <v>37</v>
      </c>
      <c r="D382" s="2"/>
      <c r="E382" s="2"/>
      <c r="H382" s="2"/>
      <c r="K382" s="2">
        <v>1</v>
      </c>
    </row>
    <row r="383" spans="1:22" ht="15.75" customHeight="1">
      <c r="A383" s="2" t="s">
        <v>327</v>
      </c>
      <c r="B383" s="21" t="s">
        <v>328</v>
      </c>
      <c r="C383" s="10" t="s">
        <v>37</v>
      </c>
      <c r="D383" s="21">
        <v>500</v>
      </c>
      <c r="E383" s="2">
        <v>500</v>
      </c>
      <c r="H383" s="23" t="s">
        <v>330</v>
      </c>
      <c r="I383" s="16" t="s">
        <v>332</v>
      </c>
      <c r="K383" s="2">
        <v>1</v>
      </c>
      <c r="L383" s="2">
        <v>200</v>
      </c>
      <c r="Q383" s="2">
        <v>500</v>
      </c>
      <c r="R383" s="2">
        <v>500</v>
      </c>
    </row>
    <row r="384" spans="1:22" ht="15.75" customHeight="1">
      <c r="A384" s="2" t="s">
        <v>797</v>
      </c>
      <c r="B384" s="21" t="s">
        <v>328</v>
      </c>
      <c r="C384" s="10" t="s">
        <v>37</v>
      </c>
      <c r="D384" s="21">
        <v>1000</v>
      </c>
      <c r="E384" s="21">
        <v>3000</v>
      </c>
      <c r="H384" s="19" t="str">
        <f>HYPERLINK("http://www.valleynewslive.com/content/news/Womens-March-in-Fargo-brings--411419195.html","http://www.valleynewslive.com/content/news/Womens-March-in-Fargo-brings--411419195.html")</f>
        <v>http://www.valleynewslive.com/content/news/Womens-March-in-Fargo-brings--411419195.html</v>
      </c>
      <c r="I384" s="2" t="s">
        <v>800</v>
      </c>
      <c r="J384" s="19" t="str">
        <f>HYPERLINK("http://www.inforum.com/news/4203502-watch-and-listen-estimated-crowd-1000-gather-fargo-part-worldwide-womens-march","http://www.inforum.com/news/4203502-watch-and-listen-estimated-crowd-1000-gather-fargo-part-worldwide-womens-march")</f>
        <v>http://www.inforum.com/news/4203502-watch-and-listen-estimated-crowd-1000-gather-fargo-part-worldwide-womens-march</v>
      </c>
      <c r="K384" s="2">
        <v>1</v>
      </c>
      <c r="Q384" s="2">
        <v>1000</v>
      </c>
      <c r="R384" s="2">
        <v>3000</v>
      </c>
    </row>
    <row r="385" spans="1:22" ht="15.75" customHeight="1">
      <c r="A385" s="2" t="s">
        <v>864</v>
      </c>
      <c r="B385" s="21" t="s">
        <v>328</v>
      </c>
      <c r="C385" s="10" t="s">
        <v>37</v>
      </c>
      <c r="D385" s="21">
        <v>304</v>
      </c>
      <c r="E385" s="21">
        <v>304</v>
      </c>
      <c r="H385" s="23" t="s">
        <v>866</v>
      </c>
      <c r="K385" s="2">
        <v>1</v>
      </c>
      <c r="Q385" s="2">
        <v>304</v>
      </c>
      <c r="R385" s="2">
        <v>304</v>
      </c>
    </row>
    <row r="386" spans="1:22" ht="15.75" customHeight="1">
      <c r="A386" s="14" t="s">
        <v>97</v>
      </c>
      <c r="B386" s="10" t="s">
        <v>98</v>
      </c>
      <c r="C386" s="10" t="s">
        <v>37</v>
      </c>
      <c r="D386" s="10">
        <v>100</v>
      </c>
      <c r="E386" s="10">
        <v>150</v>
      </c>
      <c r="F386" s="12"/>
      <c r="G386" s="12"/>
      <c r="H386" s="14" t="s">
        <v>99</v>
      </c>
      <c r="I386" s="14"/>
      <c r="J386" s="12"/>
      <c r="K386" s="14">
        <v>1</v>
      </c>
      <c r="L386" s="12"/>
      <c r="M386" s="14">
        <v>100</v>
      </c>
      <c r="N386" s="14">
        <v>150</v>
      </c>
      <c r="O386" s="12"/>
      <c r="P386" s="12"/>
      <c r="Q386" s="12"/>
      <c r="R386" s="12"/>
      <c r="S386" s="12"/>
      <c r="T386" s="12"/>
      <c r="U386" s="12"/>
      <c r="V386" s="12"/>
    </row>
    <row r="387" spans="1:22" ht="15.75" customHeight="1">
      <c r="A387" s="2" t="s">
        <v>1122</v>
      </c>
      <c r="B387" s="21" t="s">
        <v>98</v>
      </c>
      <c r="C387" s="10" t="s">
        <v>37</v>
      </c>
      <c r="D387" s="21">
        <v>2000</v>
      </c>
      <c r="E387" s="21">
        <v>4000</v>
      </c>
      <c r="H387" s="16" t="s">
        <v>1123</v>
      </c>
      <c r="I387" s="23" t="s">
        <v>1124</v>
      </c>
      <c r="K387" s="2">
        <v>1</v>
      </c>
    </row>
    <row r="388" spans="1:22" ht="15.75" customHeight="1">
      <c r="A388" s="2" t="s">
        <v>1135</v>
      </c>
      <c r="B388" s="21" t="s">
        <v>98</v>
      </c>
      <c r="C388" s="10" t="s">
        <v>37</v>
      </c>
      <c r="D388" s="21">
        <v>100</v>
      </c>
      <c r="E388" s="21">
        <v>150</v>
      </c>
      <c r="H388" s="47" t="s">
        <v>1136</v>
      </c>
      <c r="I388" s="2" t="s">
        <v>1139</v>
      </c>
      <c r="K388" s="2">
        <v>1</v>
      </c>
    </row>
    <row r="389" spans="1:22" ht="15.75" customHeight="1">
      <c r="A389" s="2" t="s">
        <v>1228</v>
      </c>
      <c r="B389" s="21" t="s">
        <v>98</v>
      </c>
      <c r="C389" s="10" t="s">
        <v>37</v>
      </c>
      <c r="D389" s="21">
        <v>3</v>
      </c>
      <c r="E389" s="21">
        <v>3</v>
      </c>
      <c r="H389" s="28" t="s">
        <v>111</v>
      </c>
      <c r="J389" s="2"/>
      <c r="K389" s="2">
        <v>1</v>
      </c>
    </row>
    <row r="390" spans="1:22" ht="15.75" customHeight="1">
      <c r="A390" s="2" t="s">
        <v>1273</v>
      </c>
      <c r="B390" s="21" t="s">
        <v>98</v>
      </c>
      <c r="C390" s="10" t="s">
        <v>37</v>
      </c>
      <c r="D390" s="21">
        <v>12000</v>
      </c>
      <c r="E390" s="21">
        <v>18000</v>
      </c>
      <c r="H390" s="23" t="s">
        <v>1274</v>
      </c>
      <c r="I390" s="16" t="s">
        <v>1275</v>
      </c>
      <c r="K390" s="2">
        <v>1</v>
      </c>
    </row>
    <row r="391" spans="1:22" ht="15.75" customHeight="1">
      <c r="A391" s="2" t="s">
        <v>585</v>
      </c>
      <c r="B391" s="21" t="s">
        <v>586</v>
      </c>
      <c r="C391" s="10" t="s">
        <v>37</v>
      </c>
      <c r="D391" s="21">
        <v>4000</v>
      </c>
      <c r="E391" s="21">
        <v>6000</v>
      </c>
      <c r="H391" s="16" t="s">
        <v>587</v>
      </c>
      <c r="I391" s="16" t="s">
        <v>1100</v>
      </c>
      <c r="K391" s="2">
        <v>1</v>
      </c>
      <c r="O391" s="2">
        <v>4000</v>
      </c>
      <c r="P391" s="2">
        <v>6000</v>
      </c>
      <c r="U391" s="2">
        <v>6000</v>
      </c>
      <c r="V391" s="2">
        <v>6000</v>
      </c>
    </row>
    <row r="392" spans="1:22" ht="15.75" customHeight="1">
      <c r="A392" s="2" t="s">
        <v>591</v>
      </c>
      <c r="B392" s="21" t="s">
        <v>586</v>
      </c>
      <c r="C392" s="10" t="s">
        <v>37</v>
      </c>
      <c r="D392" s="21"/>
      <c r="E392" s="2"/>
      <c r="F392" s="21"/>
      <c r="G392" s="21"/>
      <c r="H392" s="28"/>
      <c r="I392" s="2"/>
      <c r="J392" s="2"/>
      <c r="K392" s="2">
        <v>1</v>
      </c>
    </row>
    <row r="393" spans="1:22" ht="15.75" customHeight="1">
      <c r="A393" s="2" t="s">
        <v>828</v>
      </c>
      <c r="B393" s="21" t="s">
        <v>586</v>
      </c>
      <c r="C393" s="10" t="s">
        <v>37</v>
      </c>
      <c r="D393" s="21">
        <v>134</v>
      </c>
      <c r="E393" s="2">
        <v>134</v>
      </c>
      <c r="H393" s="16" t="s">
        <v>829</v>
      </c>
      <c r="K393" s="2">
        <v>1</v>
      </c>
      <c r="Q393" s="2">
        <v>134</v>
      </c>
      <c r="R393" s="2">
        <v>134</v>
      </c>
    </row>
    <row r="394" spans="1:22" ht="15.75" customHeight="1">
      <c r="A394" s="2" t="s">
        <v>980</v>
      </c>
      <c r="B394" s="2" t="s">
        <v>586</v>
      </c>
      <c r="C394" s="10" t="s">
        <v>37</v>
      </c>
      <c r="D394" s="2">
        <v>300</v>
      </c>
      <c r="E394" s="2">
        <v>300</v>
      </c>
      <c r="G394" s="2"/>
      <c r="H394" s="16" t="s">
        <v>982</v>
      </c>
      <c r="I394" s="47"/>
      <c r="K394" s="2">
        <v>1</v>
      </c>
    </row>
    <row r="395" spans="1:22" ht="15.75" customHeight="1">
      <c r="A395" s="2" t="s">
        <v>1037</v>
      </c>
      <c r="B395" s="21" t="s">
        <v>586</v>
      </c>
      <c r="C395" s="10" t="s">
        <v>37</v>
      </c>
      <c r="D395" s="21">
        <v>245</v>
      </c>
      <c r="E395" s="21">
        <v>600</v>
      </c>
      <c r="H395" s="16" t="s">
        <v>1038</v>
      </c>
      <c r="I395" s="2" t="s">
        <v>1039</v>
      </c>
      <c r="J395" s="23" t="s">
        <v>1040</v>
      </c>
      <c r="K395" s="2">
        <v>1</v>
      </c>
    </row>
    <row r="396" spans="1:22" ht="15.75" customHeight="1">
      <c r="A396" s="2" t="s">
        <v>1083</v>
      </c>
      <c r="B396" s="21" t="s">
        <v>586</v>
      </c>
      <c r="C396" s="10" t="s">
        <v>37</v>
      </c>
      <c r="D396" s="21">
        <v>400</v>
      </c>
      <c r="E396" s="21">
        <v>400</v>
      </c>
      <c r="H396" s="2" t="s">
        <v>59</v>
      </c>
      <c r="I396" s="2"/>
      <c r="K396" s="2">
        <v>1</v>
      </c>
    </row>
    <row r="397" spans="1:22" ht="15.75" customHeight="1">
      <c r="A397" s="2" t="s">
        <v>1280</v>
      </c>
      <c r="B397" s="21" t="s">
        <v>586</v>
      </c>
      <c r="C397" s="10" t="s">
        <v>37</v>
      </c>
      <c r="D397" s="21">
        <v>7</v>
      </c>
      <c r="E397" s="21">
        <v>7</v>
      </c>
      <c r="H397" s="2" t="s">
        <v>111</v>
      </c>
      <c r="I397" s="2"/>
      <c r="K397" s="2">
        <v>1</v>
      </c>
    </row>
    <row r="398" spans="1:22" ht="15.75" customHeight="1">
      <c r="A398" s="30" t="s">
        <v>1305</v>
      </c>
      <c r="B398" s="21" t="s">
        <v>586</v>
      </c>
      <c r="C398" s="10" t="s">
        <v>37</v>
      </c>
      <c r="D398" s="21">
        <v>50</v>
      </c>
      <c r="E398" s="21">
        <v>60</v>
      </c>
      <c r="H398" s="2" t="s">
        <v>111</v>
      </c>
      <c r="I398" s="2"/>
      <c r="K398" s="2">
        <v>1</v>
      </c>
    </row>
    <row r="399" spans="1:22" ht="15.75" customHeight="1">
      <c r="A399" s="2" t="s">
        <v>1334</v>
      </c>
      <c r="B399" s="31" t="s">
        <v>586</v>
      </c>
      <c r="C399" s="10" t="s">
        <v>37</v>
      </c>
      <c r="D399" s="21">
        <v>3000</v>
      </c>
      <c r="E399" s="21">
        <v>5000</v>
      </c>
      <c r="H399" s="16" t="s">
        <v>1336</v>
      </c>
      <c r="I399" s="2"/>
      <c r="K399" s="2">
        <v>1</v>
      </c>
    </row>
    <row r="400" spans="1:22" ht="15.75" customHeight="1">
      <c r="A400" s="2" t="s">
        <v>1337</v>
      </c>
      <c r="B400" s="31" t="s">
        <v>586</v>
      </c>
      <c r="C400" s="10" t="s">
        <v>37</v>
      </c>
      <c r="D400" s="2">
        <v>100</v>
      </c>
      <c r="E400" s="2">
        <v>125</v>
      </c>
      <c r="H400" s="2" t="s">
        <v>1338</v>
      </c>
      <c r="K400" s="2">
        <v>1</v>
      </c>
    </row>
    <row r="401" spans="1:22" ht="15.75" customHeight="1">
      <c r="A401" s="2" t="s">
        <v>180</v>
      </c>
      <c r="B401" s="21" t="s">
        <v>181</v>
      </c>
      <c r="C401" s="10" t="s">
        <v>37</v>
      </c>
      <c r="D401" s="21">
        <v>6000</v>
      </c>
      <c r="E401" s="21">
        <v>6000</v>
      </c>
      <c r="H401" s="16" t="s">
        <v>182</v>
      </c>
      <c r="I401" s="2"/>
      <c r="K401" s="2">
        <v>1</v>
      </c>
      <c r="U401" s="21">
        <v>6000</v>
      </c>
      <c r="V401" s="21">
        <v>6000</v>
      </c>
    </row>
    <row r="402" spans="1:22" ht="15.75" customHeight="1">
      <c r="A402" s="2" t="s">
        <v>858</v>
      </c>
      <c r="B402" s="21" t="s">
        <v>181</v>
      </c>
      <c r="C402" s="10" t="s">
        <v>37</v>
      </c>
      <c r="D402" s="21">
        <v>200</v>
      </c>
      <c r="E402" s="21">
        <v>250</v>
      </c>
      <c r="H402" s="28" t="s">
        <v>111</v>
      </c>
      <c r="K402" s="2">
        <v>1</v>
      </c>
      <c r="M402" s="2">
        <v>200</v>
      </c>
      <c r="N402" s="2">
        <v>250</v>
      </c>
    </row>
    <row r="403" spans="1:22">
      <c r="A403" s="2" t="s">
        <v>1109</v>
      </c>
      <c r="B403" s="2" t="s">
        <v>181</v>
      </c>
      <c r="C403" s="10" t="s">
        <v>37</v>
      </c>
      <c r="D403" s="2">
        <v>100</v>
      </c>
      <c r="E403" s="2">
        <v>280</v>
      </c>
      <c r="H403" s="44" t="s">
        <v>1110</v>
      </c>
      <c r="I403" s="2" t="s">
        <v>1111</v>
      </c>
      <c r="K403" s="2">
        <v>1</v>
      </c>
    </row>
    <row r="404" spans="1:22" ht="15.75" customHeight="1">
      <c r="A404" s="2" t="s">
        <v>1151</v>
      </c>
      <c r="B404" s="21" t="s">
        <v>181</v>
      </c>
      <c r="C404" s="10" t="s">
        <v>37</v>
      </c>
      <c r="D404" s="21">
        <v>20</v>
      </c>
      <c r="E404" s="21">
        <v>20</v>
      </c>
      <c r="H404" s="16" t="s">
        <v>1152</v>
      </c>
      <c r="K404" s="2">
        <v>1</v>
      </c>
    </row>
    <row r="405" spans="1:22" ht="15.75" customHeight="1">
      <c r="A405" s="2" t="s">
        <v>1241</v>
      </c>
      <c r="B405" s="21" t="s">
        <v>181</v>
      </c>
      <c r="C405" s="10" t="s">
        <v>37</v>
      </c>
      <c r="D405" s="21">
        <v>1000</v>
      </c>
      <c r="E405" s="21">
        <v>1000</v>
      </c>
      <c r="H405" s="28" t="s">
        <v>59</v>
      </c>
      <c r="J405" s="2"/>
      <c r="K405" s="2">
        <v>1</v>
      </c>
    </row>
    <row r="406" spans="1:22" ht="15.75" customHeight="1">
      <c r="A406" s="30" t="s">
        <v>1302</v>
      </c>
      <c r="B406" s="21" t="s">
        <v>181</v>
      </c>
      <c r="C406" s="10" t="s">
        <v>37</v>
      </c>
      <c r="D406" s="21">
        <v>800</v>
      </c>
      <c r="E406" s="21">
        <v>1000</v>
      </c>
      <c r="H406" s="16" t="s">
        <v>1303</v>
      </c>
      <c r="I406" s="16" t="s">
        <v>1304</v>
      </c>
      <c r="K406" s="2">
        <v>1</v>
      </c>
    </row>
    <row r="407" spans="1:22" ht="15.75" customHeight="1">
      <c r="A407" s="2" t="s">
        <v>1318</v>
      </c>
      <c r="B407" s="51" t="s">
        <v>181</v>
      </c>
      <c r="C407" s="10" t="s">
        <v>37</v>
      </c>
      <c r="D407" s="21"/>
      <c r="E407" s="2"/>
      <c r="H407" s="2" t="s">
        <v>1319</v>
      </c>
      <c r="I407" s="2"/>
      <c r="K407" s="2">
        <v>0</v>
      </c>
    </row>
    <row r="408" spans="1:22" ht="15.75" customHeight="1">
      <c r="A408" s="2" t="s">
        <v>1348</v>
      </c>
      <c r="B408" s="35" t="s">
        <v>181</v>
      </c>
      <c r="C408" s="10" t="s">
        <v>37</v>
      </c>
      <c r="D408" s="21">
        <v>200</v>
      </c>
      <c r="E408" s="2">
        <v>400</v>
      </c>
      <c r="H408" s="19" t="str">
        <f>HYPERLINK("newjersey.news12.com/multimedia/hundreds-march-in-solidarity-in-red-bank-1.12994794","newjersey.news12.com/multimedia/hundreds-march-in-solidarity-in-red-bank-1.12994794")</f>
        <v>newjersey.news12.com/multimedia/hundreds-march-in-solidarity-in-red-bank-1.12994794</v>
      </c>
      <c r="I408" s="19" t="str">
        <f>HYPERLINK("http://www.redbankgreen.com/2017/01/red-bank-women-unite-against-unnamed-president/","http://www.redbankgreen.com/2017/01/red-bank-women-unite-against-unnamed-president/")</f>
        <v>http://www.redbankgreen.com/2017/01/red-bank-women-unite-against-unnamed-president/</v>
      </c>
      <c r="K408" s="2">
        <v>1</v>
      </c>
    </row>
    <row r="409" spans="1:22" ht="15.75" customHeight="1">
      <c r="A409" s="2" t="s">
        <v>1353</v>
      </c>
      <c r="B409" s="31" t="s">
        <v>181</v>
      </c>
      <c r="C409" s="10" t="s">
        <v>37</v>
      </c>
      <c r="D409" s="21">
        <v>200</v>
      </c>
      <c r="E409" s="2">
        <v>250</v>
      </c>
      <c r="H409" s="16" t="s">
        <v>1354</v>
      </c>
      <c r="I409" s="23" t="s">
        <v>1355</v>
      </c>
      <c r="K409" s="2">
        <v>1</v>
      </c>
    </row>
    <row r="410" spans="1:22" ht="15.75" customHeight="1">
      <c r="A410" s="2" t="s">
        <v>1356</v>
      </c>
      <c r="B410" s="31" t="s">
        <v>181</v>
      </c>
      <c r="C410" s="10" t="s">
        <v>37</v>
      </c>
      <c r="D410" s="21">
        <v>2000</v>
      </c>
      <c r="E410" s="21">
        <v>2000</v>
      </c>
      <c r="H410" s="28" t="s">
        <v>59</v>
      </c>
      <c r="K410" s="2">
        <v>1</v>
      </c>
    </row>
    <row r="411" spans="1:22" ht="15.75" customHeight="1">
      <c r="A411" s="2" t="s">
        <v>1357</v>
      </c>
      <c r="B411" s="31" t="s">
        <v>181</v>
      </c>
      <c r="C411" s="10" t="s">
        <v>37</v>
      </c>
      <c r="D411" s="21">
        <v>6000</v>
      </c>
      <c r="E411" s="21">
        <v>8000</v>
      </c>
      <c r="H411" s="16" t="s">
        <v>1358</v>
      </c>
      <c r="I411" s="2" t="s">
        <v>111</v>
      </c>
      <c r="J411" s="16" t="s">
        <v>1359</v>
      </c>
      <c r="K411" s="2">
        <v>1</v>
      </c>
    </row>
    <row r="412" spans="1:22" ht="15.75" customHeight="1">
      <c r="A412" s="2" t="s">
        <v>1360</v>
      </c>
      <c r="B412" s="31" t="s">
        <v>181</v>
      </c>
      <c r="C412" s="10" t="s">
        <v>37</v>
      </c>
      <c r="D412" s="21"/>
      <c r="E412" s="2"/>
      <c r="H412" s="28"/>
      <c r="I412" s="2"/>
      <c r="K412" s="2">
        <v>1</v>
      </c>
    </row>
    <row r="413" spans="1:22" ht="15.75" customHeight="1">
      <c r="A413" s="2" t="s">
        <v>1361</v>
      </c>
      <c r="B413" s="31" t="s">
        <v>181</v>
      </c>
      <c r="C413" s="10" t="s">
        <v>37</v>
      </c>
      <c r="D413" s="21">
        <v>1000</v>
      </c>
      <c r="E413" s="21">
        <v>2000</v>
      </c>
      <c r="H413" s="23" t="s">
        <v>1362</v>
      </c>
      <c r="I413" s="16" t="s">
        <v>1362</v>
      </c>
      <c r="K413" s="2">
        <v>1</v>
      </c>
    </row>
    <row r="414" spans="1:22">
      <c r="A414" s="2" t="s">
        <v>1365</v>
      </c>
      <c r="B414" s="4" t="s">
        <v>181</v>
      </c>
      <c r="C414" s="10" t="s">
        <v>37</v>
      </c>
      <c r="D414" s="2">
        <v>300</v>
      </c>
      <c r="E414" s="2">
        <v>500</v>
      </c>
      <c r="H414" s="44" t="s">
        <v>1110</v>
      </c>
      <c r="I414" s="2" t="s">
        <v>1370</v>
      </c>
      <c r="K414" s="2">
        <v>1</v>
      </c>
    </row>
    <row r="415" spans="1:22" ht="15.75" customHeight="1">
      <c r="A415" s="8" t="s">
        <v>87</v>
      </c>
      <c r="B415" s="10" t="s">
        <v>88</v>
      </c>
      <c r="C415" s="10" t="s">
        <v>37</v>
      </c>
      <c r="D415" s="10">
        <v>3000</v>
      </c>
      <c r="E415" s="10">
        <v>15000</v>
      </c>
      <c r="F415" s="12"/>
      <c r="G415" s="12"/>
      <c r="H415" s="15" t="s">
        <v>90</v>
      </c>
      <c r="I415" s="15" t="s">
        <v>94</v>
      </c>
      <c r="J415" s="15" t="s">
        <v>96</v>
      </c>
      <c r="K415" s="14">
        <v>1</v>
      </c>
      <c r="L415" s="12"/>
      <c r="M415" s="10">
        <v>3000</v>
      </c>
      <c r="N415" s="10">
        <v>6000</v>
      </c>
      <c r="O415" s="12"/>
      <c r="P415" s="12"/>
      <c r="Q415" s="10">
        <v>15000</v>
      </c>
      <c r="R415" s="10">
        <v>15000</v>
      </c>
      <c r="S415" s="12"/>
      <c r="T415" s="12"/>
      <c r="U415" s="12"/>
      <c r="V415" s="12"/>
    </row>
    <row r="416" spans="1:22" ht="15.75" customHeight="1">
      <c r="A416" s="2" t="s">
        <v>650</v>
      </c>
      <c r="B416" s="21" t="s">
        <v>88</v>
      </c>
      <c r="C416" s="10" t="s">
        <v>37</v>
      </c>
      <c r="D416" s="21">
        <v>45</v>
      </c>
      <c r="E416" s="2">
        <v>50</v>
      </c>
      <c r="H416" s="19" t="str">
        <f>HYPERLINK("http://www.demingradio.com/news/local-group-marches-in-solidarity-with-womens-march-on-washington","http://www.demingradio.com/news/local-group-marches-in-solidarity-with-womens-march-on-washington")</f>
        <v>http://www.demingradio.com/news/local-group-marches-in-solidarity-with-womens-march-on-washington</v>
      </c>
      <c r="K416" s="2">
        <v>1</v>
      </c>
      <c r="M416" s="2">
        <v>45</v>
      </c>
      <c r="N416" s="2">
        <v>45</v>
      </c>
    </row>
    <row r="417" spans="1:22" ht="15.75" customHeight="1">
      <c r="A417" s="2" t="s">
        <v>720</v>
      </c>
      <c r="B417" s="21" t="s">
        <v>88</v>
      </c>
      <c r="C417" s="21" t="s">
        <v>37</v>
      </c>
      <c r="D417" s="21">
        <v>30</v>
      </c>
      <c r="E417" s="21">
        <v>30</v>
      </c>
      <c r="H417" s="16" t="s">
        <v>722</v>
      </c>
      <c r="I417" s="2"/>
      <c r="K417" s="2">
        <v>1</v>
      </c>
      <c r="U417" s="2">
        <v>30</v>
      </c>
      <c r="V417" s="2">
        <v>30</v>
      </c>
    </row>
    <row r="418" spans="1:22" ht="15.75" customHeight="1">
      <c r="A418" s="2" t="s">
        <v>816</v>
      </c>
      <c r="B418" s="2" t="s">
        <v>88</v>
      </c>
      <c r="C418" s="10" t="s">
        <v>37</v>
      </c>
      <c r="D418" s="2"/>
      <c r="E418" s="2"/>
      <c r="F418" s="2"/>
      <c r="H418" s="2"/>
      <c r="K418" s="2">
        <v>1</v>
      </c>
    </row>
    <row r="419" spans="1:22" ht="15.75" customHeight="1">
      <c r="A419" s="2" t="s">
        <v>850</v>
      </c>
      <c r="B419" s="21" t="s">
        <v>88</v>
      </c>
      <c r="C419" s="10" t="s">
        <v>37</v>
      </c>
      <c r="D419" s="21">
        <v>1</v>
      </c>
      <c r="E419" s="21">
        <v>1</v>
      </c>
      <c r="H419" s="2" t="s">
        <v>59</v>
      </c>
      <c r="K419" s="2">
        <v>1</v>
      </c>
      <c r="M419" s="2"/>
      <c r="N419" s="2"/>
      <c r="U419" s="2">
        <v>1</v>
      </c>
      <c r="V419" s="2">
        <v>1</v>
      </c>
    </row>
    <row r="420" spans="1:22" ht="15.75" customHeight="1">
      <c r="A420" s="2" t="s">
        <v>1101</v>
      </c>
      <c r="B420" s="2" t="s">
        <v>88</v>
      </c>
      <c r="C420" s="10" t="s">
        <v>37</v>
      </c>
      <c r="D420" s="2">
        <v>200</v>
      </c>
      <c r="E420" s="21">
        <v>1500</v>
      </c>
      <c r="H420" s="16" t="s">
        <v>1102</v>
      </c>
      <c r="I420" s="16" t="s">
        <v>1103</v>
      </c>
      <c r="K420" s="2">
        <v>1</v>
      </c>
    </row>
    <row r="421" spans="1:22" ht="15.75" customHeight="1">
      <c r="A421" s="2" t="s">
        <v>1108</v>
      </c>
      <c r="B421" s="2" t="s">
        <v>88</v>
      </c>
      <c r="C421" s="10" t="s">
        <v>37</v>
      </c>
      <c r="D421" s="2">
        <v>50</v>
      </c>
      <c r="E421" s="2">
        <v>50</v>
      </c>
      <c r="H421" s="28" t="s">
        <v>59</v>
      </c>
      <c r="K421" s="2">
        <v>1</v>
      </c>
    </row>
    <row r="422" spans="1:22" ht="15.75" customHeight="1">
      <c r="A422" s="2" t="s">
        <v>1208</v>
      </c>
      <c r="B422" s="21" t="s">
        <v>88</v>
      </c>
      <c r="C422" s="10" t="s">
        <v>37</v>
      </c>
      <c r="D422" s="21">
        <v>1</v>
      </c>
      <c r="E422" s="21">
        <v>1</v>
      </c>
      <c r="H422" s="2" t="s">
        <v>59</v>
      </c>
      <c r="I422" s="2"/>
      <c r="K422" s="2">
        <v>1</v>
      </c>
    </row>
    <row r="423" spans="1:22" ht="15.75" customHeight="1">
      <c r="A423" s="2" t="s">
        <v>1329</v>
      </c>
      <c r="B423" s="31" t="s">
        <v>88</v>
      </c>
      <c r="C423" s="10" t="s">
        <v>37</v>
      </c>
      <c r="D423" s="21">
        <v>50</v>
      </c>
      <c r="E423" s="21">
        <v>50</v>
      </c>
      <c r="H423" s="16" t="s">
        <v>1330</v>
      </c>
      <c r="K423" s="2">
        <v>1</v>
      </c>
    </row>
    <row r="424" spans="1:22" ht="15.75" customHeight="1">
      <c r="A424" s="2" t="s">
        <v>1380</v>
      </c>
      <c r="B424" s="31" t="s">
        <v>88</v>
      </c>
      <c r="C424" s="10" t="s">
        <v>37</v>
      </c>
      <c r="D424" s="21">
        <v>2</v>
      </c>
      <c r="E424" s="21">
        <v>2</v>
      </c>
      <c r="H424" s="28" t="s">
        <v>1381</v>
      </c>
      <c r="K424" s="2">
        <v>1</v>
      </c>
    </row>
    <row r="425" spans="1:22" ht="15.75" customHeight="1">
      <c r="A425" s="2" t="s">
        <v>1382</v>
      </c>
      <c r="B425" s="31" t="s">
        <v>88</v>
      </c>
      <c r="C425" s="10" t="s">
        <v>37</v>
      </c>
      <c r="D425" s="21">
        <v>10000</v>
      </c>
      <c r="E425" s="21">
        <v>17000</v>
      </c>
      <c r="H425" s="23" t="s">
        <v>1383</v>
      </c>
      <c r="I425" s="2" t="s">
        <v>1384</v>
      </c>
      <c r="K425" s="2">
        <v>1</v>
      </c>
    </row>
    <row r="426" spans="1:22" ht="15.75" customHeight="1">
      <c r="A426" s="2" t="s">
        <v>1385</v>
      </c>
      <c r="B426" s="31" t="s">
        <v>88</v>
      </c>
      <c r="C426" s="10" t="s">
        <v>37</v>
      </c>
      <c r="D426" s="21">
        <v>500</v>
      </c>
      <c r="E426" s="2">
        <v>500</v>
      </c>
      <c r="H426" s="28" t="s">
        <v>59</v>
      </c>
      <c r="K426" s="2">
        <v>1</v>
      </c>
    </row>
    <row r="427" spans="1:22" ht="15.75" customHeight="1">
      <c r="A427" s="2" t="s">
        <v>1386</v>
      </c>
      <c r="B427" s="31" t="s">
        <v>88</v>
      </c>
      <c r="C427" s="10" t="s">
        <v>37</v>
      </c>
      <c r="D427" s="21">
        <v>100</v>
      </c>
      <c r="E427" s="2">
        <v>100</v>
      </c>
      <c r="H427" s="28" t="s">
        <v>59</v>
      </c>
      <c r="K427" s="2">
        <v>1</v>
      </c>
    </row>
    <row r="428" spans="1:22" ht="15.75" customHeight="1">
      <c r="A428" s="2" t="s">
        <v>1388</v>
      </c>
      <c r="B428" s="31" t="s">
        <v>88</v>
      </c>
      <c r="C428" s="10" t="s">
        <v>37</v>
      </c>
      <c r="D428" s="21">
        <v>150</v>
      </c>
      <c r="E428" s="21">
        <v>158</v>
      </c>
      <c r="H428" s="28" t="s">
        <v>59</v>
      </c>
      <c r="I428" s="2" t="s">
        <v>1144</v>
      </c>
      <c r="K428" s="2">
        <v>1</v>
      </c>
    </row>
    <row r="429" spans="1:22" ht="15.75" customHeight="1">
      <c r="A429" s="2" t="s">
        <v>1104</v>
      </c>
      <c r="B429" s="2" t="s">
        <v>1105</v>
      </c>
      <c r="C429" s="10" t="s">
        <v>37</v>
      </c>
      <c r="D429" s="21">
        <v>4000</v>
      </c>
      <c r="E429" s="21">
        <v>15000</v>
      </c>
      <c r="H429" s="16" t="s">
        <v>1106</v>
      </c>
      <c r="I429" s="16" t="s">
        <v>1107</v>
      </c>
      <c r="K429" s="2">
        <v>1</v>
      </c>
    </row>
    <row r="430" spans="1:22" ht="15.75" customHeight="1">
      <c r="A430" s="2" t="s">
        <v>1363</v>
      </c>
      <c r="B430" s="35" t="s">
        <v>1105</v>
      </c>
      <c r="C430" s="10" t="s">
        <v>37</v>
      </c>
      <c r="D430" s="21">
        <v>10000</v>
      </c>
      <c r="E430" s="21">
        <v>10000</v>
      </c>
      <c r="H430" s="16" t="s">
        <v>1364</v>
      </c>
      <c r="K430" s="2">
        <v>1</v>
      </c>
    </row>
    <row r="431" spans="1:22" ht="15.75" customHeight="1">
      <c r="A431" s="2" t="s">
        <v>1397</v>
      </c>
      <c r="B431" s="31" t="s">
        <v>1105</v>
      </c>
      <c r="C431" s="10" t="s">
        <v>37</v>
      </c>
      <c r="D431" s="21">
        <v>7</v>
      </c>
      <c r="E431" s="21">
        <v>7</v>
      </c>
      <c r="H431" s="28" t="s">
        <v>111</v>
      </c>
      <c r="K431" s="2">
        <v>1</v>
      </c>
    </row>
    <row r="432" spans="1:22" ht="15.75" customHeight="1">
      <c r="A432" s="8" t="s">
        <v>74</v>
      </c>
      <c r="B432" s="10" t="s">
        <v>75</v>
      </c>
      <c r="C432" s="10" t="s">
        <v>37</v>
      </c>
      <c r="D432" s="10">
        <v>7000</v>
      </c>
      <c r="E432" s="10">
        <v>9000</v>
      </c>
      <c r="F432" s="12"/>
      <c r="G432" s="12"/>
      <c r="H432" s="13" t="s">
        <v>76</v>
      </c>
      <c r="I432" s="14" t="s">
        <v>59</v>
      </c>
      <c r="J432" s="12"/>
      <c r="K432" s="14">
        <v>1</v>
      </c>
      <c r="L432" s="12"/>
      <c r="M432" s="12"/>
      <c r="N432" s="12"/>
      <c r="O432" s="12"/>
      <c r="P432" s="12"/>
      <c r="Q432" s="12"/>
      <c r="R432" s="12"/>
      <c r="S432" s="12"/>
      <c r="T432" s="12"/>
      <c r="U432" s="12"/>
      <c r="V432" s="12"/>
    </row>
    <row r="433" spans="1:22" ht="15.75" customHeight="1">
      <c r="A433" s="2" t="s">
        <v>316</v>
      </c>
      <c r="B433" s="21" t="s">
        <v>75</v>
      </c>
      <c r="C433" s="10" t="s">
        <v>37</v>
      </c>
      <c r="D433" s="21">
        <v>2000</v>
      </c>
      <c r="E433" s="21">
        <v>3000</v>
      </c>
      <c r="H433" s="28" t="s">
        <v>59</v>
      </c>
      <c r="I433" s="16" t="s">
        <v>319</v>
      </c>
      <c r="K433" s="2">
        <v>1</v>
      </c>
      <c r="L433" s="2">
        <v>1000</v>
      </c>
      <c r="M433" s="2">
        <v>3000</v>
      </c>
      <c r="N433" s="2">
        <v>3000</v>
      </c>
      <c r="U433" s="2">
        <v>2000</v>
      </c>
      <c r="V433" s="2">
        <v>2000</v>
      </c>
    </row>
    <row r="434" spans="1:22" ht="15.75" customHeight="1">
      <c r="A434" s="2" t="s">
        <v>403</v>
      </c>
      <c r="B434" s="21" t="s">
        <v>75</v>
      </c>
      <c r="C434" s="10" t="s">
        <v>37</v>
      </c>
      <c r="D434" s="21">
        <v>2500</v>
      </c>
      <c r="E434" s="21">
        <v>3000</v>
      </c>
      <c r="H434" s="16" t="s">
        <v>404</v>
      </c>
      <c r="I434" s="16" t="s">
        <v>404</v>
      </c>
      <c r="K434" s="2">
        <v>1</v>
      </c>
      <c r="O434" s="2">
        <v>2500</v>
      </c>
      <c r="P434" s="2">
        <v>3000</v>
      </c>
    </row>
    <row r="435" spans="1:22" ht="15.75" customHeight="1">
      <c r="A435" s="2" t="s">
        <v>421</v>
      </c>
      <c r="B435" s="21" t="s">
        <v>75</v>
      </c>
      <c r="C435" s="10" t="s">
        <v>37</v>
      </c>
      <c r="D435" s="21">
        <v>135</v>
      </c>
      <c r="E435" s="21">
        <v>300</v>
      </c>
      <c r="H435" s="23" t="s">
        <v>423</v>
      </c>
      <c r="I435" s="2" t="s">
        <v>61</v>
      </c>
      <c r="K435" s="2">
        <v>1</v>
      </c>
      <c r="U435" s="2">
        <v>135</v>
      </c>
      <c r="V435" s="2">
        <v>300</v>
      </c>
    </row>
    <row r="436" spans="1:22" ht="15.75" customHeight="1">
      <c r="A436" s="2" t="s">
        <v>553</v>
      </c>
      <c r="B436" s="21" t="s">
        <v>75</v>
      </c>
      <c r="C436" s="10" t="s">
        <v>37</v>
      </c>
      <c r="D436" s="21">
        <v>350</v>
      </c>
      <c r="E436" s="2">
        <v>350</v>
      </c>
      <c r="H436" s="23" t="s">
        <v>554</v>
      </c>
      <c r="I436" s="28" t="s">
        <v>59</v>
      </c>
      <c r="K436" s="2">
        <v>1</v>
      </c>
      <c r="L436" s="2">
        <v>50</v>
      </c>
      <c r="Q436" s="2">
        <v>350</v>
      </c>
      <c r="R436" s="2">
        <v>350</v>
      </c>
    </row>
    <row r="437" spans="1:22" ht="15.75" customHeight="1">
      <c r="A437" s="2" t="s">
        <v>592</v>
      </c>
      <c r="B437" s="21" t="s">
        <v>75</v>
      </c>
      <c r="C437" s="10" t="s">
        <v>37</v>
      </c>
      <c r="D437" s="21">
        <v>200</v>
      </c>
      <c r="E437" s="2">
        <v>200</v>
      </c>
      <c r="F437" s="21"/>
      <c r="G437" s="21"/>
      <c r="H437" s="23" t="s">
        <v>593</v>
      </c>
      <c r="I437" s="2"/>
      <c r="J437" s="2"/>
      <c r="K437" s="2">
        <v>1</v>
      </c>
      <c r="Q437" s="2">
        <v>200</v>
      </c>
      <c r="R437" s="2">
        <v>200</v>
      </c>
    </row>
    <row r="438" spans="1:22" ht="15.75" customHeight="1">
      <c r="A438" s="2" t="s">
        <v>646</v>
      </c>
      <c r="B438" s="21" t="s">
        <v>75</v>
      </c>
      <c r="C438" s="10" t="s">
        <v>37</v>
      </c>
      <c r="D438" s="21">
        <v>50</v>
      </c>
      <c r="E438" s="2">
        <v>120</v>
      </c>
      <c r="H438" s="2" t="s">
        <v>647</v>
      </c>
      <c r="I438" s="2" t="s">
        <v>59</v>
      </c>
      <c r="K438" s="2">
        <v>1</v>
      </c>
      <c r="S438" s="2">
        <v>50</v>
      </c>
      <c r="T438" s="2">
        <v>120</v>
      </c>
    </row>
    <row r="439" spans="1:22" ht="15.75" customHeight="1">
      <c r="A439" s="2" t="s">
        <v>741</v>
      </c>
      <c r="B439" s="21" t="s">
        <v>75</v>
      </c>
      <c r="C439" s="10" t="s">
        <v>37</v>
      </c>
      <c r="D439" s="21"/>
      <c r="E439" s="21"/>
      <c r="H439" s="2" t="s">
        <v>742</v>
      </c>
      <c r="I439" s="2"/>
      <c r="K439" s="2">
        <v>0</v>
      </c>
    </row>
    <row r="440" spans="1:22" ht="15.75" customHeight="1">
      <c r="A440" s="2" t="s">
        <v>835</v>
      </c>
      <c r="B440" s="21" t="s">
        <v>75</v>
      </c>
      <c r="C440" s="10" t="s">
        <v>37</v>
      </c>
      <c r="D440" s="21">
        <v>70</v>
      </c>
      <c r="E440" s="21">
        <v>120</v>
      </c>
      <c r="H440" s="19" t="str">
        <f>HYPERLINK("http://chautauquatoday.com/news/details.cfm?clientid=25&amp;id=234985#.WIT2YbYrLVo","http://chautauquatoday.com/news/details.cfm?clientid=25&amp;id=234985#.WIT2YbYrLVo")</f>
        <v>http://chautauquatoday.com/news/details.cfm?clientid=25&amp;id=234985#.WIT2YbYrLVo</v>
      </c>
      <c r="I440" s="2" t="s">
        <v>839</v>
      </c>
      <c r="K440" s="2">
        <v>1</v>
      </c>
      <c r="Q440" s="2">
        <v>70</v>
      </c>
      <c r="R440" s="2">
        <v>70</v>
      </c>
    </row>
    <row r="441" spans="1:22" ht="15.75" customHeight="1">
      <c r="A441" s="2" t="s">
        <v>852</v>
      </c>
      <c r="B441" s="21" t="s">
        <v>75</v>
      </c>
      <c r="C441" s="10" t="s">
        <v>37</v>
      </c>
      <c r="D441" s="21">
        <v>1000</v>
      </c>
      <c r="E441" s="21">
        <v>1500</v>
      </c>
      <c r="H441" s="2" t="s">
        <v>59</v>
      </c>
      <c r="I441" s="16" t="s">
        <v>854</v>
      </c>
      <c r="K441" s="2">
        <v>1</v>
      </c>
      <c r="L441" s="2">
        <v>150</v>
      </c>
      <c r="U441" s="2">
        <v>1500</v>
      </c>
      <c r="V441" s="2">
        <v>1500</v>
      </c>
    </row>
    <row r="442" spans="1:22" ht="15.75" customHeight="1">
      <c r="A442" s="2" t="s">
        <v>963</v>
      </c>
      <c r="B442" s="21" t="s">
        <v>75</v>
      </c>
      <c r="C442" s="10" t="s">
        <v>37</v>
      </c>
      <c r="D442" s="21">
        <v>2000</v>
      </c>
      <c r="E442" s="21">
        <v>3000</v>
      </c>
      <c r="H442" s="16" t="s">
        <v>965</v>
      </c>
      <c r="I442" s="16" t="s">
        <v>966</v>
      </c>
      <c r="K442" s="2">
        <v>1</v>
      </c>
    </row>
    <row r="443" spans="1:22" ht="15.75" customHeight="1">
      <c r="A443" s="2" t="s">
        <v>977</v>
      </c>
      <c r="B443" s="21" t="s">
        <v>75</v>
      </c>
      <c r="C443" s="10" t="s">
        <v>37</v>
      </c>
      <c r="D443" s="21">
        <v>8000</v>
      </c>
      <c r="E443" s="21">
        <v>10000</v>
      </c>
      <c r="H443" s="16" t="s">
        <v>978</v>
      </c>
      <c r="I443" s="16" t="s">
        <v>979</v>
      </c>
      <c r="K443" s="2">
        <v>1</v>
      </c>
    </row>
    <row r="444" spans="1:22" ht="15.75" customHeight="1">
      <c r="A444" s="2" t="s">
        <v>1115</v>
      </c>
      <c r="B444" s="21" t="s">
        <v>75</v>
      </c>
      <c r="C444" s="10" t="s">
        <v>37</v>
      </c>
      <c r="D444" s="21">
        <v>147</v>
      </c>
      <c r="E444" s="21">
        <v>325</v>
      </c>
      <c r="H444" s="2" t="s">
        <v>1118</v>
      </c>
      <c r="I444" s="2" t="s">
        <v>783</v>
      </c>
      <c r="K444" s="2">
        <v>1</v>
      </c>
    </row>
    <row r="445" spans="1:22" ht="15.75" customHeight="1">
      <c r="A445" s="2" t="s">
        <v>1238</v>
      </c>
      <c r="B445" s="21" t="s">
        <v>75</v>
      </c>
      <c r="C445" s="10" t="s">
        <v>37</v>
      </c>
      <c r="D445" s="21">
        <v>400000</v>
      </c>
      <c r="E445" s="21">
        <v>500000</v>
      </c>
      <c r="H445" s="16" t="s">
        <v>1239</v>
      </c>
      <c r="J445" s="2" t="s">
        <v>1240</v>
      </c>
      <c r="K445" s="2">
        <v>1</v>
      </c>
    </row>
    <row r="446" spans="1:22" ht="15.75" customHeight="1">
      <c r="A446" s="2" t="s">
        <v>1276</v>
      </c>
      <c r="B446" s="21" t="s">
        <v>75</v>
      </c>
      <c r="C446" s="10" t="s">
        <v>37</v>
      </c>
      <c r="D446" s="21">
        <v>500</v>
      </c>
      <c r="E446" s="21">
        <v>500</v>
      </c>
      <c r="H446" s="23" t="s">
        <v>593</v>
      </c>
      <c r="K446" s="2">
        <v>1</v>
      </c>
    </row>
    <row r="447" spans="1:22" ht="15.75" customHeight="1">
      <c r="A447" s="2" t="s">
        <v>1283</v>
      </c>
      <c r="B447" s="21" t="s">
        <v>75</v>
      </c>
      <c r="C447" s="10" t="s">
        <v>37</v>
      </c>
      <c r="D447" s="21">
        <v>3</v>
      </c>
      <c r="E447" s="21">
        <v>3</v>
      </c>
      <c r="H447" s="2" t="s">
        <v>111</v>
      </c>
      <c r="I447" s="2"/>
      <c r="K447" s="2">
        <v>1</v>
      </c>
    </row>
    <row r="448" spans="1:22" ht="15.75" customHeight="1">
      <c r="A448" s="2" t="s">
        <v>1313</v>
      </c>
      <c r="B448" s="21" t="s">
        <v>75</v>
      </c>
      <c r="C448" s="10" t="s">
        <v>37</v>
      </c>
      <c r="D448" s="21">
        <v>182</v>
      </c>
      <c r="E448" s="2">
        <v>700</v>
      </c>
      <c r="H448" s="16" t="s">
        <v>1314</v>
      </c>
      <c r="I448" s="16" t="s">
        <v>1315</v>
      </c>
      <c r="K448" s="2">
        <v>1</v>
      </c>
    </row>
    <row r="449" spans="1:22" ht="15.75" customHeight="1">
      <c r="A449" s="2" t="s">
        <v>1322</v>
      </c>
      <c r="B449" s="31" t="s">
        <v>75</v>
      </c>
      <c r="C449" s="10" t="s">
        <v>37</v>
      </c>
      <c r="D449" s="21">
        <v>2000</v>
      </c>
      <c r="E449" s="21">
        <v>2000</v>
      </c>
      <c r="H449" s="16" t="s">
        <v>1323</v>
      </c>
      <c r="K449" s="2">
        <v>1</v>
      </c>
    </row>
    <row r="450" spans="1:22" ht="15.75" customHeight="1">
      <c r="A450" s="2" t="s">
        <v>1324</v>
      </c>
      <c r="B450" s="31" t="s">
        <v>75</v>
      </c>
      <c r="C450" s="10" t="s">
        <v>37</v>
      </c>
      <c r="D450" s="21">
        <v>350</v>
      </c>
      <c r="E450" s="21">
        <v>500</v>
      </c>
      <c r="H450" s="2" t="s">
        <v>169</v>
      </c>
      <c r="I450" s="16" t="s">
        <v>1325</v>
      </c>
      <c r="K450" s="2">
        <v>1</v>
      </c>
    </row>
    <row r="451" spans="1:22" ht="15.75" customHeight="1">
      <c r="A451" s="2" t="s">
        <v>1339</v>
      </c>
      <c r="B451" s="35" t="s">
        <v>75</v>
      </c>
      <c r="C451" s="10" t="s">
        <v>37</v>
      </c>
      <c r="D451" s="21">
        <v>18</v>
      </c>
      <c r="E451" s="2">
        <v>22</v>
      </c>
      <c r="H451" s="2" t="s">
        <v>111</v>
      </c>
      <c r="I451" s="2"/>
      <c r="K451" s="2">
        <v>1</v>
      </c>
    </row>
    <row r="452" spans="1:22" ht="15.75" customHeight="1">
      <c r="A452" s="2" t="s">
        <v>1340</v>
      </c>
      <c r="B452" s="35" t="s">
        <v>75</v>
      </c>
      <c r="C452" s="10" t="s">
        <v>37</v>
      </c>
      <c r="D452" s="21">
        <v>4000</v>
      </c>
      <c r="E452" s="21">
        <v>7716</v>
      </c>
      <c r="H452" s="16" t="s">
        <v>1341</v>
      </c>
      <c r="I452" s="2" t="s">
        <v>1342</v>
      </c>
      <c r="J452" s="16" t="s">
        <v>1343</v>
      </c>
      <c r="K452" s="2">
        <v>1</v>
      </c>
    </row>
    <row r="453" spans="1:22" ht="15.75" customHeight="1">
      <c r="A453" s="2" t="s">
        <v>1375</v>
      </c>
      <c r="B453" s="31" t="s">
        <v>75</v>
      </c>
      <c r="C453" s="10" t="s">
        <v>37</v>
      </c>
      <c r="D453" s="21">
        <v>1500</v>
      </c>
      <c r="E453" s="21">
        <v>2000</v>
      </c>
      <c r="H453" s="16" t="s">
        <v>1376</v>
      </c>
      <c r="I453" s="16" t="s">
        <v>264</v>
      </c>
      <c r="K453" s="2">
        <v>1</v>
      </c>
    </row>
    <row r="454" spans="1:22" ht="15.75" customHeight="1">
      <c r="A454" s="2" t="s">
        <v>1401</v>
      </c>
      <c r="B454" s="31" t="s">
        <v>75</v>
      </c>
      <c r="C454" s="10" t="s">
        <v>37</v>
      </c>
      <c r="D454" s="21">
        <v>250</v>
      </c>
      <c r="E454" s="21">
        <v>250</v>
      </c>
      <c r="H454" s="2" t="s">
        <v>1402</v>
      </c>
      <c r="K454" s="2">
        <v>1</v>
      </c>
    </row>
    <row r="455" spans="1:22" ht="15.75" customHeight="1">
      <c r="A455" s="2" t="s">
        <v>1419</v>
      </c>
      <c r="B455" s="31" t="s">
        <v>75</v>
      </c>
      <c r="C455" s="10" t="s">
        <v>37</v>
      </c>
      <c r="D455" s="21">
        <v>10000</v>
      </c>
      <c r="E455" s="21">
        <v>10000</v>
      </c>
      <c r="H455" s="23" t="s">
        <v>1420</v>
      </c>
      <c r="I455" s="16" t="s">
        <v>1376</v>
      </c>
      <c r="K455" s="2">
        <v>1</v>
      </c>
    </row>
    <row r="456" spans="1:22" ht="15.75" customHeight="1">
      <c r="A456" s="2" t="s">
        <v>1421</v>
      </c>
      <c r="B456" s="31" t="s">
        <v>75</v>
      </c>
      <c r="C456" s="10" t="s">
        <v>37</v>
      </c>
      <c r="D456" s="2">
        <v>2000</v>
      </c>
      <c r="E456" s="21">
        <v>3000</v>
      </c>
      <c r="H456" s="2" t="s">
        <v>59</v>
      </c>
      <c r="I456" s="2" t="s">
        <v>111</v>
      </c>
      <c r="J456" s="16" t="s">
        <v>1422</v>
      </c>
      <c r="K456" s="2">
        <v>1</v>
      </c>
    </row>
    <row r="457" spans="1:22" ht="15.75" customHeight="1">
      <c r="A457" s="2" t="s">
        <v>1423</v>
      </c>
      <c r="B457" s="31" t="s">
        <v>75</v>
      </c>
      <c r="C457" s="10" t="s">
        <v>37</v>
      </c>
      <c r="D457" s="21">
        <v>5</v>
      </c>
      <c r="E457" s="21">
        <v>5</v>
      </c>
      <c r="H457" s="28" t="s">
        <v>111</v>
      </c>
      <c r="K457" s="2">
        <v>1</v>
      </c>
    </row>
    <row r="458" spans="1:22" ht="15.75" customHeight="1">
      <c r="A458" s="2" t="s">
        <v>1424</v>
      </c>
      <c r="B458" s="31" t="s">
        <v>75</v>
      </c>
      <c r="C458" s="10" t="s">
        <v>37</v>
      </c>
      <c r="D458" s="21">
        <v>200</v>
      </c>
      <c r="E458" s="21">
        <v>300</v>
      </c>
      <c r="H458" s="52" t="s">
        <v>1425</v>
      </c>
      <c r="I458" s="29" t="s">
        <v>1427</v>
      </c>
      <c r="J458" s="2" t="s">
        <v>783</v>
      </c>
      <c r="K458" s="2">
        <v>1</v>
      </c>
    </row>
    <row r="459" spans="1:22" ht="15.75" customHeight="1">
      <c r="A459" s="2" t="s">
        <v>1428</v>
      </c>
      <c r="B459" s="31" t="s">
        <v>75</v>
      </c>
      <c r="C459" s="10" t="s">
        <v>37</v>
      </c>
      <c r="D459" s="21">
        <v>250</v>
      </c>
      <c r="E459" s="21">
        <v>250</v>
      </c>
      <c r="H459" s="23" t="s">
        <v>1429</v>
      </c>
      <c r="K459" s="2">
        <v>1</v>
      </c>
    </row>
    <row r="460" spans="1:22" ht="15.75" customHeight="1">
      <c r="A460" s="2" t="s">
        <v>1430</v>
      </c>
      <c r="B460" s="4" t="s">
        <v>75</v>
      </c>
      <c r="C460" s="10" t="s">
        <v>37</v>
      </c>
      <c r="D460" s="21">
        <v>1000</v>
      </c>
      <c r="E460" s="21">
        <v>1000</v>
      </c>
      <c r="H460" s="2" t="s">
        <v>1431</v>
      </c>
      <c r="I460" s="2" t="s">
        <v>1432</v>
      </c>
      <c r="K460" s="2">
        <v>1</v>
      </c>
    </row>
    <row r="461" spans="1:22" ht="15.75" customHeight="1">
      <c r="A461" s="2" t="s">
        <v>210</v>
      </c>
      <c r="B461" s="21" t="s">
        <v>211</v>
      </c>
      <c r="C461" s="10" t="s">
        <v>37</v>
      </c>
      <c r="D461" s="21">
        <v>300</v>
      </c>
      <c r="E461" s="2">
        <v>500</v>
      </c>
      <c r="H461" s="19" t="str">
        <f>HYPERLINK("http://www.athensnews.com/news/local/hundreds-take-to-athens-streets-to-protest-trump-two-party/article_a05f8d96-a9cc-11e6-adc2-afe09ec722c0.html","http://www.athensnews.com/news/local/hundreds-take-to-athens-streets-to-protest-trump-two-party/article_a05f8d96-a9cc-11e6-adc2-afe09ec722c0.html")</f>
        <v>http://www.athensnews.com/news/local/hundreds-take-to-athens-streets-to-protest-trump-two-party/article_a05f8d96-a9cc-11e6-adc2-afe09ec722c0.html</v>
      </c>
      <c r="I461" s="2"/>
      <c r="K461" s="2">
        <v>1</v>
      </c>
      <c r="Q461" s="2">
        <v>300</v>
      </c>
      <c r="R461" s="2">
        <v>500</v>
      </c>
    </row>
    <row r="462" spans="1:22" ht="15.75" customHeight="1">
      <c r="A462" s="2" t="s">
        <v>523</v>
      </c>
      <c r="B462" s="21" t="s">
        <v>211</v>
      </c>
      <c r="C462" s="10" t="s">
        <v>37</v>
      </c>
      <c r="D462" s="21">
        <v>1000</v>
      </c>
      <c r="E462" s="21">
        <v>1000</v>
      </c>
      <c r="H462" s="16" t="s">
        <v>525</v>
      </c>
      <c r="I462" s="28"/>
      <c r="K462" s="2">
        <v>1</v>
      </c>
      <c r="U462" s="2">
        <v>1000</v>
      </c>
      <c r="V462" s="2">
        <v>1000</v>
      </c>
    </row>
    <row r="463" spans="1:22" ht="15.75" customHeight="1">
      <c r="A463" s="2" t="s">
        <v>532</v>
      </c>
      <c r="B463" s="21" t="s">
        <v>211</v>
      </c>
      <c r="C463" s="10" t="s">
        <v>37</v>
      </c>
      <c r="D463" s="21">
        <v>5000</v>
      </c>
      <c r="E463" s="21">
        <v>12000</v>
      </c>
      <c r="H463" s="16" t="s">
        <v>535</v>
      </c>
      <c r="I463" s="2" t="s">
        <v>59</v>
      </c>
      <c r="J463" s="16" t="s">
        <v>539</v>
      </c>
      <c r="K463" s="2">
        <v>1</v>
      </c>
      <c r="M463" s="2">
        <v>5000</v>
      </c>
      <c r="N463" s="2">
        <v>5000</v>
      </c>
      <c r="U463" s="2">
        <v>10000</v>
      </c>
      <c r="V463" s="2">
        <v>12000</v>
      </c>
    </row>
    <row r="464" spans="1:22" ht="15.75" customHeight="1">
      <c r="A464" s="2" t="s">
        <v>551</v>
      </c>
      <c r="B464" s="21" t="s">
        <v>211</v>
      </c>
      <c r="C464" s="10" t="s">
        <v>37</v>
      </c>
      <c r="D464" s="21">
        <v>15000</v>
      </c>
      <c r="E464" s="21">
        <v>15000</v>
      </c>
      <c r="H464" s="16" t="s">
        <v>552</v>
      </c>
      <c r="I464" s="2"/>
      <c r="K464" s="2">
        <v>1</v>
      </c>
      <c r="O464" s="2">
        <v>15000</v>
      </c>
      <c r="P464" s="2">
        <v>15000</v>
      </c>
      <c r="Q464" s="2"/>
    </row>
    <row r="465" spans="1:20" ht="15.75" customHeight="1">
      <c r="A465" s="2" t="s">
        <v>577</v>
      </c>
      <c r="B465" s="21" t="s">
        <v>211</v>
      </c>
      <c r="C465" s="10" t="s">
        <v>37</v>
      </c>
      <c r="D465" s="21">
        <v>2000</v>
      </c>
      <c r="E465" s="21">
        <v>3000</v>
      </c>
      <c r="G465" s="21">
        <v>1</v>
      </c>
      <c r="H465" s="16" t="s">
        <v>579</v>
      </c>
      <c r="I465" s="16" t="s">
        <v>575</v>
      </c>
      <c r="K465" s="2">
        <v>1</v>
      </c>
      <c r="Q465" s="2">
        <v>2000</v>
      </c>
      <c r="R465" s="2">
        <v>3000</v>
      </c>
    </row>
    <row r="466" spans="1:20" ht="15.75" customHeight="1">
      <c r="A466" s="2" t="s">
        <v>577</v>
      </c>
      <c r="B466" s="21" t="s">
        <v>211</v>
      </c>
      <c r="C466" s="10" t="s">
        <v>37</v>
      </c>
      <c r="D466" s="21">
        <v>200</v>
      </c>
      <c r="E466" s="2">
        <v>200</v>
      </c>
      <c r="G466" s="2">
        <v>1</v>
      </c>
      <c r="H466" s="19" t="str">
        <f>HYPERLINK("http://thelantern.com/2017/01/students-stage-walkout-in-protest-against-president-trump/","http://thelantern.com/2017/01/students-stage-walkout-in-protest-against-president-trump/")</f>
        <v>http://thelantern.com/2017/01/students-stage-walkout-in-protest-against-president-trump/</v>
      </c>
      <c r="I466" s="2"/>
      <c r="K466" s="2">
        <v>1</v>
      </c>
      <c r="Q466" s="2">
        <v>200</v>
      </c>
      <c r="R466" s="2">
        <v>200</v>
      </c>
    </row>
    <row r="467" spans="1:20" ht="15.75" customHeight="1">
      <c r="A467" s="2" t="s">
        <v>632</v>
      </c>
      <c r="B467" s="21" t="s">
        <v>211</v>
      </c>
      <c r="C467" s="10" t="s">
        <v>37</v>
      </c>
      <c r="D467" s="21">
        <v>3000</v>
      </c>
      <c r="E467" s="21">
        <v>3000</v>
      </c>
      <c r="H467" s="16" t="s">
        <v>634</v>
      </c>
      <c r="I467" s="29" t="s">
        <v>635</v>
      </c>
      <c r="K467" s="2">
        <v>1</v>
      </c>
      <c r="L467" s="2">
        <v>1000</v>
      </c>
      <c r="O467" s="2">
        <v>3000</v>
      </c>
      <c r="P467" s="2">
        <v>3000</v>
      </c>
      <c r="Q467" s="2">
        <v>3000</v>
      </c>
      <c r="R467" s="2">
        <v>3000</v>
      </c>
    </row>
    <row r="468" spans="1:20" ht="15.75" customHeight="1">
      <c r="A468" s="2" t="s">
        <v>642</v>
      </c>
      <c r="B468" s="21" t="s">
        <v>211</v>
      </c>
      <c r="C468" s="10" t="s">
        <v>37</v>
      </c>
      <c r="D468" s="21">
        <v>127</v>
      </c>
      <c r="E468" s="2">
        <v>130</v>
      </c>
      <c r="H468" s="2" t="s">
        <v>643</v>
      </c>
      <c r="I468" s="2"/>
      <c r="K468" s="2">
        <v>1</v>
      </c>
      <c r="S468" s="2">
        <v>127</v>
      </c>
      <c r="T468" s="2">
        <v>130</v>
      </c>
    </row>
    <row r="469" spans="1:20" ht="15.75" customHeight="1">
      <c r="A469" s="2" t="s">
        <v>1043</v>
      </c>
      <c r="B469" s="21" t="s">
        <v>211</v>
      </c>
      <c r="C469" s="10" t="s">
        <v>37</v>
      </c>
      <c r="D469" s="21">
        <v>100</v>
      </c>
      <c r="E469" s="21">
        <v>100</v>
      </c>
      <c r="H469" s="23" t="s">
        <v>1044</v>
      </c>
      <c r="I469" s="2"/>
      <c r="K469" s="2">
        <v>1</v>
      </c>
    </row>
    <row r="470" spans="1:20" ht="15.75" customHeight="1">
      <c r="A470" s="2" t="s">
        <v>1078</v>
      </c>
      <c r="B470" s="21" t="s">
        <v>211</v>
      </c>
      <c r="C470" s="10" t="s">
        <v>37</v>
      </c>
      <c r="D470" s="21">
        <v>300</v>
      </c>
      <c r="E470" s="21">
        <v>300</v>
      </c>
      <c r="H470" s="16" t="s">
        <v>1079</v>
      </c>
      <c r="I470" s="2"/>
      <c r="K470" s="2">
        <v>1</v>
      </c>
    </row>
    <row r="471" spans="1:20" ht="15.75" customHeight="1">
      <c r="A471" s="2" t="s">
        <v>1220</v>
      </c>
      <c r="B471" s="21" t="s">
        <v>211</v>
      </c>
      <c r="C471" s="10" t="s">
        <v>37</v>
      </c>
      <c r="D471" s="21">
        <v>20</v>
      </c>
      <c r="E471" s="2">
        <v>30</v>
      </c>
      <c r="H471" s="2" t="s">
        <v>116</v>
      </c>
      <c r="I471" s="2" t="s">
        <v>116</v>
      </c>
      <c r="K471" s="2">
        <v>1</v>
      </c>
    </row>
    <row r="472" spans="1:20" ht="15.75" customHeight="1">
      <c r="A472" s="2" t="s">
        <v>1444</v>
      </c>
      <c r="B472" s="31" t="s">
        <v>211</v>
      </c>
      <c r="C472" s="2" t="s">
        <v>37</v>
      </c>
      <c r="D472" s="2">
        <v>5</v>
      </c>
      <c r="E472" s="2">
        <v>5</v>
      </c>
      <c r="G472" s="2">
        <v>1</v>
      </c>
      <c r="H472" s="16" t="s">
        <v>1445</v>
      </c>
      <c r="K472" s="2">
        <v>0</v>
      </c>
    </row>
    <row r="473" spans="1:20" ht="15.75" customHeight="1">
      <c r="A473" s="2" t="s">
        <v>1446</v>
      </c>
      <c r="B473" s="31" t="s">
        <v>211</v>
      </c>
      <c r="C473" s="10" t="s">
        <v>37</v>
      </c>
      <c r="D473" s="21">
        <v>200</v>
      </c>
      <c r="E473" s="21">
        <v>200</v>
      </c>
      <c r="G473" s="2">
        <v>1</v>
      </c>
      <c r="H473" s="2" t="s">
        <v>1447</v>
      </c>
      <c r="K473" s="2">
        <v>0</v>
      </c>
    </row>
    <row r="474" spans="1:20" ht="15.75" customHeight="1">
      <c r="A474" s="2" t="s">
        <v>1448</v>
      </c>
      <c r="B474" s="31" t="s">
        <v>211</v>
      </c>
      <c r="C474" s="10" t="s">
        <v>37</v>
      </c>
      <c r="D474" s="21">
        <v>150</v>
      </c>
      <c r="E474" s="21">
        <v>200</v>
      </c>
      <c r="H474" s="2" t="s">
        <v>1449</v>
      </c>
      <c r="K474" s="2">
        <v>1</v>
      </c>
    </row>
    <row r="475" spans="1:20" ht="15.75" customHeight="1">
      <c r="A475" s="2" t="s">
        <v>1450</v>
      </c>
      <c r="B475" s="31" t="s">
        <v>211</v>
      </c>
      <c r="C475" s="10" t="s">
        <v>37</v>
      </c>
      <c r="D475" s="2">
        <v>70</v>
      </c>
      <c r="E475" s="2">
        <v>70</v>
      </c>
      <c r="H475" s="16" t="s">
        <v>1452</v>
      </c>
      <c r="K475" s="2">
        <v>1</v>
      </c>
    </row>
    <row r="476" spans="1:20" ht="15.75" customHeight="1">
      <c r="A476" s="2" t="s">
        <v>1454</v>
      </c>
      <c r="B476" s="4" t="s">
        <v>211</v>
      </c>
      <c r="C476" s="10" t="s">
        <v>37</v>
      </c>
      <c r="D476" s="2">
        <v>500</v>
      </c>
      <c r="E476" s="21">
        <v>1000</v>
      </c>
      <c r="H476" s="16" t="s">
        <v>1455</v>
      </c>
      <c r="I476" s="16" t="s">
        <v>1457</v>
      </c>
      <c r="K476" s="2">
        <v>1</v>
      </c>
    </row>
    <row r="477" spans="1:20" ht="15.75" customHeight="1">
      <c r="A477" s="2" t="s">
        <v>1458</v>
      </c>
      <c r="B477" s="4" t="s">
        <v>211</v>
      </c>
      <c r="C477" s="10" t="s">
        <v>37</v>
      </c>
      <c r="D477" s="2">
        <v>250</v>
      </c>
      <c r="E477" s="2">
        <v>250</v>
      </c>
      <c r="H477" s="16" t="s">
        <v>1459</v>
      </c>
      <c r="K477" s="2">
        <v>1</v>
      </c>
    </row>
    <row r="478" spans="1:20" ht="15.75" customHeight="1">
      <c r="A478" s="2" t="s">
        <v>1265</v>
      </c>
      <c r="B478" s="21" t="s">
        <v>1266</v>
      </c>
      <c r="C478" s="10" t="s">
        <v>37</v>
      </c>
      <c r="D478" s="21">
        <v>7000</v>
      </c>
      <c r="E478" s="21">
        <v>12000</v>
      </c>
      <c r="H478" s="16" t="s">
        <v>1267</v>
      </c>
      <c r="I478" s="16" t="s">
        <v>1268</v>
      </c>
      <c r="K478" s="2">
        <v>1</v>
      </c>
    </row>
    <row r="479" spans="1:20" ht="15.75" customHeight="1">
      <c r="A479" s="2" t="s">
        <v>1460</v>
      </c>
      <c r="B479" s="31" t="s">
        <v>1266</v>
      </c>
      <c r="C479" s="10" t="s">
        <v>37</v>
      </c>
      <c r="D479" s="21">
        <v>1000</v>
      </c>
      <c r="E479" s="21">
        <v>1000</v>
      </c>
      <c r="H479" s="23" t="s">
        <v>1462</v>
      </c>
      <c r="K479" s="2">
        <v>1</v>
      </c>
    </row>
    <row r="480" spans="1:20" ht="15.75" customHeight="1">
      <c r="A480" s="2" t="s">
        <v>188</v>
      </c>
      <c r="B480" s="21" t="s">
        <v>189</v>
      </c>
      <c r="C480" s="10" t="s">
        <v>37</v>
      </c>
      <c r="D480" s="21">
        <v>8000</v>
      </c>
      <c r="E480" s="21">
        <v>15000</v>
      </c>
      <c r="H480" s="19" t="str">
        <f>HYPERLINK("http://www.oregonlive.com/trending/2017/01/womens_march_oregon_ashland_ph.html","http://www.oregonlive.com/trending/2017/01/womens_march_oregon_ashland_ph.html")</f>
        <v>http://www.oregonlive.com/trending/2017/01/womens_march_oregon_ashland_ph.html</v>
      </c>
      <c r="I480" s="2"/>
      <c r="K480" s="2">
        <v>1</v>
      </c>
      <c r="L480" s="21">
        <v>2000</v>
      </c>
      <c r="O480" s="21">
        <v>8000</v>
      </c>
      <c r="P480" s="21">
        <v>15000</v>
      </c>
    </row>
    <row r="481" spans="1:22" ht="15.75" customHeight="1">
      <c r="A481" s="2" t="s">
        <v>199</v>
      </c>
      <c r="B481" s="21" t="s">
        <v>189</v>
      </c>
      <c r="C481" s="10" t="s">
        <v>37</v>
      </c>
      <c r="D481" s="21">
        <v>1300</v>
      </c>
      <c r="E481" s="21">
        <v>1600</v>
      </c>
      <c r="H481" s="23" t="s">
        <v>201</v>
      </c>
      <c r="I481" s="16" t="s">
        <v>202</v>
      </c>
      <c r="K481" s="2">
        <v>1</v>
      </c>
      <c r="L481" s="2">
        <v>500</v>
      </c>
      <c r="O481" s="21">
        <v>1300</v>
      </c>
      <c r="P481" s="21">
        <v>1300</v>
      </c>
      <c r="Q481" s="2">
        <v>200</v>
      </c>
      <c r="R481" s="21">
        <v>1600</v>
      </c>
    </row>
    <row r="482" spans="1:22" ht="15.75" customHeight="1">
      <c r="A482" s="2" t="s">
        <v>244</v>
      </c>
      <c r="B482" s="21" t="s">
        <v>189</v>
      </c>
      <c r="C482" s="10" t="s">
        <v>37</v>
      </c>
      <c r="D482" s="21">
        <v>70</v>
      </c>
      <c r="E482" s="2">
        <v>70</v>
      </c>
      <c r="H482" s="28" t="s">
        <v>59</v>
      </c>
      <c r="I482" s="2"/>
      <c r="K482" s="2">
        <v>1</v>
      </c>
      <c r="U482" s="2">
        <v>70</v>
      </c>
      <c r="V482" s="2">
        <v>70</v>
      </c>
    </row>
    <row r="483" spans="1:22" ht="15.75" customHeight="1">
      <c r="A483" s="2" t="s">
        <v>279</v>
      </c>
      <c r="B483" s="21" t="s">
        <v>189</v>
      </c>
      <c r="C483" s="10" t="s">
        <v>37</v>
      </c>
      <c r="D483" s="21">
        <v>3000</v>
      </c>
      <c r="E483" s="21">
        <v>5000</v>
      </c>
      <c r="H483" s="16" t="s">
        <v>281</v>
      </c>
      <c r="I483" s="23" t="s">
        <v>282</v>
      </c>
      <c r="K483" s="2">
        <v>1</v>
      </c>
      <c r="M483" s="21">
        <v>3000</v>
      </c>
      <c r="N483" s="21">
        <v>5000</v>
      </c>
      <c r="O483" s="21">
        <v>3000</v>
      </c>
      <c r="P483" s="21">
        <v>5000</v>
      </c>
      <c r="Q483" s="21">
        <v>3000</v>
      </c>
      <c r="R483" s="21">
        <v>5000</v>
      </c>
    </row>
    <row r="484" spans="1:22" ht="15.75" customHeight="1">
      <c r="A484" s="2" t="s">
        <v>390</v>
      </c>
      <c r="B484" s="21" t="s">
        <v>189</v>
      </c>
      <c r="C484" s="10" t="s">
        <v>37</v>
      </c>
      <c r="D484" s="21">
        <v>250</v>
      </c>
      <c r="E484" s="21">
        <v>300</v>
      </c>
      <c r="H484" s="2" t="s">
        <v>392</v>
      </c>
      <c r="I484" s="2" t="s">
        <v>59</v>
      </c>
      <c r="K484" s="2">
        <v>1</v>
      </c>
      <c r="U484" s="2">
        <v>250</v>
      </c>
      <c r="V484" s="2">
        <v>300</v>
      </c>
    </row>
    <row r="485" spans="1:22" ht="15.75" customHeight="1">
      <c r="A485" s="2" t="s">
        <v>412</v>
      </c>
      <c r="B485" s="21" t="s">
        <v>189</v>
      </c>
      <c r="C485" s="10" t="s">
        <v>37</v>
      </c>
      <c r="D485" s="21">
        <v>20</v>
      </c>
      <c r="E485" s="21">
        <v>20</v>
      </c>
      <c r="H485" s="28" t="s">
        <v>59</v>
      </c>
      <c r="I485" s="2"/>
      <c r="K485" s="2">
        <v>1</v>
      </c>
      <c r="U485" s="2">
        <v>20</v>
      </c>
      <c r="V485" s="2">
        <v>20</v>
      </c>
    </row>
    <row r="486" spans="1:22" ht="15.75" customHeight="1">
      <c r="A486" s="2" t="s">
        <v>594</v>
      </c>
      <c r="B486" s="21" t="s">
        <v>189</v>
      </c>
      <c r="C486" s="10" t="s">
        <v>37</v>
      </c>
      <c r="D486" s="21">
        <v>200</v>
      </c>
      <c r="E486" s="2">
        <v>200</v>
      </c>
      <c r="F486" s="21"/>
      <c r="G486" s="21"/>
      <c r="H486" s="23" t="s">
        <v>596</v>
      </c>
      <c r="I486" s="2"/>
      <c r="J486" s="2"/>
      <c r="K486" s="2">
        <v>1</v>
      </c>
      <c r="Q486" s="2">
        <v>200</v>
      </c>
      <c r="R486" s="2">
        <v>200</v>
      </c>
    </row>
    <row r="487" spans="1:22" ht="15.75" customHeight="1">
      <c r="A487" s="2" t="s">
        <v>611</v>
      </c>
      <c r="B487" s="21" t="s">
        <v>189</v>
      </c>
      <c r="C487" s="10" t="s">
        <v>37</v>
      </c>
      <c r="D487" s="21">
        <v>100</v>
      </c>
      <c r="E487" s="2">
        <v>100</v>
      </c>
      <c r="F487" s="21"/>
      <c r="G487" s="21"/>
      <c r="H487" s="28" t="s">
        <v>59</v>
      </c>
      <c r="I487" s="2"/>
      <c r="J487" s="2"/>
      <c r="K487" s="2">
        <v>1</v>
      </c>
      <c r="U487" s="2">
        <v>100</v>
      </c>
      <c r="V487" s="2">
        <v>100</v>
      </c>
    </row>
    <row r="488" spans="1:22" ht="15.75" customHeight="1">
      <c r="A488" s="2" t="s">
        <v>735</v>
      </c>
      <c r="B488" s="21" t="s">
        <v>189</v>
      </c>
      <c r="C488" s="10" t="s">
        <v>37</v>
      </c>
      <c r="D488" s="21"/>
      <c r="E488" s="21"/>
      <c r="H488" s="2" t="s">
        <v>737</v>
      </c>
      <c r="I488" s="16" t="s">
        <v>739</v>
      </c>
      <c r="K488" s="2">
        <v>0</v>
      </c>
    </row>
    <row r="489" spans="1:22" ht="15.75" customHeight="1">
      <c r="A489" s="2" t="s">
        <v>758</v>
      </c>
      <c r="B489" s="21" t="s">
        <v>189</v>
      </c>
      <c r="C489" s="10" t="s">
        <v>37</v>
      </c>
      <c r="D489" s="21"/>
      <c r="E489" s="21"/>
      <c r="H489" s="2"/>
      <c r="I489" s="2"/>
      <c r="K489" s="2">
        <v>1</v>
      </c>
    </row>
    <row r="490" spans="1:22" ht="15.75" customHeight="1">
      <c r="A490" s="2" t="s">
        <v>768</v>
      </c>
      <c r="B490" s="21" t="s">
        <v>189</v>
      </c>
      <c r="C490" s="10" t="s">
        <v>37</v>
      </c>
      <c r="D490" s="21">
        <v>7000</v>
      </c>
      <c r="E490" s="21">
        <v>10000</v>
      </c>
      <c r="H490" s="23" t="s">
        <v>770</v>
      </c>
      <c r="I490" s="16" t="s">
        <v>772</v>
      </c>
      <c r="K490" s="2">
        <v>1</v>
      </c>
      <c r="M490" s="2"/>
      <c r="N490" s="2"/>
      <c r="O490" s="2">
        <v>10000</v>
      </c>
      <c r="P490" s="2">
        <v>10000</v>
      </c>
      <c r="Q490" s="2">
        <v>7000</v>
      </c>
      <c r="R490" s="2">
        <v>7000</v>
      </c>
    </row>
    <row r="491" spans="1:22" ht="15.75" customHeight="1">
      <c r="A491" s="2" t="s">
        <v>806</v>
      </c>
      <c r="B491" s="2" t="s">
        <v>189</v>
      </c>
      <c r="C491" s="10" t="s">
        <v>37</v>
      </c>
      <c r="D491" s="2">
        <v>300</v>
      </c>
      <c r="E491" s="2">
        <v>300</v>
      </c>
      <c r="H491" s="23" t="s">
        <v>807</v>
      </c>
      <c r="I491" s="2"/>
      <c r="K491" s="2">
        <v>1</v>
      </c>
      <c r="U491" s="2">
        <v>300</v>
      </c>
      <c r="V491" s="2">
        <v>300</v>
      </c>
    </row>
    <row r="492" spans="1:22" ht="15.75" customHeight="1">
      <c r="A492" s="2" t="s">
        <v>878</v>
      </c>
      <c r="B492" s="21" t="s">
        <v>189</v>
      </c>
      <c r="C492" s="10" t="s">
        <v>37</v>
      </c>
      <c r="D492" s="21">
        <v>1</v>
      </c>
      <c r="E492" s="21">
        <v>1</v>
      </c>
      <c r="H492" s="28" t="s">
        <v>59</v>
      </c>
      <c r="I492" s="2"/>
      <c r="K492" s="2">
        <v>1</v>
      </c>
      <c r="U492" s="2">
        <v>1</v>
      </c>
      <c r="V492" s="2">
        <v>1</v>
      </c>
    </row>
    <row r="493" spans="1:22" ht="15.75" customHeight="1">
      <c r="A493" s="2" t="s">
        <v>913</v>
      </c>
      <c r="B493" s="21" t="s">
        <v>189</v>
      </c>
      <c r="C493" s="10" t="s">
        <v>37</v>
      </c>
      <c r="D493" s="21">
        <v>31</v>
      </c>
      <c r="E493" s="21">
        <v>31</v>
      </c>
      <c r="H493" s="2" t="s">
        <v>915</v>
      </c>
      <c r="K493" s="2">
        <v>1</v>
      </c>
      <c r="S493" s="2">
        <v>31</v>
      </c>
      <c r="T493" s="2">
        <v>31</v>
      </c>
    </row>
    <row r="494" spans="1:22" ht="15.75" customHeight="1">
      <c r="A494" s="2" t="s">
        <v>947</v>
      </c>
      <c r="B494" s="21" t="s">
        <v>189</v>
      </c>
      <c r="C494" s="10" t="s">
        <v>37</v>
      </c>
      <c r="D494" s="21">
        <v>200</v>
      </c>
      <c r="E494" s="21">
        <v>200</v>
      </c>
      <c r="H494" s="53" t="s">
        <v>948</v>
      </c>
      <c r="I494" s="2"/>
      <c r="K494" s="2">
        <v>1</v>
      </c>
      <c r="L494" s="2">
        <v>4</v>
      </c>
      <c r="Q494" s="2">
        <v>200</v>
      </c>
      <c r="R494" s="2">
        <v>200</v>
      </c>
    </row>
    <row r="495" spans="1:22" ht="15.75" customHeight="1">
      <c r="A495" s="2" t="s">
        <v>1006</v>
      </c>
      <c r="B495" s="2" t="s">
        <v>189</v>
      </c>
      <c r="C495" s="10" t="s">
        <v>37</v>
      </c>
      <c r="D495" s="2">
        <v>310</v>
      </c>
      <c r="E495" s="2">
        <v>310</v>
      </c>
      <c r="H495" s="28" t="s">
        <v>59</v>
      </c>
      <c r="K495" s="2">
        <v>1</v>
      </c>
    </row>
    <row r="496" spans="1:22" ht="15.75" customHeight="1">
      <c r="A496" s="2" t="s">
        <v>1050</v>
      </c>
      <c r="B496" s="21" t="s">
        <v>189</v>
      </c>
      <c r="C496" s="10" t="s">
        <v>37</v>
      </c>
      <c r="D496" s="21">
        <v>200</v>
      </c>
      <c r="E496" s="21">
        <v>300</v>
      </c>
      <c r="H496" s="16" t="s">
        <v>1052</v>
      </c>
      <c r="I496" s="23" t="s">
        <v>1053</v>
      </c>
      <c r="K496" s="2">
        <v>1</v>
      </c>
    </row>
    <row r="497" spans="1:22" ht="15.75" customHeight="1">
      <c r="A497" s="2" t="s">
        <v>1069</v>
      </c>
      <c r="B497" s="21" t="s">
        <v>189</v>
      </c>
      <c r="C497" s="10" t="s">
        <v>37</v>
      </c>
      <c r="D497" s="21">
        <v>104</v>
      </c>
      <c r="E497" s="21">
        <v>250</v>
      </c>
      <c r="H497" s="28" t="s">
        <v>603</v>
      </c>
      <c r="I497" s="2" t="s">
        <v>1071</v>
      </c>
      <c r="K497" s="2">
        <v>1</v>
      </c>
    </row>
    <row r="498" spans="1:22" ht="15.75" customHeight="1">
      <c r="A498" s="2" t="s">
        <v>1168</v>
      </c>
      <c r="B498" s="21" t="s">
        <v>189</v>
      </c>
      <c r="C498" s="10" t="s">
        <v>37</v>
      </c>
      <c r="D498" s="21">
        <v>700</v>
      </c>
      <c r="E498" s="21">
        <v>1400</v>
      </c>
      <c r="H498" s="2" t="s">
        <v>59</v>
      </c>
      <c r="I498" s="2" t="s">
        <v>111</v>
      </c>
      <c r="J498" s="16" t="s">
        <v>1169</v>
      </c>
      <c r="K498" s="2">
        <v>1</v>
      </c>
    </row>
    <row r="499" spans="1:22" ht="15.75" customHeight="1">
      <c r="A499" s="2" t="s">
        <v>1242</v>
      </c>
      <c r="B499" s="21" t="s">
        <v>189</v>
      </c>
      <c r="C499" s="10" t="s">
        <v>37</v>
      </c>
      <c r="D499" s="21">
        <v>1500</v>
      </c>
      <c r="E499" s="21">
        <v>1500</v>
      </c>
      <c r="H499" s="16" t="s">
        <v>1243</v>
      </c>
      <c r="K499" s="2">
        <v>1</v>
      </c>
    </row>
    <row r="500" spans="1:22" ht="15.75" customHeight="1">
      <c r="A500" s="2" t="s">
        <v>1300</v>
      </c>
      <c r="B500" s="21" t="s">
        <v>189</v>
      </c>
      <c r="C500" s="10" t="s">
        <v>37</v>
      </c>
      <c r="D500" s="21">
        <v>425</v>
      </c>
      <c r="E500" s="21">
        <v>650</v>
      </c>
      <c r="H500" s="16" t="s">
        <v>1301</v>
      </c>
      <c r="I500" s="2" t="s">
        <v>111</v>
      </c>
      <c r="K500" s="2">
        <v>1</v>
      </c>
    </row>
    <row r="501" spans="1:22" ht="15.75" customHeight="1">
      <c r="A501" s="2" t="s">
        <v>1326</v>
      </c>
      <c r="B501" s="31" t="s">
        <v>189</v>
      </c>
      <c r="C501" s="10" t="s">
        <v>37</v>
      </c>
      <c r="D501" s="21">
        <v>280</v>
      </c>
      <c r="E501" s="21">
        <v>300</v>
      </c>
      <c r="H501" s="2" t="s">
        <v>178</v>
      </c>
      <c r="K501" s="2">
        <v>1</v>
      </c>
    </row>
    <row r="502" spans="1:22" ht="15.75" customHeight="1">
      <c r="A502" s="2" t="s">
        <v>1331</v>
      </c>
      <c r="B502" s="31" t="s">
        <v>189</v>
      </c>
      <c r="C502" s="10" t="s">
        <v>37</v>
      </c>
      <c r="D502" s="21">
        <v>70000</v>
      </c>
      <c r="E502" s="21">
        <v>100000</v>
      </c>
      <c r="H502" s="16" t="s">
        <v>1332</v>
      </c>
      <c r="I502" s="16" t="s">
        <v>1333</v>
      </c>
      <c r="K502" s="2">
        <v>1</v>
      </c>
    </row>
    <row r="503" spans="1:22" ht="15.75" customHeight="1">
      <c r="A503" s="2" t="s">
        <v>1335</v>
      </c>
      <c r="B503" s="31" t="s">
        <v>189</v>
      </c>
      <c r="C503" s="10" t="s">
        <v>37</v>
      </c>
      <c r="D503" s="21">
        <v>55</v>
      </c>
      <c r="E503" s="21">
        <v>60</v>
      </c>
      <c r="H503" s="2" t="s">
        <v>111</v>
      </c>
      <c r="I503" s="2"/>
      <c r="K503" s="2">
        <v>1</v>
      </c>
    </row>
    <row r="504" spans="1:22" ht="15.75" customHeight="1">
      <c r="A504" s="2" t="s">
        <v>1403</v>
      </c>
      <c r="B504" s="31" t="s">
        <v>189</v>
      </c>
      <c r="C504" s="10" t="s">
        <v>37</v>
      </c>
      <c r="D504" s="21">
        <v>1000</v>
      </c>
      <c r="E504" s="21">
        <v>4200</v>
      </c>
      <c r="H504" s="16" t="s">
        <v>1404</v>
      </c>
      <c r="I504" s="2" t="s">
        <v>1405</v>
      </c>
      <c r="K504" s="2">
        <v>1</v>
      </c>
    </row>
    <row r="505" spans="1:22" ht="15.75" customHeight="1">
      <c r="A505" s="2" t="s">
        <v>1426</v>
      </c>
      <c r="B505" s="31" t="s">
        <v>189</v>
      </c>
      <c r="C505" s="10" t="s">
        <v>37</v>
      </c>
      <c r="D505" s="21"/>
      <c r="E505" s="21"/>
      <c r="H505" s="2"/>
      <c r="I505" s="2"/>
      <c r="K505" s="2">
        <v>1</v>
      </c>
    </row>
    <row r="506" spans="1:22" ht="15.75" customHeight="1">
      <c r="A506" s="2" t="s">
        <v>1470</v>
      </c>
      <c r="B506" s="31" t="s">
        <v>189</v>
      </c>
      <c r="C506" s="10" t="s">
        <v>37</v>
      </c>
      <c r="D506" s="21">
        <v>50</v>
      </c>
      <c r="E506" s="21">
        <v>150</v>
      </c>
      <c r="H506" s="28" t="s">
        <v>59</v>
      </c>
      <c r="I506" s="2" t="s">
        <v>134</v>
      </c>
      <c r="K506" s="2">
        <v>1</v>
      </c>
    </row>
    <row r="507" spans="1:22" ht="15.75" customHeight="1">
      <c r="A507" s="2" t="s">
        <v>1471</v>
      </c>
      <c r="B507" s="31" t="s">
        <v>189</v>
      </c>
      <c r="C507" s="10" t="s">
        <v>37</v>
      </c>
      <c r="D507" s="21">
        <v>300</v>
      </c>
      <c r="E507" s="21">
        <v>300</v>
      </c>
      <c r="H507" s="23" t="s">
        <v>1472</v>
      </c>
      <c r="K507" s="2">
        <v>1</v>
      </c>
    </row>
    <row r="508" spans="1:22" ht="15.75" customHeight="1">
      <c r="A508" s="2" t="s">
        <v>1478</v>
      </c>
      <c r="B508" s="31" t="s">
        <v>189</v>
      </c>
      <c r="C508" s="10" t="s">
        <v>37</v>
      </c>
      <c r="D508" s="21"/>
      <c r="E508" s="21"/>
      <c r="H508" s="28"/>
      <c r="K508" s="2">
        <v>1</v>
      </c>
    </row>
    <row r="509" spans="1:22" ht="15.75" customHeight="1">
      <c r="A509" s="14" t="s">
        <v>108</v>
      </c>
      <c r="B509" s="10" t="s">
        <v>109</v>
      </c>
      <c r="C509" s="10" t="s">
        <v>37</v>
      </c>
      <c r="D509" s="10"/>
      <c r="E509" s="10"/>
      <c r="F509" s="12"/>
      <c r="G509" s="12"/>
      <c r="H509" s="15" t="s">
        <v>110</v>
      </c>
      <c r="I509" s="14"/>
      <c r="J509" s="12"/>
      <c r="K509" s="14">
        <v>1</v>
      </c>
      <c r="L509" s="12"/>
      <c r="M509" s="12"/>
      <c r="N509" s="12"/>
      <c r="O509" s="12"/>
      <c r="P509" s="12"/>
      <c r="Q509" s="12"/>
      <c r="R509" s="12"/>
      <c r="S509" s="12"/>
      <c r="T509" s="12"/>
      <c r="U509" s="12"/>
      <c r="V509" s="12"/>
    </row>
    <row r="510" spans="1:22" ht="15.75" customHeight="1">
      <c r="A510" s="2" t="s">
        <v>166</v>
      </c>
      <c r="B510" s="21" t="s">
        <v>109</v>
      </c>
      <c r="C510" s="10" t="s">
        <v>37</v>
      </c>
      <c r="D510" s="21">
        <v>30</v>
      </c>
      <c r="E510" s="21">
        <v>30</v>
      </c>
      <c r="H510" s="16" t="s">
        <v>168</v>
      </c>
      <c r="I510" s="2" t="s">
        <v>169</v>
      </c>
      <c r="K510" s="2">
        <v>1</v>
      </c>
      <c r="U510" s="2">
        <v>30</v>
      </c>
      <c r="V510" s="2">
        <v>30</v>
      </c>
    </row>
    <row r="511" spans="1:22" ht="15.75" customHeight="1">
      <c r="A511" s="2" t="s">
        <v>251</v>
      </c>
      <c r="B511" s="21" t="s">
        <v>109</v>
      </c>
      <c r="C511" s="10" t="s">
        <v>37</v>
      </c>
      <c r="D511" s="21">
        <v>275</v>
      </c>
      <c r="E511" s="2">
        <v>300</v>
      </c>
      <c r="F511" s="21"/>
      <c r="G511" s="21"/>
      <c r="H511" s="2" t="s">
        <v>254</v>
      </c>
      <c r="I511" s="16" t="s">
        <v>255</v>
      </c>
      <c r="J511" s="2"/>
      <c r="K511" s="2">
        <v>1</v>
      </c>
      <c r="M511" s="2">
        <v>275</v>
      </c>
      <c r="N511" s="2">
        <v>300</v>
      </c>
      <c r="Q511" s="2">
        <v>300</v>
      </c>
      <c r="R511" s="2">
        <v>300</v>
      </c>
    </row>
    <row r="512" spans="1:22" ht="15.75" customHeight="1">
      <c r="A512" s="2" t="s">
        <v>302</v>
      </c>
      <c r="B512" s="21" t="s">
        <v>109</v>
      </c>
      <c r="C512" s="10" t="s">
        <v>37</v>
      </c>
      <c r="D512" s="21">
        <v>500</v>
      </c>
      <c r="E512" s="21">
        <v>540</v>
      </c>
      <c r="H512" s="23" t="s">
        <v>304</v>
      </c>
      <c r="I512" s="19" t="str">
        <f>HYPERLINK("http://www.lehighvalleylive.com/bethlehem/index.ssf/2017/01/bethlehem_joins_nation_in_rall.html#incart_river_home","http://www.lehighvalleylive.com/bethlehem/index.ssf/2017/01/bethlehem_joins_nation_in_rall.html#incart_river_home")</f>
        <v>http://www.lehighvalleylive.com/bethlehem/index.ssf/2017/01/bethlehem_joins_nation_in_rall.html#incart_river_home</v>
      </c>
      <c r="J512" s="2" t="s">
        <v>307</v>
      </c>
      <c r="K512" s="2">
        <v>1</v>
      </c>
      <c r="M512" s="21">
        <v>1100</v>
      </c>
      <c r="N512" s="21">
        <v>1100</v>
      </c>
      <c r="Q512" s="2">
        <v>500</v>
      </c>
      <c r="R512" s="2">
        <v>500</v>
      </c>
      <c r="U512" s="21">
        <v>1000</v>
      </c>
      <c r="V512" s="21">
        <v>1000</v>
      </c>
    </row>
    <row r="513" spans="1:22" ht="15.75" customHeight="1">
      <c r="A513" s="2" t="s">
        <v>342</v>
      </c>
      <c r="B513" s="21" t="s">
        <v>109</v>
      </c>
      <c r="C513" s="10" t="s">
        <v>37</v>
      </c>
      <c r="D513" s="21">
        <v>40</v>
      </c>
      <c r="E513" s="2">
        <v>60</v>
      </c>
      <c r="H513" s="16" t="s">
        <v>344</v>
      </c>
      <c r="I513" s="16" t="s">
        <v>345</v>
      </c>
      <c r="J513" s="19" t="str">
        <f>HYPERLINK("http://wnep.com/2017/01/21/womens-march-in-bloomsburg-displays-countrys-divide/","http://wnep.com/2017/01/21/womens-march-in-bloomsburg-displays-countrys-divide/")</f>
        <v>http://wnep.com/2017/01/21/womens-march-in-bloomsburg-displays-countrys-divide/</v>
      </c>
      <c r="K513" s="2">
        <v>1</v>
      </c>
      <c r="U513" s="2">
        <v>40</v>
      </c>
      <c r="V513" s="2">
        <v>100</v>
      </c>
    </row>
    <row r="514" spans="1:22" ht="15.75" customHeight="1">
      <c r="A514" s="2" t="s">
        <v>546</v>
      </c>
      <c r="B514" s="21" t="s">
        <v>109</v>
      </c>
      <c r="C514" s="10" t="s">
        <v>37</v>
      </c>
      <c r="D514" s="21">
        <v>65</v>
      </c>
      <c r="E514" s="2">
        <v>100</v>
      </c>
      <c r="H514" s="16" t="s">
        <v>547</v>
      </c>
      <c r="I514" s="2" t="s">
        <v>548</v>
      </c>
      <c r="K514" s="2">
        <v>1</v>
      </c>
      <c r="Q514" s="2">
        <v>100</v>
      </c>
      <c r="R514" s="2">
        <v>100</v>
      </c>
      <c r="U514" s="2">
        <v>65</v>
      </c>
      <c r="V514" s="2">
        <v>100</v>
      </c>
    </row>
    <row r="515" spans="1:22" ht="15.75" customHeight="1">
      <c r="A515" s="2" t="s">
        <v>683</v>
      </c>
      <c r="B515" s="21" t="s">
        <v>109</v>
      </c>
      <c r="C515" s="10" t="s">
        <v>37</v>
      </c>
      <c r="D515" s="21">
        <v>1000</v>
      </c>
      <c r="E515" s="21">
        <v>2000</v>
      </c>
      <c r="H515" s="23" t="s">
        <v>684</v>
      </c>
      <c r="I515" s="16" t="s">
        <v>685</v>
      </c>
      <c r="J515" s="2" t="s">
        <v>687</v>
      </c>
      <c r="K515" s="2">
        <v>1</v>
      </c>
      <c r="O515" s="2">
        <v>2000</v>
      </c>
      <c r="P515" s="2">
        <v>2000</v>
      </c>
    </row>
    <row r="516" spans="1:22" ht="15.75" customHeight="1">
      <c r="A516" s="2" t="s">
        <v>702</v>
      </c>
      <c r="B516" s="2" t="s">
        <v>109</v>
      </c>
      <c r="C516" s="10" t="s">
        <v>37</v>
      </c>
      <c r="D516" s="21">
        <v>2000</v>
      </c>
      <c r="E516" s="21">
        <v>2000</v>
      </c>
      <c r="H516" s="19" t="str">
        <f>HYPERLINK("https://www.facebook.com/PghPoliceZone5/posts/1731101453873096?pnref=story","https://www.facebook.com/PghPoliceZone5/posts/1731101453873096?pnref=story")</f>
        <v>https://www.facebook.com/PghPoliceZone5/posts/1731101453873096?pnref=story</v>
      </c>
      <c r="I516" s="2"/>
      <c r="K516" s="2">
        <v>1</v>
      </c>
      <c r="O516" s="2">
        <v>2000</v>
      </c>
      <c r="P516" s="2">
        <v>2000</v>
      </c>
    </row>
    <row r="517" spans="1:22" ht="15.75" customHeight="1">
      <c r="A517" s="2" t="s">
        <v>760</v>
      </c>
      <c r="B517" s="21" t="s">
        <v>109</v>
      </c>
      <c r="C517" s="10" t="s">
        <v>37</v>
      </c>
      <c r="D517" s="21">
        <v>2500</v>
      </c>
      <c r="E517" s="21">
        <v>4000</v>
      </c>
      <c r="H517" s="16" t="s">
        <v>762</v>
      </c>
      <c r="I517" s="2"/>
      <c r="K517" s="2">
        <v>1</v>
      </c>
      <c r="L517" s="2">
        <v>300</v>
      </c>
      <c r="M517" s="2">
        <v>2500</v>
      </c>
      <c r="N517" s="2">
        <v>2500</v>
      </c>
      <c r="S517" s="2">
        <v>3000</v>
      </c>
      <c r="T517" s="2">
        <v>4000</v>
      </c>
    </row>
    <row r="518" spans="1:22" ht="15.75" customHeight="1">
      <c r="A518" s="2" t="s">
        <v>917</v>
      </c>
      <c r="B518" s="21" t="s">
        <v>109</v>
      </c>
      <c r="C518" s="10" t="s">
        <v>37</v>
      </c>
      <c r="D518" s="21">
        <v>900</v>
      </c>
      <c r="E518" s="21">
        <v>1109</v>
      </c>
      <c r="H518" s="16" t="s">
        <v>919</v>
      </c>
      <c r="K518" s="2">
        <v>1</v>
      </c>
      <c r="Q518" s="2">
        <v>1100</v>
      </c>
      <c r="R518" s="2">
        <v>1100</v>
      </c>
    </row>
    <row r="519" spans="1:22" ht="15.75" customHeight="1">
      <c r="A519" s="2" t="s">
        <v>971</v>
      </c>
      <c r="B519" s="21" t="s">
        <v>109</v>
      </c>
      <c r="C519" s="10" t="s">
        <v>37</v>
      </c>
      <c r="D519" s="21">
        <v>100</v>
      </c>
      <c r="E519" s="21">
        <v>200</v>
      </c>
      <c r="H519" s="16" t="s">
        <v>972</v>
      </c>
      <c r="I519" s="16" t="s">
        <v>973</v>
      </c>
      <c r="K519" s="2">
        <v>1</v>
      </c>
    </row>
    <row r="520" spans="1:22" ht="15.75" customHeight="1">
      <c r="A520" s="2" t="s">
        <v>1085</v>
      </c>
      <c r="B520" s="21" t="s">
        <v>109</v>
      </c>
      <c r="C520" s="10" t="s">
        <v>37</v>
      </c>
      <c r="D520" s="21">
        <v>100</v>
      </c>
      <c r="E520" s="21">
        <v>2000</v>
      </c>
      <c r="H520" s="16" t="s">
        <v>1087</v>
      </c>
      <c r="I520" s="2" t="s">
        <v>1088</v>
      </c>
      <c r="K520" s="2">
        <v>1</v>
      </c>
    </row>
    <row r="521" spans="1:22" ht="15.75" customHeight="1">
      <c r="A521" s="2" t="s">
        <v>1093</v>
      </c>
      <c r="B521" s="21" t="s">
        <v>109</v>
      </c>
      <c r="C521" s="10" t="s">
        <v>37</v>
      </c>
      <c r="D521" s="21">
        <v>3</v>
      </c>
      <c r="E521" s="21">
        <v>3</v>
      </c>
      <c r="H521" s="2" t="s">
        <v>59</v>
      </c>
      <c r="I521" s="2"/>
      <c r="K521" s="2">
        <v>1</v>
      </c>
    </row>
    <row r="522" spans="1:22" ht="15.75" customHeight="1">
      <c r="A522" s="2" t="s">
        <v>1119</v>
      </c>
      <c r="B522" s="21" t="s">
        <v>109</v>
      </c>
      <c r="C522" s="10" t="s">
        <v>37</v>
      </c>
      <c r="D522" s="21">
        <v>150</v>
      </c>
      <c r="E522" s="21">
        <v>200</v>
      </c>
      <c r="H522" s="28" t="s">
        <v>1120</v>
      </c>
      <c r="I522" s="2"/>
      <c r="K522" s="2">
        <v>1</v>
      </c>
    </row>
    <row r="523" spans="1:22" ht="15.75" customHeight="1">
      <c r="A523" s="2" t="s">
        <v>1121</v>
      </c>
      <c r="B523" s="21" t="s">
        <v>109</v>
      </c>
      <c r="C523" s="10" t="s">
        <v>37</v>
      </c>
      <c r="D523" s="21">
        <v>4</v>
      </c>
      <c r="E523" s="21">
        <v>4</v>
      </c>
      <c r="H523" s="28" t="s">
        <v>59</v>
      </c>
      <c r="I523" s="2"/>
      <c r="K523" s="2">
        <v>1</v>
      </c>
    </row>
    <row r="524" spans="1:22" ht="15.75" customHeight="1">
      <c r="A524" s="2" t="s">
        <v>1185</v>
      </c>
      <c r="B524" s="21" t="s">
        <v>109</v>
      </c>
      <c r="C524" s="10" t="s">
        <v>37</v>
      </c>
      <c r="D524" s="21">
        <v>50</v>
      </c>
      <c r="E524" s="21">
        <v>50</v>
      </c>
      <c r="H524" s="28" t="s">
        <v>59</v>
      </c>
      <c r="I524" s="2"/>
      <c r="K524" s="2">
        <v>1</v>
      </c>
    </row>
    <row r="525" spans="1:22" ht="15.75" customHeight="1">
      <c r="A525" s="2" t="s">
        <v>1306</v>
      </c>
      <c r="B525" s="21" t="s">
        <v>109</v>
      </c>
      <c r="C525" s="10" t="s">
        <v>37</v>
      </c>
      <c r="D525" s="21">
        <v>50000</v>
      </c>
      <c r="E525" s="21">
        <v>50000</v>
      </c>
      <c r="H525" s="16" t="s">
        <v>1307</v>
      </c>
      <c r="K525" s="2">
        <v>1</v>
      </c>
    </row>
    <row r="526" spans="1:22" ht="15.75" customHeight="1">
      <c r="A526" s="2" t="s">
        <v>1311</v>
      </c>
      <c r="B526" s="21" t="s">
        <v>109</v>
      </c>
      <c r="C526" s="10" t="s">
        <v>37</v>
      </c>
      <c r="D526" s="21">
        <v>25000</v>
      </c>
      <c r="E526" s="21">
        <v>25000</v>
      </c>
      <c r="H526" s="16" t="s">
        <v>1312</v>
      </c>
      <c r="K526" s="2">
        <v>1</v>
      </c>
    </row>
    <row r="527" spans="1:22" ht="15.75" customHeight="1">
      <c r="A527" s="2" t="s">
        <v>1350</v>
      </c>
      <c r="B527" s="35" t="s">
        <v>109</v>
      </c>
      <c r="C527" s="10" t="s">
        <v>37</v>
      </c>
      <c r="D527" s="21">
        <v>100</v>
      </c>
      <c r="E527" s="2">
        <v>450</v>
      </c>
      <c r="H527" s="16" t="s">
        <v>1351</v>
      </c>
      <c r="I527" s="16" t="s">
        <v>1352</v>
      </c>
      <c r="J527" s="2"/>
      <c r="K527" s="2">
        <v>1</v>
      </c>
    </row>
    <row r="528" spans="1:22" ht="15.75" customHeight="1">
      <c r="A528" s="2" t="s">
        <v>1371</v>
      </c>
      <c r="B528" s="35" t="s">
        <v>109</v>
      </c>
      <c r="C528" s="10" t="s">
        <v>37</v>
      </c>
      <c r="D528" s="2">
        <v>170</v>
      </c>
      <c r="E528" s="2">
        <v>200</v>
      </c>
      <c r="H528" s="2" t="s">
        <v>687</v>
      </c>
      <c r="I528" s="2" t="s">
        <v>545</v>
      </c>
      <c r="K528" s="2">
        <v>1</v>
      </c>
    </row>
    <row r="529" spans="1:22" ht="15.75" customHeight="1">
      <c r="A529" s="2" t="s">
        <v>1438</v>
      </c>
      <c r="B529" s="31" t="s">
        <v>109</v>
      </c>
      <c r="C529" s="10" t="s">
        <v>37</v>
      </c>
      <c r="D529" s="21">
        <v>119</v>
      </c>
      <c r="E529" s="2">
        <v>119</v>
      </c>
      <c r="H529" s="28" t="s">
        <v>59</v>
      </c>
      <c r="K529" s="2">
        <v>1</v>
      </c>
    </row>
    <row r="530" spans="1:22" ht="15.75" customHeight="1">
      <c r="A530" s="2" t="s">
        <v>1441</v>
      </c>
      <c r="B530" s="31" t="s">
        <v>109</v>
      </c>
      <c r="C530" s="10" t="s">
        <v>37</v>
      </c>
      <c r="D530" s="21">
        <v>700</v>
      </c>
      <c r="E530" s="2">
        <v>700</v>
      </c>
      <c r="H530" s="23" t="s">
        <v>1442</v>
      </c>
      <c r="K530" s="2">
        <v>1</v>
      </c>
    </row>
    <row r="531" spans="1:22" ht="15.75" customHeight="1">
      <c r="A531" s="2" t="s">
        <v>1466</v>
      </c>
      <c r="B531" s="31" t="s">
        <v>109</v>
      </c>
      <c r="C531" s="10" t="s">
        <v>37</v>
      </c>
      <c r="D531" s="2">
        <v>200</v>
      </c>
      <c r="E531" s="21">
        <v>500</v>
      </c>
      <c r="H531" s="16" t="s">
        <v>1467</v>
      </c>
      <c r="I531" s="2" t="s">
        <v>59</v>
      </c>
      <c r="K531" s="2">
        <v>1</v>
      </c>
    </row>
    <row r="532" spans="1:22" ht="15.75" customHeight="1">
      <c r="A532" s="2" t="s">
        <v>1473</v>
      </c>
      <c r="B532" s="31" t="s">
        <v>109</v>
      </c>
      <c r="C532" s="10" t="s">
        <v>37</v>
      </c>
      <c r="D532" s="21">
        <v>6</v>
      </c>
      <c r="E532" s="21">
        <v>6</v>
      </c>
      <c r="H532" s="2" t="s">
        <v>111</v>
      </c>
      <c r="K532" s="2">
        <v>1</v>
      </c>
    </row>
    <row r="533" spans="1:22">
      <c r="A533" s="2" t="s">
        <v>1497</v>
      </c>
      <c r="B533" s="31" t="s">
        <v>109</v>
      </c>
      <c r="C533" s="10" t="s">
        <v>37</v>
      </c>
      <c r="D533" s="21">
        <v>150</v>
      </c>
      <c r="E533" s="2">
        <v>200</v>
      </c>
      <c r="F533" s="2"/>
      <c r="H533" s="44" t="s">
        <v>1498</v>
      </c>
      <c r="I533" s="2" t="s">
        <v>1499</v>
      </c>
      <c r="J533" s="44" t="s">
        <v>1500</v>
      </c>
      <c r="K533" s="2">
        <v>1</v>
      </c>
    </row>
    <row r="534" spans="1:22" ht="15.75" customHeight="1">
      <c r="A534" s="2" t="s">
        <v>765</v>
      </c>
      <c r="B534" s="21" t="s">
        <v>766</v>
      </c>
      <c r="C534" s="10" t="s">
        <v>37</v>
      </c>
      <c r="D534" s="21">
        <v>300</v>
      </c>
      <c r="E534" s="21">
        <v>350</v>
      </c>
      <c r="H534" s="28" t="s">
        <v>111</v>
      </c>
      <c r="I534" s="2"/>
      <c r="K534" s="2">
        <v>1</v>
      </c>
      <c r="U534" s="2">
        <v>300</v>
      </c>
      <c r="V534" s="2">
        <v>350</v>
      </c>
    </row>
    <row r="535" spans="1:22" ht="15.75" customHeight="1">
      <c r="A535" s="2" t="s">
        <v>1167</v>
      </c>
      <c r="B535" s="21" t="s">
        <v>766</v>
      </c>
      <c r="C535" s="10" t="s">
        <v>37</v>
      </c>
      <c r="D535" s="21"/>
      <c r="E535" s="21"/>
      <c r="H535" s="2"/>
      <c r="K535" s="2">
        <v>1</v>
      </c>
    </row>
    <row r="536" spans="1:22" ht="15.75" customHeight="1">
      <c r="A536" s="2" t="s">
        <v>1415</v>
      </c>
      <c r="B536" s="31" t="s">
        <v>766</v>
      </c>
      <c r="C536" s="10" t="s">
        <v>37</v>
      </c>
      <c r="D536" s="21">
        <v>200</v>
      </c>
      <c r="E536" s="21">
        <v>400</v>
      </c>
      <c r="H536" s="2" t="s">
        <v>1416</v>
      </c>
      <c r="K536" s="2">
        <v>1</v>
      </c>
    </row>
    <row r="537" spans="1:22" ht="15.75" customHeight="1">
      <c r="A537" s="2" t="s">
        <v>1433</v>
      </c>
      <c r="B537" s="31" t="s">
        <v>766</v>
      </c>
      <c r="C537" s="10" t="s">
        <v>37</v>
      </c>
      <c r="D537" s="21"/>
      <c r="E537" s="21"/>
      <c r="H537" s="2"/>
      <c r="I537" s="2"/>
      <c r="K537" s="2">
        <v>1</v>
      </c>
    </row>
    <row r="538" spans="1:22" ht="15.75" customHeight="1">
      <c r="A538" s="2" t="s">
        <v>1486</v>
      </c>
      <c r="B538" s="31" t="s">
        <v>766</v>
      </c>
      <c r="C538" s="10" t="s">
        <v>37</v>
      </c>
      <c r="D538" s="21">
        <v>150</v>
      </c>
      <c r="E538" s="2">
        <v>250</v>
      </c>
      <c r="H538" s="2" t="s">
        <v>1487</v>
      </c>
      <c r="I538" s="2" t="s">
        <v>1488</v>
      </c>
      <c r="K538" s="2">
        <v>1</v>
      </c>
    </row>
    <row r="539" spans="1:22" ht="15.75" customHeight="1">
      <c r="A539" s="2" t="s">
        <v>337</v>
      </c>
      <c r="B539" s="2" t="s">
        <v>338</v>
      </c>
      <c r="C539" s="2" t="s">
        <v>37</v>
      </c>
      <c r="D539" s="2">
        <v>60</v>
      </c>
      <c r="E539" s="2">
        <v>80</v>
      </c>
      <c r="H539" s="2" t="s">
        <v>340</v>
      </c>
      <c r="K539" s="2">
        <v>1</v>
      </c>
      <c r="U539" s="2">
        <v>60</v>
      </c>
      <c r="V539" s="2">
        <v>80</v>
      </c>
    </row>
    <row r="540" spans="1:22" ht="15.75" customHeight="1">
      <c r="A540" s="2" t="s">
        <v>1344</v>
      </c>
      <c r="B540" s="31" t="s">
        <v>338</v>
      </c>
      <c r="C540" s="10" t="s">
        <v>37</v>
      </c>
      <c r="D540" s="21">
        <v>5000</v>
      </c>
      <c r="E540" s="21">
        <v>7000</v>
      </c>
      <c r="H540" s="16" t="s">
        <v>1345</v>
      </c>
      <c r="I540" s="23" t="s">
        <v>1346</v>
      </c>
      <c r="K540" s="2">
        <v>1</v>
      </c>
    </row>
    <row r="541" spans="1:22" ht="15.75" customHeight="1">
      <c r="A541" s="2" t="s">
        <v>470</v>
      </c>
      <c r="B541" s="21" t="s">
        <v>471</v>
      </c>
      <c r="C541" s="10" t="s">
        <v>37</v>
      </c>
      <c r="D541" s="21">
        <v>2000</v>
      </c>
      <c r="E541" s="21">
        <v>2000</v>
      </c>
      <c r="H541" s="16" t="s">
        <v>473</v>
      </c>
      <c r="I541" s="2"/>
      <c r="K541" s="2">
        <v>1</v>
      </c>
      <c r="Q541" s="2">
        <v>2000</v>
      </c>
      <c r="R541" s="2">
        <v>2000</v>
      </c>
    </row>
    <row r="542" spans="1:22" ht="15.75" customHeight="1">
      <c r="A542" s="2" t="s">
        <v>549</v>
      </c>
      <c r="B542" s="21" t="s">
        <v>471</v>
      </c>
      <c r="C542" s="10" t="s">
        <v>37</v>
      </c>
      <c r="D542" s="21">
        <v>500</v>
      </c>
      <c r="E542" s="2">
        <v>500</v>
      </c>
      <c r="H542" s="16" t="s">
        <v>550</v>
      </c>
      <c r="I542" s="2"/>
      <c r="K542" s="2">
        <v>1</v>
      </c>
      <c r="Q542" s="2">
        <v>500</v>
      </c>
      <c r="R542" s="2">
        <v>500</v>
      </c>
    </row>
    <row r="543" spans="1:22" ht="15.75" customHeight="1">
      <c r="A543" s="2" t="s">
        <v>571</v>
      </c>
      <c r="B543" s="21" t="s">
        <v>471</v>
      </c>
      <c r="C543" s="10" t="s">
        <v>37</v>
      </c>
      <c r="D543" s="21">
        <v>2000</v>
      </c>
      <c r="E543" s="21">
        <v>3000</v>
      </c>
      <c r="H543" s="16" t="s">
        <v>573</v>
      </c>
      <c r="I543" s="48"/>
      <c r="K543" s="2">
        <v>1</v>
      </c>
      <c r="Q543" s="2">
        <v>2000</v>
      </c>
      <c r="R543" s="2">
        <v>2000</v>
      </c>
    </row>
    <row r="544" spans="1:22" ht="15.75" customHeight="1">
      <c r="A544" s="2" t="s">
        <v>891</v>
      </c>
      <c r="B544" s="21" t="s">
        <v>471</v>
      </c>
      <c r="C544" s="10" t="s">
        <v>37</v>
      </c>
      <c r="D544" s="21">
        <v>2000</v>
      </c>
      <c r="E544" s="21">
        <v>2000</v>
      </c>
      <c r="H544" s="23" t="s">
        <v>892</v>
      </c>
      <c r="K544" s="2">
        <v>1</v>
      </c>
      <c r="M544" s="2">
        <v>2000</v>
      </c>
      <c r="N544" s="2">
        <v>2000</v>
      </c>
    </row>
    <row r="545" spans="1:22" ht="15.75" customHeight="1">
      <c r="A545" s="2" t="s">
        <v>969</v>
      </c>
      <c r="B545" s="21" t="s">
        <v>970</v>
      </c>
      <c r="C545" s="10" t="s">
        <v>37</v>
      </c>
      <c r="D545" s="21">
        <v>11</v>
      </c>
      <c r="E545" s="21">
        <v>13</v>
      </c>
      <c r="H545" s="2" t="s">
        <v>111</v>
      </c>
      <c r="I545" s="2"/>
      <c r="K545" s="2">
        <v>1</v>
      </c>
    </row>
    <row r="546" spans="1:22" ht="15.75" customHeight="1">
      <c r="A546" s="2" t="s">
        <v>1308</v>
      </c>
      <c r="B546" s="21" t="s">
        <v>970</v>
      </c>
      <c r="C546" s="10" t="s">
        <v>37</v>
      </c>
      <c r="D546" s="21">
        <v>130</v>
      </c>
      <c r="E546" s="21">
        <v>135</v>
      </c>
      <c r="H546" s="2" t="s">
        <v>1309</v>
      </c>
      <c r="K546" s="2">
        <v>1</v>
      </c>
    </row>
    <row r="547" spans="1:22" ht="15.75" customHeight="1">
      <c r="A547" s="2" t="s">
        <v>1347</v>
      </c>
      <c r="B547" s="4" t="s">
        <v>970</v>
      </c>
      <c r="C547" s="10" t="s">
        <v>37</v>
      </c>
      <c r="D547" s="21">
        <v>1000</v>
      </c>
      <c r="E547" s="21">
        <v>2000</v>
      </c>
      <c r="H547" s="16" t="s">
        <v>1349</v>
      </c>
      <c r="I547" s="2" t="s">
        <v>59</v>
      </c>
      <c r="K547" s="2">
        <v>1</v>
      </c>
    </row>
    <row r="548" spans="1:22" ht="15.75" customHeight="1">
      <c r="A548" s="2" t="s">
        <v>1451</v>
      </c>
      <c r="B548" s="31" t="s">
        <v>970</v>
      </c>
      <c r="C548" s="10" t="s">
        <v>37</v>
      </c>
      <c r="D548" s="21">
        <v>3300</v>
      </c>
      <c r="E548" s="21">
        <v>3300</v>
      </c>
      <c r="H548" s="16" t="s">
        <v>1453</v>
      </c>
      <c r="K548" s="2">
        <v>1</v>
      </c>
    </row>
    <row r="549" spans="1:22" ht="15.75" customHeight="1">
      <c r="A549" s="2" t="s">
        <v>1483</v>
      </c>
      <c r="B549" s="31" t="s">
        <v>970</v>
      </c>
      <c r="C549" s="10" t="s">
        <v>37</v>
      </c>
      <c r="D549" s="21">
        <v>500</v>
      </c>
      <c r="E549" s="2">
        <v>500</v>
      </c>
      <c r="H549" s="16" t="s">
        <v>1484</v>
      </c>
      <c r="K549" s="2">
        <v>1</v>
      </c>
    </row>
    <row r="550" spans="1:22" ht="15.75" customHeight="1">
      <c r="A550" s="2" t="s">
        <v>499</v>
      </c>
      <c r="B550" s="21" t="s">
        <v>500</v>
      </c>
      <c r="C550" s="10" t="s">
        <v>37</v>
      </c>
      <c r="D550" s="21">
        <v>1000</v>
      </c>
      <c r="E550" s="21">
        <v>3000</v>
      </c>
      <c r="H550" s="16" t="s">
        <v>502</v>
      </c>
      <c r="I550" s="2" t="s">
        <v>59</v>
      </c>
      <c r="K550" s="2">
        <v>1</v>
      </c>
      <c r="Q550" s="2">
        <v>3000</v>
      </c>
      <c r="R550" s="2">
        <v>3000</v>
      </c>
    </row>
    <row r="551" spans="1:22" ht="15.75" customHeight="1">
      <c r="A551" s="2" t="s">
        <v>1002</v>
      </c>
      <c r="B551" s="2" t="s">
        <v>500</v>
      </c>
      <c r="C551" s="10" t="s">
        <v>37</v>
      </c>
      <c r="D551" s="21">
        <v>1000</v>
      </c>
      <c r="E551" s="21">
        <v>1000</v>
      </c>
      <c r="H551" s="23" t="s">
        <v>1004</v>
      </c>
      <c r="K551" s="2">
        <v>1</v>
      </c>
    </row>
    <row r="552" spans="1:22" ht="15.75" customHeight="1">
      <c r="A552" s="2" t="s">
        <v>1055</v>
      </c>
      <c r="B552" s="21" t="s">
        <v>500</v>
      </c>
      <c r="C552" s="10" t="s">
        <v>37</v>
      </c>
      <c r="D552" s="21">
        <v>2000</v>
      </c>
      <c r="E552" s="21">
        <v>5000</v>
      </c>
      <c r="G552" s="2">
        <v>400</v>
      </c>
      <c r="H552" s="28" t="s">
        <v>59</v>
      </c>
      <c r="I552" s="2" t="s">
        <v>1057</v>
      </c>
      <c r="J552" s="16" t="s">
        <v>1058</v>
      </c>
      <c r="K552" s="2">
        <v>1</v>
      </c>
    </row>
    <row r="553" spans="1:22" ht="15.75" customHeight="1">
      <c r="A553" s="2" t="s">
        <v>1170</v>
      </c>
      <c r="B553" s="21" t="s">
        <v>500</v>
      </c>
      <c r="C553" s="10" t="s">
        <v>37</v>
      </c>
      <c r="D553" s="21">
        <v>3000</v>
      </c>
      <c r="E553" s="21">
        <v>9000</v>
      </c>
      <c r="H553" s="16" t="s">
        <v>1171</v>
      </c>
      <c r="I553" s="16" t="s">
        <v>1172</v>
      </c>
      <c r="K553" s="2">
        <v>1</v>
      </c>
    </row>
    <row r="554" spans="1:22" ht="15.75" customHeight="1">
      <c r="A554" s="2" t="s">
        <v>1224</v>
      </c>
      <c r="B554" s="21" t="s">
        <v>500</v>
      </c>
      <c r="C554" s="10" t="s">
        <v>37</v>
      </c>
      <c r="D554" s="21"/>
      <c r="E554" s="2"/>
      <c r="H554" s="2"/>
      <c r="K554" s="2">
        <v>1</v>
      </c>
    </row>
    <row r="555" spans="1:22" ht="15.75" customHeight="1">
      <c r="A555" s="2" t="s">
        <v>1226</v>
      </c>
      <c r="B555" s="21" t="s">
        <v>500</v>
      </c>
      <c r="C555" s="10" t="s">
        <v>37</v>
      </c>
      <c r="D555" s="21">
        <v>15000</v>
      </c>
      <c r="E555" s="21">
        <v>20000</v>
      </c>
      <c r="H555" s="16" t="s">
        <v>1227</v>
      </c>
      <c r="I555" s="16" t="s">
        <v>1227</v>
      </c>
      <c r="K555" s="2">
        <v>1</v>
      </c>
    </row>
    <row r="556" spans="1:22" ht="15.75" customHeight="1">
      <c r="A556" s="2" t="s">
        <v>1249</v>
      </c>
      <c r="B556" s="21" t="s">
        <v>500</v>
      </c>
      <c r="C556" s="10" t="s">
        <v>37</v>
      </c>
      <c r="D556" s="21">
        <v>450</v>
      </c>
      <c r="E556" s="2">
        <v>550</v>
      </c>
      <c r="H556" s="2" t="s">
        <v>1251</v>
      </c>
      <c r="K556" s="2">
        <v>1</v>
      </c>
    </row>
    <row r="557" spans="1:22" ht="15.75" customHeight="1">
      <c r="A557" s="8" t="s">
        <v>33</v>
      </c>
      <c r="B557" s="10" t="s">
        <v>35</v>
      </c>
      <c r="C557" s="10" t="s">
        <v>37</v>
      </c>
      <c r="D557" s="10">
        <v>200</v>
      </c>
      <c r="E557" s="10">
        <v>200</v>
      </c>
      <c r="F557" s="12"/>
      <c r="G557" s="12"/>
      <c r="H557" s="13" t="s">
        <v>39</v>
      </c>
      <c r="I557" s="14"/>
      <c r="J557" s="12"/>
      <c r="K557" s="14">
        <v>1</v>
      </c>
      <c r="L557" s="12"/>
      <c r="M557" s="12"/>
      <c r="N557" s="12"/>
      <c r="O557" s="12"/>
      <c r="P557" s="12"/>
      <c r="Q557" s="14">
        <v>200</v>
      </c>
      <c r="R557" s="14">
        <v>200</v>
      </c>
      <c r="S557" s="12"/>
      <c r="T557" s="12"/>
    </row>
    <row r="558" spans="1:22" ht="15.75" customHeight="1">
      <c r="A558" s="14" t="s">
        <v>104</v>
      </c>
      <c r="B558" s="10" t="s">
        <v>35</v>
      </c>
      <c r="C558" s="10" t="s">
        <v>37</v>
      </c>
      <c r="D558" s="10">
        <v>96</v>
      </c>
      <c r="E558" s="10">
        <v>96</v>
      </c>
      <c r="F558" s="12"/>
      <c r="G558" s="12"/>
      <c r="H558" s="15" t="s">
        <v>106</v>
      </c>
      <c r="I558" s="14"/>
      <c r="J558" s="12"/>
      <c r="K558" s="14">
        <v>1</v>
      </c>
      <c r="L558" s="12"/>
      <c r="M558" s="12"/>
      <c r="N558" s="12"/>
      <c r="O558" s="12"/>
      <c r="P558" s="12"/>
      <c r="Q558" s="12"/>
      <c r="R558" s="12"/>
      <c r="S558" s="14">
        <v>96</v>
      </c>
      <c r="T558" s="14">
        <v>96</v>
      </c>
      <c r="U558" s="12"/>
      <c r="V558" s="12"/>
    </row>
    <row r="559" spans="1:22" ht="15.75" customHeight="1">
      <c r="A559" s="14" t="s">
        <v>112</v>
      </c>
      <c r="B559" s="10" t="s">
        <v>35</v>
      </c>
      <c r="C559" s="10" t="s">
        <v>37</v>
      </c>
      <c r="D559" s="10">
        <v>600</v>
      </c>
      <c r="E559" s="10">
        <v>700</v>
      </c>
      <c r="F559" s="12"/>
      <c r="G559" s="12"/>
      <c r="H559" s="15" t="s">
        <v>114</v>
      </c>
      <c r="I559" s="15" t="s">
        <v>115</v>
      </c>
      <c r="J559" s="12"/>
      <c r="K559" s="14">
        <v>1</v>
      </c>
      <c r="L559" s="14">
        <v>3</v>
      </c>
      <c r="M559" s="14">
        <v>600</v>
      </c>
      <c r="N559" s="14">
        <v>600</v>
      </c>
      <c r="O559" s="12"/>
      <c r="P559" s="12"/>
      <c r="Q559" s="14">
        <v>700</v>
      </c>
      <c r="R559" s="14">
        <v>700</v>
      </c>
      <c r="S559" s="12"/>
      <c r="T559" s="12"/>
      <c r="U559" s="12"/>
      <c r="V559" s="12"/>
    </row>
    <row r="560" spans="1:22" ht="15.75" customHeight="1">
      <c r="A560" s="2" t="s">
        <v>228</v>
      </c>
      <c r="B560" s="21" t="s">
        <v>35</v>
      </c>
      <c r="C560" s="10" t="s">
        <v>37</v>
      </c>
      <c r="D560" s="21">
        <v>33000</v>
      </c>
      <c r="E560" s="21">
        <v>72000</v>
      </c>
      <c r="H560" s="2" t="s">
        <v>230</v>
      </c>
      <c r="I560" s="16" t="s">
        <v>231</v>
      </c>
      <c r="J560" s="32" t="s">
        <v>233</v>
      </c>
      <c r="K560" s="2">
        <v>1</v>
      </c>
      <c r="M560" s="21">
        <v>33000</v>
      </c>
      <c r="N560" s="21">
        <v>72000</v>
      </c>
      <c r="O560" s="21">
        <v>40000</v>
      </c>
      <c r="P560" s="21">
        <v>50000</v>
      </c>
    </row>
    <row r="561" spans="1:22" ht="15.75" customHeight="1">
      <c r="A561" s="2" t="s">
        <v>249</v>
      </c>
      <c r="B561" s="21" t="s">
        <v>35</v>
      </c>
      <c r="C561" s="10" t="s">
        <v>37</v>
      </c>
      <c r="D561" s="21">
        <v>300</v>
      </c>
      <c r="E561" s="2">
        <v>300</v>
      </c>
      <c r="F561" s="21"/>
      <c r="G561" s="21"/>
      <c r="H561" s="2" t="s">
        <v>59</v>
      </c>
      <c r="I561" s="2"/>
      <c r="J561" s="2"/>
      <c r="K561" s="2">
        <v>1</v>
      </c>
      <c r="U561" s="2">
        <v>300</v>
      </c>
      <c r="V561" s="2">
        <v>300</v>
      </c>
    </row>
    <row r="562" spans="1:22" ht="15.75" customHeight="1">
      <c r="A562" s="2" t="s">
        <v>395</v>
      </c>
      <c r="B562" s="21" t="s">
        <v>35</v>
      </c>
      <c r="C562" s="10" t="s">
        <v>37</v>
      </c>
      <c r="D562" s="21">
        <v>300</v>
      </c>
      <c r="E562" s="21">
        <v>390</v>
      </c>
      <c r="H562" s="16" t="s">
        <v>396</v>
      </c>
      <c r="I562" s="2" t="s">
        <v>59</v>
      </c>
      <c r="K562" s="2">
        <v>1</v>
      </c>
      <c r="Q562" s="2">
        <v>300</v>
      </c>
      <c r="R562" s="2">
        <v>300</v>
      </c>
      <c r="U562" s="2">
        <v>395</v>
      </c>
      <c r="V562" s="2">
        <v>395</v>
      </c>
    </row>
    <row r="563" spans="1:22" ht="15.75" customHeight="1">
      <c r="A563" s="2" t="s">
        <v>558</v>
      </c>
      <c r="B563" s="21" t="s">
        <v>35</v>
      </c>
      <c r="C563" s="10" t="s">
        <v>37</v>
      </c>
      <c r="D563" s="21">
        <v>50</v>
      </c>
      <c r="E563" s="2">
        <v>50</v>
      </c>
      <c r="H563" s="23" t="s">
        <v>559</v>
      </c>
      <c r="I563" s="19" t="str">
        <f>HYPERLINK("http://www.theeagle.com/news/local/dozens-turn-out-for-women-s-march-at-texas-a/article_c3720eee-563f-5b4f-abfc-bf066330073b.html","http://www.theeagle.com/news/local/dozens-turn-out-for-women-s-march-at-texas-a/article_c3720eee-563f-5b4f-abfc-bf066330073b.html")</f>
        <v>http://www.theeagle.com/news/local/dozens-turn-out-for-women-s-march-at-texas-a/article_c3720eee-563f-5b4f-abfc-bf066330073b.html</v>
      </c>
      <c r="K563" s="2">
        <v>1</v>
      </c>
      <c r="Q563" s="2">
        <v>50</v>
      </c>
      <c r="R563" s="2">
        <v>50</v>
      </c>
    </row>
    <row r="564" spans="1:22" ht="15.75" customHeight="1">
      <c r="A564" s="2" t="s">
        <v>604</v>
      </c>
      <c r="B564" s="21" t="s">
        <v>35</v>
      </c>
      <c r="C564" s="10" t="s">
        <v>37</v>
      </c>
      <c r="D564" s="21">
        <v>24</v>
      </c>
      <c r="E564" s="2">
        <v>24</v>
      </c>
      <c r="F564" s="21"/>
      <c r="G564" s="21"/>
      <c r="H564" s="23" t="s">
        <v>607</v>
      </c>
      <c r="I564" s="2"/>
      <c r="J564" s="2"/>
      <c r="K564" s="2">
        <v>1</v>
      </c>
      <c r="Q564" s="2">
        <v>24</v>
      </c>
      <c r="R564" s="2">
        <v>24</v>
      </c>
    </row>
    <row r="565" spans="1:22" ht="15.75" customHeight="1">
      <c r="A565" s="2" t="s">
        <v>627</v>
      </c>
      <c r="B565" s="21" t="s">
        <v>35</v>
      </c>
      <c r="C565" s="10" t="s">
        <v>37</v>
      </c>
      <c r="D565" s="21">
        <v>5000</v>
      </c>
      <c r="E565" s="21">
        <v>8000</v>
      </c>
      <c r="F565" s="21">
        <v>10000</v>
      </c>
      <c r="G565" s="21"/>
      <c r="H565" s="16" t="s">
        <v>628</v>
      </c>
      <c r="I565" s="2"/>
      <c r="J565" s="28" t="s">
        <v>59</v>
      </c>
      <c r="K565" s="2">
        <v>1</v>
      </c>
      <c r="Q565" s="2">
        <v>5000</v>
      </c>
      <c r="R565" s="2">
        <v>8000</v>
      </c>
    </row>
    <row r="566" spans="1:22" ht="15.75" customHeight="1">
      <c r="A566" s="2" t="s">
        <v>653</v>
      </c>
      <c r="B566" s="21" t="s">
        <v>35</v>
      </c>
      <c r="C566" s="10" t="s">
        <v>37</v>
      </c>
      <c r="D566" s="21">
        <v>2500</v>
      </c>
      <c r="E566" s="21">
        <v>2800</v>
      </c>
      <c r="H566" s="16" t="s">
        <v>655</v>
      </c>
      <c r="I566" s="2" t="s">
        <v>656</v>
      </c>
      <c r="K566" s="2">
        <v>1</v>
      </c>
      <c r="M566" s="2">
        <v>2500</v>
      </c>
      <c r="N566" s="2">
        <v>2500</v>
      </c>
    </row>
    <row r="567" spans="1:22" ht="15.75" customHeight="1">
      <c r="A567" s="2" t="s">
        <v>700</v>
      </c>
      <c r="B567" s="2" t="s">
        <v>35</v>
      </c>
      <c r="C567" s="10" t="s">
        <v>37</v>
      </c>
      <c r="D567" s="2">
        <v>30</v>
      </c>
      <c r="E567" s="2">
        <v>30</v>
      </c>
      <c r="H567" s="28" t="s">
        <v>701</v>
      </c>
      <c r="I567" s="2"/>
      <c r="K567" s="2">
        <v>1</v>
      </c>
      <c r="U567" s="2">
        <v>30</v>
      </c>
      <c r="V567" s="2">
        <v>30</v>
      </c>
    </row>
    <row r="568" spans="1:22" ht="15.75" customHeight="1">
      <c r="A568" s="2" t="s">
        <v>724</v>
      </c>
      <c r="B568" s="21" t="s">
        <v>35</v>
      </c>
      <c r="C568" s="21" t="s">
        <v>37</v>
      </c>
      <c r="D568" s="21">
        <v>1000</v>
      </c>
      <c r="E568" s="21">
        <v>2000</v>
      </c>
      <c r="H568" s="16" t="s">
        <v>726</v>
      </c>
      <c r="I568" s="16" t="s">
        <v>727</v>
      </c>
      <c r="K568" s="2">
        <v>1</v>
      </c>
      <c r="Q568" s="2">
        <v>1000</v>
      </c>
      <c r="R568" s="2">
        <v>2000</v>
      </c>
    </row>
    <row r="569" spans="1:22" ht="15.75" customHeight="1">
      <c r="A569" s="2" t="s">
        <v>823</v>
      </c>
      <c r="B569" s="2" t="s">
        <v>35</v>
      </c>
      <c r="C569" s="10" t="s">
        <v>37</v>
      </c>
      <c r="D569" s="21">
        <v>5000</v>
      </c>
      <c r="E569" s="21">
        <v>6000</v>
      </c>
      <c r="F569" s="21">
        <v>9000</v>
      </c>
      <c r="H569" s="16" t="s">
        <v>825</v>
      </c>
      <c r="I569" s="2" t="s">
        <v>827</v>
      </c>
      <c r="K569" s="2">
        <v>1</v>
      </c>
      <c r="U569" s="2">
        <v>5000</v>
      </c>
      <c r="V569" s="2">
        <v>5000</v>
      </c>
    </row>
    <row r="570" spans="1:22" ht="15.75" customHeight="1">
      <c r="A570" s="2" t="s">
        <v>952</v>
      </c>
      <c r="B570" s="21" t="s">
        <v>35</v>
      </c>
      <c r="C570" s="10" t="s">
        <v>37</v>
      </c>
      <c r="D570" s="21">
        <v>20000</v>
      </c>
      <c r="E570" s="46">
        <v>23187</v>
      </c>
      <c r="H570" s="19" t="str">
        <f>HYPERLINK("http://www.khou.com/mb/news/20k-attend-womens-march-in-downtown-houston/389702891","http://www.khou.com/mb/news/20k-attend-womens-march-in-downtown-houston/389702891")</f>
        <v>http://www.khou.com/mb/news/20k-attend-womens-march-in-downtown-houston/389702891</v>
      </c>
      <c r="I570" s="16" t="s">
        <v>957</v>
      </c>
      <c r="J570" s="2" t="s">
        <v>959</v>
      </c>
      <c r="K570" s="2">
        <v>1</v>
      </c>
      <c r="M570" s="2">
        <v>23000</v>
      </c>
      <c r="N570" s="2">
        <v>23000</v>
      </c>
      <c r="O570" s="2">
        <v>20000</v>
      </c>
      <c r="P570" s="2">
        <v>20000</v>
      </c>
      <c r="Q570" s="2">
        <v>20000</v>
      </c>
      <c r="R570" s="2">
        <v>20000</v>
      </c>
    </row>
    <row r="571" spans="1:22" ht="15.75" customHeight="1">
      <c r="A571" s="2" t="s">
        <v>1147</v>
      </c>
      <c r="B571" s="21" t="s">
        <v>35</v>
      </c>
      <c r="C571" s="10" t="s">
        <v>37</v>
      </c>
      <c r="D571" s="21">
        <v>350</v>
      </c>
      <c r="E571" s="21">
        <v>1000</v>
      </c>
      <c r="H571" s="16" t="s">
        <v>805</v>
      </c>
      <c r="I571" s="2" t="s">
        <v>111</v>
      </c>
      <c r="K571" s="2">
        <v>1</v>
      </c>
    </row>
    <row r="572" spans="1:22" ht="15.75" customHeight="1">
      <c r="A572" s="2" t="s">
        <v>1161</v>
      </c>
      <c r="B572" s="21" t="s">
        <v>35</v>
      </c>
      <c r="C572" s="10" t="s">
        <v>37</v>
      </c>
      <c r="D572" s="21">
        <v>76</v>
      </c>
      <c r="E572" s="2">
        <v>76</v>
      </c>
      <c r="H572" s="28" t="s">
        <v>1162</v>
      </c>
      <c r="K572" s="2">
        <v>1</v>
      </c>
    </row>
    <row r="573" spans="1:22" ht="15.75" customHeight="1">
      <c r="A573" s="2" t="s">
        <v>1179</v>
      </c>
      <c r="B573" s="21" t="s">
        <v>35</v>
      </c>
      <c r="C573" s="10" t="s">
        <v>37</v>
      </c>
      <c r="D573" s="21">
        <v>50</v>
      </c>
      <c r="E573" s="21">
        <v>100</v>
      </c>
      <c r="H573" s="28" t="s">
        <v>1180</v>
      </c>
      <c r="I573" s="16" t="s">
        <v>1181</v>
      </c>
      <c r="K573" s="2">
        <v>1</v>
      </c>
    </row>
    <row r="574" spans="1:22" ht="15.75" customHeight="1">
      <c r="A574" s="2" t="s">
        <v>1225</v>
      </c>
      <c r="B574" s="21" t="s">
        <v>35</v>
      </c>
      <c r="C574" s="10" t="s">
        <v>37</v>
      </c>
      <c r="D574" s="21">
        <v>200</v>
      </c>
      <c r="E574" s="2">
        <v>300</v>
      </c>
      <c r="H574" s="2" t="s">
        <v>59</v>
      </c>
      <c r="K574" s="2">
        <v>1</v>
      </c>
    </row>
    <row r="575" spans="1:22" ht="15.75" customHeight="1">
      <c r="A575" s="2" t="s">
        <v>1412</v>
      </c>
      <c r="B575" s="31" t="s">
        <v>35</v>
      </c>
      <c r="C575" s="10" t="s">
        <v>37</v>
      </c>
      <c r="D575" s="21">
        <v>1500</v>
      </c>
      <c r="E575" s="21">
        <v>3000</v>
      </c>
      <c r="H575" s="16" t="s">
        <v>1413</v>
      </c>
      <c r="I575" s="2" t="s">
        <v>1414</v>
      </c>
      <c r="K575" s="2">
        <v>1</v>
      </c>
    </row>
    <row r="576" spans="1:22" ht="15.75" customHeight="1">
      <c r="A576" s="2" t="s">
        <v>1502</v>
      </c>
      <c r="B576" s="31" t="s">
        <v>35</v>
      </c>
      <c r="C576" s="10" t="s">
        <v>37</v>
      </c>
      <c r="D576" s="2">
        <v>150</v>
      </c>
      <c r="E576" s="2">
        <v>150</v>
      </c>
      <c r="H576" s="16" t="s">
        <v>1503</v>
      </c>
      <c r="K576" s="2">
        <v>1</v>
      </c>
    </row>
    <row r="577" spans="1:22" ht="15.75" customHeight="1">
      <c r="A577" s="2" t="s">
        <v>350</v>
      </c>
      <c r="B577" s="21" t="s">
        <v>351</v>
      </c>
      <c r="C577" s="10" t="s">
        <v>37</v>
      </c>
      <c r="D577" s="21">
        <v>48</v>
      </c>
      <c r="E577" s="2">
        <v>48</v>
      </c>
      <c r="H577" s="2" t="s">
        <v>352</v>
      </c>
      <c r="K577" s="2">
        <v>1</v>
      </c>
      <c r="S577" s="2">
        <v>48</v>
      </c>
      <c r="T577" s="2">
        <v>48</v>
      </c>
    </row>
    <row r="578" spans="1:22" ht="15.75" customHeight="1">
      <c r="A578" s="2" t="s">
        <v>940</v>
      </c>
      <c r="B578" s="21" t="s">
        <v>351</v>
      </c>
      <c r="C578" s="10" t="s">
        <v>37</v>
      </c>
      <c r="D578" s="21">
        <v>1</v>
      </c>
      <c r="E578" s="2">
        <v>1</v>
      </c>
      <c r="H578" s="2" t="s">
        <v>59</v>
      </c>
      <c r="K578" s="2">
        <v>1</v>
      </c>
      <c r="M578" s="2">
        <v>1</v>
      </c>
      <c r="N578" s="2">
        <v>1</v>
      </c>
      <c r="U578" s="2"/>
      <c r="V578" s="2"/>
    </row>
    <row r="579" spans="1:22" ht="15.75" customHeight="1">
      <c r="A579" s="2" t="s">
        <v>1022</v>
      </c>
      <c r="B579" s="21" t="s">
        <v>351</v>
      </c>
      <c r="C579" s="10" t="s">
        <v>37</v>
      </c>
      <c r="D579" s="21">
        <v>175</v>
      </c>
      <c r="E579" s="21">
        <v>175</v>
      </c>
      <c r="H579" s="28" t="s">
        <v>59</v>
      </c>
      <c r="I579" s="2"/>
      <c r="K579" s="2">
        <v>1</v>
      </c>
    </row>
    <row r="580" spans="1:22" ht="15.75" customHeight="1">
      <c r="A580" s="2" t="s">
        <v>1125</v>
      </c>
      <c r="B580" s="21" t="s">
        <v>351</v>
      </c>
      <c r="C580" s="10" t="s">
        <v>37</v>
      </c>
      <c r="D580" s="21">
        <v>50</v>
      </c>
      <c r="E580" s="21">
        <v>100</v>
      </c>
      <c r="H580" s="2" t="s">
        <v>1126</v>
      </c>
      <c r="I580" s="2" t="s">
        <v>545</v>
      </c>
      <c r="K580" s="2">
        <v>1</v>
      </c>
    </row>
    <row r="581" spans="1:22" ht="15.75" customHeight="1">
      <c r="A581" s="2" t="s">
        <v>1193</v>
      </c>
      <c r="B581" s="21" t="s">
        <v>351</v>
      </c>
      <c r="C581" s="10" t="s">
        <v>37</v>
      </c>
      <c r="D581" s="21">
        <v>200</v>
      </c>
      <c r="E581" s="21">
        <v>200</v>
      </c>
      <c r="H581" s="16" t="s">
        <v>1194</v>
      </c>
      <c r="I581" s="2"/>
      <c r="K581" s="2">
        <v>1</v>
      </c>
    </row>
    <row r="582" spans="1:22" ht="15.75" customHeight="1">
      <c r="A582" s="2" t="s">
        <v>1262</v>
      </c>
      <c r="B582" s="21" t="s">
        <v>351</v>
      </c>
      <c r="C582" s="10" t="s">
        <v>37</v>
      </c>
      <c r="D582" s="21">
        <v>200</v>
      </c>
      <c r="E582" s="21">
        <v>300</v>
      </c>
      <c r="H582" s="16" t="s">
        <v>1263</v>
      </c>
      <c r="I582" s="16" t="s">
        <v>1264</v>
      </c>
      <c r="K582" s="2">
        <v>1</v>
      </c>
    </row>
    <row r="583" spans="1:22" ht="15.75" customHeight="1">
      <c r="A583" s="2" t="s">
        <v>1287</v>
      </c>
      <c r="B583" s="21" t="s">
        <v>351</v>
      </c>
      <c r="C583" s="10" t="s">
        <v>37</v>
      </c>
      <c r="D583" s="21">
        <v>5000</v>
      </c>
      <c r="E583" s="21">
        <v>8000</v>
      </c>
      <c r="H583" s="16" t="s">
        <v>1289</v>
      </c>
      <c r="I583" s="16" t="s">
        <v>1291</v>
      </c>
      <c r="K583" s="2">
        <v>1</v>
      </c>
    </row>
    <row r="584" spans="1:22" ht="15.75" customHeight="1">
      <c r="A584" s="2" t="s">
        <v>1390</v>
      </c>
      <c r="B584" s="31" t="s">
        <v>351</v>
      </c>
      <c r="C584" s="10" t="s">
        <v>37</v>
      </c>
      <c r="D584" s="21">
        <v>1200</v>
      </c>
      <c r="E584" s="21">
        <v>1475</v>
      </c>
      <c r="H584" s="28" t="s">
        <v>1391</v>
      </c>
      <c r="I584" s="2" t="s">
        <v>1392</v>
      </c>
      <c r="K584" s="2">
        <v>1</v>
      </c>
    </row>
    <row r="585" spans="1:22" ht="15.75" customHeight="1">
      <c r="A585" s="2" t="s">
        <v>1407</v>
      </c>
      <c r="B585" s="31" t="s">
        <v>351</v>
      </c>
      <c r="C585" s="10" t="s">
        <v>37</v>
      </c>
      <c r="D585" s="21">
        <v>1000</v>
      </c>
      <c r="E585" s="21">
        <v>1000</v>
      </c>
      <c r="G585" s="2">
        <v>1</v>
      </c>
      <c r="H585" s="23" t="s">
        <v>1408</v>
      </c>
      <c r="K585" s="2">
        <v>1</v>
      </c>
    </row>
    <row r="586" spans="1:22" ht="15.75" customHeight="1">
      <c r="A586" s="2" t="s">
        <v>1409</v>
      </c>
      <c r="B586" s="31" t="s">
        <v>351</v>
      </c>
      <c r="C586" s="10" t="s">
        <v>37</v>
      </c>
      <c r="D586" s="21">
        <v>6000</v>
      </c>
      <c r="E586" s="21">
        <v>10000</v>
      </c>
      <c r="G586" s="2">
        <v>1</v>
      </c>
      <c r="H586" s="16" t="s">
        <v>1410</v>
      </c>
      <c r="I586" s="16" t="s">
        <v>1411</v>
      </c>
      <c r="K586" s="2">
        <v>0</v>
      </c>
    </row>
    <row r="587" spans="1:22" ht="15.75" customHeight="1">
      <c r="A587" s="8" t="s">
        <v>79</v>
      </c>
      <c r="B587" s="10" t="s">
        <v>80</v>
      </c>
      <c r="C587" s="10" t="s">
        <v>37</v>
      </c>
      <c r="D587" s="10">
        <v>17</v>
      </c>
      <c r="E587" s="10">
        <v>17</v>
      </c>
      <c r="F587" s="12"/>
      <c r="G587" s="12"/>
      <c r="H587" s="15" t="s">
        <v>83</v>
      </c>
      <c r="I587" s="14"/>
      <c r="J587" s="14"/>
      <c r="K587" s="14">
        <v>1</v>
      </c>
      <c r="L587" s="12"/>
      <c r="M587" s="14">
        <v>17</v>
      </c>
      <c r="N587" s="14">
        <v>17</v>
      </c>
      <c r="O587" s="12"/>
      <c r="P587" s="12"/>
      <c r="Q587" s="12"/>
      <c r="R587" s="12"/>
      <c r="S587" s="12"/>
      <c r="T587" s="12"/>
      <c r="U587" s="12"/>
      <c r="V587" s="12"/>
    </row>
    <row r="588" spans="1:22" ht="15.75" customHeight="1">
      <c r="A588" s="2" t="s">
        <v>179</v>
      </c>
      <c r="B588" s="21" t="s">
        <v>80</v>
      </c>
      <c r="C588" s="10" t="s">
        <v>37</v>
      </c>
      <c r="D588" s="21"/>
      <c r="E588" s="21"/>
      <c r="H588" s="2"/>
      <c r="I588" s="2"/>
      <c r="K588" s="2">
        <v>1</v>
      </c>
    </row>
    <row r="589" spans="1:22" ht="15.75" customHeight="1">
      <c r="A589" s="39" t="s">
        <v>490</v>
      </c>
      <c r="B589" s="21" t="s">
        <v>80</v>
      </c>
      <c r="C589" s="10" t="s">
        <v>37</v>
      </c>
      <c r="D589" s="21">
        <v>2000</v>
      </c>
      <c r="E589" s="21">
        <v>2500</v>
      </c>
      <c r="H589" s="19" t="str">
        <f>HYPERLINK("http://www.dailyprogress.com/gallery/charlottesville-women-s-march/collection_1a2a4a98-e006-11e6-9753-7fa6fdc922ca.html","http://www.dailyprogress.com/gallery/charlottesville-women-s-march/collection_1a2a4a98-e006-11e6-9753-7fa6fdc922ca.html")</f>
        <v>http://www.dailyprogress.com/gallery/charlottesville-women-s-march/collection_1a2a4a98-e006-11e6-9753-7fa6fdc922ca.html</v>
      </c>
      <c r="I589" s="2" t="s">
        <v>59</v>
      </c>
      <c r="K589" s="2">
        <v>1</v>
      </c>
      <c r="Q589" s="2">
        <v>2000</v>
      </c>
      <c r="R589" s="2">
        <v>2000</v>
      </c>
      <c r="U589" s="2">
        <v>2500</v>
      </c>
      <c r="V589" s="2">
        <v>2500</v>
      </c>
    </row>
    <row r="590" spans="1:22" ht="15.75" customHeight="1">
      <c r="A590" s="2" t="s">
        <v>808</v>
      </c>
      <c r="B590" s="2" t="s">
        <v>80</v>
      </c>
      <c r="C590" s="10" t="s">
        <v>37</v>
      </c>
      <c r="D590" s="2">
        <v>200</v>
      </c>
      <c r="E590" s="2">
        <v>200</v>
      </c>
      <c r="H590" s="28" t="s">
        <v>59</v>
      </c>
      <c r="I590" s="2"/>
      <c r="K590" s="2">
        <v>1</v>
      </c>
      <c r="U590" s="2">
        <v>193</v>
      </c>
      <c r="V590" s="2">
        <v>200</v>
      </c>
    </row>
    <row r="591" spans="1:22" ht="15.75" customHeight="1">
      <c r="A591" s="2" t="s">
        <v>1145</v>
      </c>
      <c r="B591" s="21" t="s">
        <v>80</v>
      </c>
      <c r="C591" s="10" t="s">
        <v>37</v>
      </c>
      <c r="D591" s="21">
        <v>5</v>
      </c>
      <c r="E591" s="21">
        <v>5</v>
      </c>
      <c r="H591" s="2" t="s">
        <v>1146</v>
      </c>
      <c r="I591" s="2"/>
      <c r="K591" s="2">
        <v>1</v>
      </c>
    </row>
    <row r="592" spans="1:22" ht="15.75" customHeight="1">
      <c r="A592" s="2" t="s">
        <v>1244</v>
      </c>
      <c r="B592" s="21" t="s">
        <v>80</v>
      </c>
      <c r="C592" s="10" t="s">
        <v>37</v>
      </c>
      <c r="D592" s="21">
        <v>2000</v>
      </c>
      <c r="E592" s="21">
        <v>2800</v>
      </c>
      <c r="H592" s="16" t="s">
        <v>1245</v>
      </c>
      <c r="K592" s="2">
        <v>1</v>
      </c>
    </row>
    <row r="593" spans="1:22" ht="15.75" customHeight="1">
      <c r="A593" s="2" t="s">
        <v>1277</v>
      </c>
      <c r="B593" s="21" t="s">
        <v>80</v>
      </c>
      <c r="C593" s="10" t="s">
        <v>37</v>
      </c>
      <c r="D593" s="21">
        <v>50</v>
      </c>
      <c r="E593" s="21">
        <v>50</v>
      </c>
      <c r="H593" s="23" t="s">
        <v>1278</v>
      </c>
      <c r="K593" s="2">
        <v>1</v>
      </c>
    </row>
    <row r="594" spans="1:22" ht="15.75" customHeight="1">
      <c r="A594" s="2" t="s">
        <v>1368</v>
      </c>
      <c r="B594" s="35" t="s">
        <v>80</v>
      </c>
      <c r="C594" s="10" t="s">
        <v>37</v>
      </c>
      <c r="D594" s="21">
        <v>2000</v>
      </c>
      <c r="E594" s="21">
        <v>2000</v>
      </c>
      <c r="G594" s="21">
        <v>1</v>
      </c>
      <c r="H594" s="16" t="s">
        <v>1369</v>
      </c>
      <c r="I594" s="2"/>
      <c r="K594" s="2">
        <v>1</v>
      </c>
    </row>
    <row r="595" spans="1:22" ht="15.75" customHeight="1">
      <c r="A595" s="2" t="s">
        <v>1372</v>
      </c>
      <c r="B595" s="35" t="s">
        <v>80</v>
      </c>
      <c r="C595" s="10" t="s">
        <v>37</v>
      </c>
      <c r="D595" s="21">
        <v>3000</v>
      </c>
      <c r="E595" s="21">
        <v>4500</v>
      </c>
      <c r="H595" s="16" t="s">
        <v>1373</v>
      </c>
      <c r="I595" s="16" t="s">
        <v>1374</v>
      </c>
      <c r="K595" s="2">
        <v>1</v>
      </c>
    </row>
    <row r="596" spans="1:22" ht="15.75" customHeight="1">
      <c r="A596" s="2" t="s">
        <v>1393</v>
      </c>
      <c r="B596" s="31" t="s">
        <v>80</v>
      </c>
      <c r="C596" s="10" t="s">
        <v>37</v>
      </c>
      <c r="D596" s="21"/>
      <c r="E596" s="21"/>
      <c r="H596" s="28"/>
      <c r="K596" s="2">
        <v>1</v>
      </c>
    </row>
    <row r="597" spans="1:22" ht="15.75" customHeight="1">
      <c r="A597" s="2" t="s">
        <v>1468</v>
      </c>
      <c r="B597" s="31" t="s">
        <v>80</v>
      </c>
      <c r="C597" s="10" t="s">
        <v>37</v>
      </c>
      <c r="D597" s="2">
        <v>100</v>
      </c>
      <c r="E597" s="21">
        <v>150</v>
      </c>
      <c r="H597" s="16" t="s">
        <v>1469</v>
      </c>
      <c r="I597" s="2" t="s">
        <v>111</v>
      </c>
      <c r="K597" s="2">
        <v>1</v>
      </c>
    </row>
    <row r="598" spans="1:22" ht="15.75" customHeight="1">
      <c r="A598" s="2" t="s">
        <v>1485</v>
      </c>
      <c r="B598" s="31" t="s">
        <v>80</v>
      </c>
      <c r="C598" s="10" t="s">
        <v>37</v>
      </c>
      <c r="D598" s="21">
        <v>28</v>
      </c>
      <c r="E598" s="2">
        <v>35</v>
      </c>
      <c r="H598" s="2" t="s">
        <v>111</v>
      </c>
      <c r="I598" s="2"/>
      <c r="K598" s="2">
        <v>1</v>
      </c>
    </row>
    <row r="599" spans="1:22" ht="15.75" customHeight="1">
      <c r="A599" s="2" t="s">
        <v>1504</v>
      </c>
      <c r="B599" s="31" t="s">
        <v>80</v>
      </c>
      <c r="C599" s="10" t="s">
        <v>37</v>
      </c>
      <c r="D599" s="2">
        <v>700</v>
      </c>
      <c r="E599" s="21">
        <v>1000</v>
      </c>
      <c r="H599" s="16" t="s">
        <v>1505</v>
      </c>
      <c r="I599" s="16" t="s">
        <v>1505</v>
      </c>
      <c r="K599" s="2">
        <v>1</v>
      </c>
    </row>
    <row r="600" spans="1:22" ht="15.75" customHeight="1">
      <c r="A600" s="2" t="s">
        <v>1506</v>
      </c>
      <c r="B600" s="31" t="s">
        <v>80</v>
      </c>
      <c r="C600" s="10" t="s">
        <v>37</v>
      </c>
      <c r="D600" s="21">
        <v>1200</v>
      </c>
      <c r="E600" s="21">
        <v>1300</v>
      </c>
      <c r="H600" s="2" t="s">
        <v>1507</v>
      </c>
      <c r="I600" s="16" t="s">
        <v>1508</v>
      </c>
      <c r="K600" s="2">
        <v>1</v>
      </c>
    </row>
    <row r="601" spans="1:22" ht="15.75" customHeight="1">
      <c r="A601" s="2" t="s">
        <v>1511</v>
      </c>
      <c r="B601" s="4" t="s">
        <v>80</v>
      </c>
      <c r="C601" s="10" t="s">
        <v>37</v>
      </c>
      <c r="D601" s="2">
        <v>400</v>
      </c>
      <c r="E601" s="2">
        <v>400</v>
      </c>
      <c r="H601" s="16" t="s">
        <v>1512</v>
      </c>
      <c r="K601" s="2">
        <v>1</v>
      </c>
    </row>
    <row r="602" spans="1:22" ht="15.75" customHeight="1">
      <c r="A602" s="2" t="s">
        <v>527</v>
      </c>
      <c r="B602" s="21" t="s">
        <v>529</v>
      </c>
      <c r="C602" s="10" t="s">
        <v>37</v>
      </c>
      <c r="D602" s="21">
        <v>350</v>
      </c>
      <c r="E602" s="21">
        <v>550</v>
      </c>
      <c r="H602" s="2" t="s">
        <v>530</v>
      </c>
      <c r="I602" s="28"/>
      <c r="K602" s="2">
        <v>1</v>
      </c>
      <c r="O602" s="2">
        <v>350</v>
      </c>
      <c r="P602" s="2">
        <v>550</v>
      </c>
    </row>
    <row r="603" spans="1:22" ht="15.75" customHeight="1">
      <c r="A603" s="2" t="s">
        <v>621</v>
      </c>
      <c r="B603" s="21" t="s">
        <v>529</v>
      </c>
      <c r="C603" s="10" t="s">
        <v>37</v>
      </c>
      <c r="D603" s="21">
        <v>200</v>
      </c>
      <c r="E603" s="2">
        <v>200</v>
      </c>
      <c r="F603" s="21"/>
      <c r="G603" s="21"/>
      <c r="H603" s="16" t="s">
        <v>623</v>
      </c>
      <c r="I603" s="2"/>
      <c r="J603" s="28"/>
      <c r="K603" s="2">
        <v>1</v>
      </c>
      <c r="Q603" s="2">
        <v>200</v>
      </c>
      <c r="R603" s="2">
        <v>200</v>
      </c>
    </row>
    <row r="604" spans="1:22" ht="15.75" customHeight="1">
      <c r="A604" s="2" t="s">
        <v>1387</v>
      </c>
      <c r="B604" s="31" t="s">
        <v>529</v>
      </c>
      <c r="C604" s="10" t="s">
        <v>37</v>
      </c>
      <c r="D604" s="21">
        <v>250</v>
      </c>
      <c r="E604" s="21">
        <v>250</v>
      </c>
      <c r="H604" s="23" t="s">
        <v>1389</v>
      </c>
      <c r="I604" s="2"/>
      <c r="K604" s="2">
        <v>1</v>
      </c>
    </row>
    <row r="605" spans="1:22" ht="15.75" customHeight="1">
      <c r="A605" s="2" t="s">
        <v>1394</v>
      </c>
      <c r="B605" s="31" t="s">
        <v>529</v>
      </c>
      <c r="C605" s="10" t="s">
        <v>37</v>
      </c>
      <c r="D605" s="21">
        <v>60</v>
      </c>
      <c r="E605" s="21">
        <v>60</v>
      </c>
      <c r="H605" s="2" t="s">
        <v>1395</v>
      </c>
      <c r="J605" s="23" t="s">
        <v>1389</v>
      </c>
      <c r="K605" s="2">
        <v>1</v>
      </c>
    </row>
    <row r="606" spans="1:22" ht="15.75" customHeight="1">
      <c r="A606" s="2" t="s">
        <v>1400</v>
      </c>
      <c r="B606" s="31" t="s">
        <v>529</v>
      </c>
      <c r="C606" s="10" t="s">
        <v>37</v>
      </c>
      <c r="D606" s="21"/>
      <c r="E606" s="21"/>
      <c r="H606" s="23" t="s">
        <v>1389</v>
      </c>
      <c r="K606" s="2">
        <v>1</v>
      </c>
    </row>
    <row r="607" spans="1:22" ht="15.75" customHeight="1">
      <c r="A607" s="2" t="s">
        <v>284</v>
      </c>
      <c r="B607" s="21" t="s">
        <v>285</v>
      </c>
      <c r="C607" s="10" t="s">
        <v>37</v>
      </c>
      <c r="D607" s="21">
        <v>75</v>
      </c>
      <c r="E607" s="21">
        <v>125</v>
      </c>
      <c r="H607" s="28" t="s">
        <v>111</v>
      </c>
      <c r="K607" s="2">
        <v>1</v>
      </c>
      <c r="S607" s="2">
        <v>75</v>
      </c>
      <c r="T607" s="2">
        <v>125</v>
      </c>
    </row>
    <row r="608" spans="1:22" ht="15.75" customHeight="1">
      <c r="A608" s="2" t="s">
        <v>389</v>
      </c>
      <c r="B608" s="21" t="s">
        <v>285</v>
      </c>
      <c r="C608" s="10" t="s">
        <v>37</v>
      </c>
      <c r="D608" s="21">
        <v>200</v>
      </c>
      <c r="E608" s="21">
        <v>250</v>
      </c>
      <c r="H608" s="2" t="s">
        <v>59</v>
      </c>
      <c r="I608" s="2"/>
      <c r="K608" s="2">
        <v>1</v>
      </c>
      <c r="U608" s="2">
        <v>200</v>
      </c>
      <c r="V608" s="2">
        <v>250</v>
      </c>
    </row>
    <row r="609" spans="1:22" ht="15.75" customHeight="1">
      <c r="A609" s="2" t="s">
        <v>614</v>
      </c>
      <c r="B609" s="21" t="s">
        <v>285</v>
      </c>
      <c r="C609" s="10" t="s">
        <v>37</v>
      </c>
      <c r="D609" s="21">
        <v>15</v>
      </c>
      <c r="E609" s="2">
        <v>15</v>
      </c>
      <c r="F609" s="21"/>
      <c r="G609" s="21"/>
      <c r="H609" s="28" t="s">
        <v>616</v>
      </c>
      <c r="I609" s="2"/>
      <c r="J609" s="2"/>
      <c r="K609" s="2">
        <v>1</v>
      </c>
      <c r="U609" s="2">
        <v>15</v>
      </c>
      <c r="V609" s="2">
        <v>15</v>
      </c>
    </row>
    <row r="610" spans="1:22" ht="15.75" customHeight="1">
      <c r="A610" s="2" t="s">
        <v>1045</v>
      </c>
      <c r="B610" s="21" t="s">
        <v>285</v>
      </c>
      <c r="C610" s="10" t="s">
        <v>37</v>
      </c>
      <c r="D610" s="21">
        <v>51</v>
      </c>
      <c r="E610" s="21">
        <v>112</v>
      </c>
      <c r="H610" s="28" t="s">
        <v>1046</v>
      </c>
      <c r="I610" s="2"/>
      <c r="K610" s="2">
        <v>1</v>
      </c>
    </row>
    <row r="611" spans="1:22" ht="15.75" customHeight="1">
      <c r="A611" s="2" t="s">
        <v>1156</v>
      </c>
      <c r="B611" s="21" t="s">
        <v>285</v>
      </c>
      <c r="C611" s="10" t="s">
        <v>37</v>
      </c>
      <c r="D611" s="21">
        <v>50</v>
      </c>
      <c r="E611" s="2">
        <v>50</v>
      </c>
      <c r="G611" s="2">
        <v>1</v>
      </c>
      <c r="H611" s="23" t="s">
        <v>1158</v>
      </c>
      <c r="I611" s="2"/>
      <c r="K611" s="2">
        <v>1</v>
      </c>
    </row>
    <row r="612" spans="1:22" ht="15.75" customHeight="1">
      <c r="A612" s="2" t="s">
        <v>1204</v>
      </c>
      <c r="B612" s="21" t="s">
        <v>285</v>
      </c>
      <c r="C612" s="10" t="s">
        <v>37</v>
      </c>
      <c r="D612" s="21">
        <v>15000</v>
      </c>
      <c r="E612" s="21">
        <v>20000</v>
      </c>
      <c r="H612" s="16" t="s">
        <v>1205</v>
      </c>
      <c r="I612" s="16" t="s">
        <v>1205</v>
      </c>
      <c r="K612" s="2">
        <v>1</v>
      </c>
    </row>
    <row r="613" spans="1:22" ht="15.75" customHeight="1">
      <c r="A613" s="2" t="s">
        <v>1396</v>
      </c>
      <c r="B613" s="31" t="s">
        <v>285</v>
      </c>
      <c r="C613" s="10" t="s">
        <v>37</v>
      </c>
      <c r="D613" s="21">
        <v>50</v>
      </c>
      <c r="E613" s="21">
        <v>70</v>
      </c>
      <c r="H613" s="2" t="s">
        <v>1398</v>
      </c>
      <c r="I613" s="2" t="s">
        <v>1399</v>
      </c>
      <c r="K613" s="2">
        <v>1</v>
      </c>
    </row>
    <row r="614" spans="1:22" ht="15.75" customHeight="1">
      <c r="A614" s="14" t="s">
        <v>132</v>
      </c>
      <c r="B614" s="10" t="s">
        <v>133</v>
      </c>
      <c r="C614" s="10" t="s">
        <v>37</v>
      </c>
      <c r="D614" s="10">
        <v>1200</v>
      </c>
      <c r="E614" s="10">
        <v>1200</v>
      </c>
      <c r="F614" s="12"/>
      <c r="G614" s="14">
        <v>1</v>
      </c>
      <c r="H614" s="19" t="str">
        <f>HYPERLINK("http://www.goskagit.com/skagit/hundreds-participate-in-anacortes-women-s-march/article_4117590e-285b-565e-acd0-1ea4e7826160.html","http://www.goskagit.com/skagit/hundreds-participate-in-anacortes-women-s-march/article_4117590e-285b-565e-acd0-1ea4e7826160.html")</f>
        <v>http://www.goskagit.com/skagit/hundreds-participate-in-anacortes-women-s-march/article_4117590e-285b-565e-acd0-1ea4e7826160.html</v>
      </c>
      <c r="I614" s="2"/>
      <c r="J614" s="12"/>
      <c r="K614" s="14">
        <v>1</v>
      </c>
      <c r="L614" s="12"/>
      <c r="M614" s="12"/>
      <c r="N614" s="12"/>
      <c r="O614" s="12"/>
      <c r="P614" s="12"/>
      <c r="Q614" s="14">
        <v>200</v>
      </c>
      <c r="R614" s="10">
        <v>1000</v>
      </c>
      <c r="S614" s="12"/>
      <c r="T614" s="12"/>
      <c r="U614" s="12"/>
      <c r="V614" s="12"/>
    </row>
    <row r="615" spans="1:22" ht="15.75" customHeight="1">
      <c r="A615" s="2" t="s">
        <v>237</v>
      </c>
      <c r="B615" s="21" t="s">
        <v>133</v>
      </c>
      <c r="C615" s="10" t="s">
        <v>37</v>
      </c>
      <c r="D615" s="21">
        <v>200</v>
      </c>
      <c r="E615" s="2">
        <v>350</v>
      </c>
      <c r="H615" s="2" t="s">
        <v>165</v>
      </c>
      <c r="I615" s="2" t="s">
        <v>165</v>
      </c>
      <c r="K615" s="2">
        <v>1</v>
      </c>
      <c r="U615" s="2">
        <v>200</v>
      </c>
      <c r="V615" s="2">
        <v>350</v>
      </c>
    </row>
    <row r="616" spans="1:22" ht="15.75" customHeight="1">
      <c r="A616" s="2" t="s">
        <v>262</v>
      </c>
      <c r="B616" s="21" t="s">
        <v>133</v>
      </c>
      <c r="C616" s="10" t="s">
        <v>37</v>
      </c>
      <c r="D616" s="21">
        <v>5000</v>
      </c>
      <c r="E616" s="21">
        <v>6000</v>
      </c>
      <c r="F616" s="21">
        <v>10000</v>
      </c>
      <c r="G616" s="21"/>
      <c r="H616" s="16" t="s">
        <v>264</v>
      </c>
      <c r="I616" s="16" t="s">
        <v>264</v>
      </c>
      <c r="J616" s="19" t="str">
        <f>HYPERLINK("http://edhayes89.wixsite.com/aerial-photography/page?lightbox=image_jdf","http://edhayes89.wixsite.com/aerial-photography/page?lightbox=image_jdf")</f>
        <v>http://edhayes89.wixsite.com/aerial-photography/page?lightbox=image_jdf</v>
      </c>
      <c r="K616" s="2">
        <v>1</v>
      </c>
      <c r="M616" s="21">
        <v>2000</v>
      </c>
      <c r="N616" s="21">
        <v>2000</v>
      </c>
      <c r="O616" s="21">
        <v>1000</v>
      </c>
      <c r="P616" s="21">
        <v>2000</v>
      </c>
    </row>
    <row r="617" spans="1:22" ht="15.75" customHeight="1">
      <c r="A617" s="2" t="s">
        <v>456</v>
      </c>
      <c r="B617" s="21" t="s">
        <v>133</v>
      </c>
      <c r="C617" s="10" t="s">
        <v>37</v>
      </c>
      <c r="D617" s="21">
        <v>2</v>
      </c>
      <c r="E617" s="21">
        <v>2</v>
      </c>
      <c r="H617" s="16" t="s">
        <v>458</v>
      </c>
      <c r="I617" s="2"/>
      <c r="K617" s="2">
        <v>1</v>
      </c>
      <c r="U617" s="2">
        <v>2</v>
      </c>
      <c r="V617" s="2">
        <v>2</v>
      </c>
    </row>
    <row r="618" spans="1:22" ht="15.75" customHeight="1">
      <c r="A618" s="2" t="s">
        <v>505</v>
      </c>
      <c r="B618" s="21" t="s">
        <v>133</v>
      </c>
      <c r="C618" s="10" t="s">
        <v>37</v>
      </c>
      <c r="D618" s="21">
        <v>400</v>
      </c>
      <c r="E618" s="21">
        <v>470</v>
      </c>
      <c r="H618" s="2" t="s">
        <v>507</v>
      </c>
      <c r="I618" s="2" t="s">
        <v>59</v>
      </c>
      <c r="K618" s="2">
        <v>1</v>
      </c>
      <c r="M618" s="2">
        <v>470</v>
      </c>
      <c r="N618" s="2">
        <v>500</v>
      </c>
      <c r="Q618" s="2">
        <v>400</v>
      </c>
      <c r="R618" s="2">
        <v>470</v>
      </c>
    </row>
    <row r="619" spans="1:22" ht="15.75" customHeight="1">
      <c r="A619" s="2" t="s">
        <v>711</v>
      </c>
      <c r="B619" s="21" t="s">
        <v>133</v>
      </c>
      <c r="C619" s="10" t="s">
        <v>37</v>
      </c>
      <c r="D619" s="21">
        <v>250</v>
      </c>
      <c r="E619" s="21">
        <v>250</v>
      </c>
      <c r="H619" s="19" t="str">
        <f>HYPERLINK("http://orcasissues.com/orcas-step-worldwide-marches/","http://orcasissues.com/orcas-step-worldwide-marches/")</f>
        <v>http://orcasissues.com/orcas-step-worldwide-marches/</v>
      </c>
      <c r="I619" s="2"/>
      <c r="K619" s="2">
        <v>1</v>
      </c>
      <c r="Q619" s="2">
        <v>250</v>
      </c>
      <c r="R619" s="2">
        <v>250</v>
      </c>
    </row>
    <row r="620" spans="1:22" ht="15.75" customHeight="1">
      <c r="A620" s="2" t="s">
        <v>744</v>
      </c>
      <c r="B620" s="21" t="s">
        <v>133</v>
      </c>
      <c r="C620" s="10" t="s">
        <v>37</v>
      </c>
      <c r="D620" s="21">
        <v>200</v>
      </c>
      <c r="E620" s="21">
        <v>275</v>
      </c>
      <c r="H620" s="2" t="s">
        <v>746</v>
      </c>
      <c r="I620" s="2" t="s">
        <v>748</v>
      </c>
      <c r="K620" s="2">
        <v>1</v>
      </c>
      <c r="S620" s="2">
        <v>200</v>
      </c>
      <c r="T620" s="2">
        <v>275</v>
      </c>
    </row>
    <row r="621" spans="1:22" ht="15.75" customHeight="1">
      <c r="A621" s="2" t="s">
        <v>759</v>
      </c>
      <c r="B621" s="21" t="s">
        <v>133</v>
      </c>
      <c r="C621" s="10" t="s">
        <v>37</v>
      </c>
      <c r="D621" s="21">
        <v>250</v>
      </c>
      <c r="E621" s="21">
        <v>250</v>
      </c>
      <c r="H621" s="16" t="s">
        <v>1378</v>
      </c>
      <c r="I621" s="2"/>
      <c r="K621" s="2">
        <v>1</v>
      </c>
      <c r="L621" s="2">
        <v>80</v>
      </c>
      <c r="M621" s="2">
        <v>250</v>
      </c>
      <c r="N621" s="2">
        <v>250</v>
      </c>
    </row>
    <row r="622" spans="1:22" ht="15.75" customHeight="1">
      <c r="A622" s="2" t="s">
        <v>809</v>
      </c>
      <c r="B622" s="2" t="s">
        <v>133</v>
      </c>
      <c r="C622" s="10" t="s">
        <v>37</v>
      </c>
      <c r="D622" s="2">
        <v>45</v>
      </c>
      <c r="E622" s="2">
        <v>45</v>
      </c>
      <c r="F622" s="2"/>
      <c r="H622" s="2" t="s">
        <v>59</v>
      </c>
      <c r="I622" s="2"/>
      <c r="K622" s="2">
        <v>1</v>
      </c>
      <c r="U622" s="2">
        <v>45</v>
      </c>
      <c r="V622" s="2">
        <v>45</v>
      </c>
    </row>
    <row r="623" spans="1:22" ht="15.75" customHeight="1">
      <c r="A623" s="2" t="s">
        <v>843</v>
      </c>
      <c r="B623" s="21" t="s">
        <v>133</v>
      </c>
      <c r="C623" s="10" t="s">
        <v>37</v>
      </c>
      <c r="D623" s="21">
        <v>1500</v>
      </c>
      <c r="E623" s="21">
        <v>1500</v>
      </c>
      <c r="H623" s="23" t="s">
        <v>844</v>
      </c>
      <c r="K623" s="2">
        <v>1</v>
      </c>
      <c r="Q623" s="2">
        <v>1500</v>
      </c>
      <c r="R623" s="2">
        <v>1500</v>
      </c>
    </row>
    <row r="624" spans="1:22" ht="15.75" customHeight="1">
      <c r="A624" s="2" t="s">
        <v>945</v>
      </c>
      <c r="B624" s="21" t="s">
        <v>133</v>
      </c>
      <c r="C624" s="10" t="s">
        <v>37</v>
      </c>
      <c r="D624" s="21">
        <v>47</v>
      </c>
      <c r="E624" s="2">
        <v>52</v>
      </c>
      <c r="H624" s="2" t="s">
        <v>946</v>
      </c>
      <c r="K624" s="2">
        <v>1</v>
      </c>
      <c r="U624" s="2">
        <v>47</v>
      </c>
      <c r="V624" s="2">
        <v>52</v>
      </c>
    </row>
    <row r="625" spans="1:11" ht="15.75" customHeight="1">
      <c r="A625" s="2" t="s">
        <v>976</v>
      </c>
      <c r="B625" s="21" t="s">
        <v>133</v>
      </c>
      <c r="C625" s="10" t="s">
        <v>37</v>
      </c>
      <c r="D625" s="21">
        <v>56</v>
      </c>
      <c r="E625" s="21">
        <v>56</v>
      </c>
      <c r="H625" s="2" t="s">
        <v>59</v>
      </c>
      <c r="K625" s="2">
        <v>1</v>
      </c>
    </row>
    <row r="626" spans="1:11" ht="15.75" customHeight="1">
      <c r="A626" s="2" t="s">
        <v>1047</v>
      </c>
      <c r="B626" s="21" t="s">
        <v>133</v>
      </c>
      <c r="C626" s="10" t="s">
        <v>37</v>
      </c>
      <c r="D626" s="21">
        <v>60</v>
      </c>
      <c r="E626" s="21">
        <v>60</v>
      </c>
      <c r="H626" s="23" t="s">
        <v>1048</v>
      </c>
      <c r="I626" s="2"/>
      <c r="K626" s="2">
        <v>1</v>
      </c>
    </row>
    <row r="627" spans="1:11" ht="15.75" customHeight="1">
      <c r="A627" s="2" t="s">
        <v>1091</v>
      </c>
      <c r="B627" s="21" t="s">
        <v>133</v>
      </c>
      <c r="C627" s="10" t="s">
        <v>37</v>
      </c>
      <c r="D627" s="21">
        <v>1200</v>
      </c>
      <c r="E627" s="21">
        <v>1300</v>
      </c>
      <c r="H627" s="16" t="s">
        <v>1092</v>
      </c>
      <c r="I627" s="2" t="s">
        <v>1092</v>
      </c>
      <c r="K627" s="2">
        <v>1</v>
      </c>
    </row>
    <row r="628" spans="1:11" ht="15.75" customHeight="1">
      <c r="A628" s="2" t="s">
        <v>1127</v>
      </c>
      <c r="B628" s="21" t="s">
        <v>133</v>
      </c>
      <c r="C628" s="10" t="s">
        <v>37</v>
      </c>
      <c r="D628" s="21">
        <v>200</v>
      </c>
      <c r="E628" s="21">
        <v>200</v>
      </c>
      <c r="H628" s="16" t="s">
        <v>1128</v>
      </c>
      <c r="I628" s="2"/>
      <c r="K628" s="2">
        <v>1</v>
      </c>
    </row>
    <row r="629" spans="1:11" ht="15.75" customHeight="1">
      <c r="A629" s="2" t="s">
        <v>1221</v>
      </c>
      <c r="B629" s="21" t="s">
        <v>133</v>
      </c>
      <c r="C629" s="10" t="s">
        <v>37</v>
      </c>
      <c r="D629" s="21">
        <v>200</v>
      </c>
      <c r="E629" s="21">
        <v>1800</v>
      </c>
      <c r="H629" s="2" t="s">
        <v>1222</v>
      </c>
      <c r="I629" s="2" t="s">
        <v>1223</v>
      </c>
      <c r="K629" s="2">
        <v>1</v>
      </c>
    </row>
    <row r="630" spans="1:11" ht="15.75" customHeight="1">
      <c r="A630" s="2" t="s">
        <v>1255</v>
      </c>
      <c r="B630" s="21" t="s">
        <v>133</v>
      </c>
      <c r="C630" s="10" t="s">
        <v>37</v>
      </c>
      <c r="D630" s="21">
        <v>150</v>
      </c>
      <c r="E630" s="21">
        <v>200</v>
      </c>
      <c r="H630" s="16" t="s">
        <v>1256</v>
      </c>
      <c r="I630" s="2" t="s">
        <v>111</v>
      </c>
      <c r="K630" s="2">
        <v>1</v>
      </c>
    </row>
    <row r="631" spans="1:11" ht="15.75" customHeight="1">
      <c r="A631" s="2" t="s">
        <v>1269</v>
      </c>
      <c r="B631" s="21" t="s">
        <v>133</v>
      </c>
      <c r="C631" s="10" t="s">
        <v>37</v>
      </c>
      <c r="D631" s="21">
        <v>10000</v>
      </c>
      <c r="E631" s="21">
        <v>10000</v>
      </c>
      <c r="H631" s="23" t="s">
        <v>1271</v>
      </c>
      <c r="I631" s="2"/>
      <c r="K631" s="2">
        <v>1</v>
      </c>
    </row>
    <row r="632" spans="1:11" ht="15.75" customHeight="1">
      <c r="A632" s="2" t="s">
        <v>1279</v>
      </c>
      <c r="B632" s="21" t="s">
        <v>133</v>
      </c>
      <c r="C632" s="10" t="s">
        <v>37</v>
      </c>
      <c r="D632" s="21">
        <v>200</v>
      </c>
      <c r="E632" s="21">
        <v>200</v>
      </c>
      <c r="H632" s="28" t="s">
        <v>111</v>
      </c>
      <c r="K632" s="2">
        <v>1</v>
      </c>
    </row>
    <row r="633" spans="1:11" ht="15.75" customHeight="1">
      <c r="A633" s="2" t="s">
        <v>1320</v>
      </c>
      <c r="B633" s="31" t="s">
        <v>133</v>
      </c>
      <c r="C633" s="10" t="s">
        <v>37</v>
      </c>
      <c r="D633" s="21">
        <v>100</v>
      </c>
      <c r="E633" s="2">
        <v>200</v>
      </c>
      <c r="H633" s="2" t="s">
        <v>59</v>
      </c>
      <c r="I633" s="16" t="s">
        <v>1321</v>
      </c>
      <c r="K633" s="2">
        <v>1</v>
      </c>
    </row>
    <row r="634" spans="1:11" ht="15.75" customHeight="1">
      <c r="A634" s="2" t="s">
        <v>1327</v>
      </c>
      <c r="B634" s="31" t="s">
        <v>133</v>
      </c>
      <c r="C634" s="10" t="s">
        <v>37</v>
      </c>
      <c r="D634" s="21">
        <v>300</v>
      </c>
      <c r="E634" s="21">
        <v>1000</v>
      </c>
      <c r="H634" s="16" t="s">
        <v>1328</v>
      </c>
      <c r="I634" s="2" t="s">
        <v>59</v>
      </c>
      <c r="K634" s="2">
        <v>1</v>
      </c>
    </row>
    <row r="635" spans="1:11" ht="15.75" customHeight="1">
      <c r="A635" s="2" t="s">
        <v>1366</v>
      </c>
      <c r="B635" s="35" t="s">
        <v>133</v>
      </c>
      <c r="C635" s="10" t="s">
        <v>37</v>
      </c>
      <c r="D635" s="21">
        <v>1000</v>
      </c>
      <c r="E635" s="21">
        <v>2500</v>
      </c>
      <c r="H635" s="16" t="s">
        <v>1367</v>
      </c>
      <c r="I635" s="2" t="s">
        <v>1162</v>
      </c>
      <c r="K635" s="2">
        <v>1</v>
      </c>
    </row>
    <row r="636" spans="1:11" ht="15.75" customHeight="1">
      <c r="A636" s="2" t="s">
        <v>1417</v>
      </c>
      <c r="B636" s="31" t="s">
        <v>133</v>
      </c>
      <c r="C636" s="10" t="s">
        <v>37</v>
      </c>
      <c r="D636" s="21"/>
      <c r="E636" s="21"/>
      <c r="H636" s="2" t="s">
        <v>1418</v>
      </c>
      <c r="K636" s="2">
        <v>0</v>
      </c>
    </row>
    <row r="637" spans="1:11" ht="15.75" customHeight="1">
      <c r="A637" s="2" t="s">
        <v>1434</v>
      </c>
      <c r="B637" s="31" t="s">
        <v>133</v>
      </c>
      <c r="C637" s="10" t="s">
        <v>37</v>
      </c>
      <c r="D637" s="21">
        <v>100000</v>
      </c>
      <c r="E637" s="21">
        <v>175000</v>
      </c>
      <c r="H637" s="16" t="s">
        <v>1435</v>
      </c>
      <c r="I637" s="2" t="s">
        <v>1436</v>
      </c>
      <c r="J637" s="16" t="s">
        <v>1437</v>
      </c>
      <c r="K637" s="2">
        <v>1</v>
      </c>
    </row>
    <row r="638" spans="1:11" ht="15.75" customHeight="1">
      <c r="A638" s="2" t="s">
        <v>1439</v>
      </c>
      <c r="B638" s="31" t="s">
        <v>133</v>
      </c>
      <c r="C638" s="10" t="s">
        <v>37</v>
      </c>
      <c r="D638" s="21">
        <v>300</v>
      </c>
      <c r="E638" s="2">
        <v>500</v>
      </c>
      <c r="H638" s="23" t="s">
        <v>1440</v>
      </c>
      <c r="I638" s="2"/>
      <c r="K638" s="2">
        <v>1</v>
      </c>
    </row>
    <row r="639" spans="1:11" ht="15.75" customHeight="1">
      <c r="A639" s="2" t="s">
        <v>1456</v>
      </c>
      <c r="B639" s="31" t="s">
        <v>133</v>
      </c>
      <c r="C639" s="10" t="s">
        <v>37</v>
      </c>
      <c r="D639" s="21">
        <v>8</v>
      </c>
      <c r="E639" s="2">
        <v>8</v>
      </c>
      <c r="H639" s="28" t="s">
        <v>59</v>
      </c>
      <c r="K639" s="2">
        <v>1</v>
      </c>
    </row>
    <row r="640" spans="1:11" ht="15.75" customHeight="1">
      <c r="A640" s="2" t="s">
        <v>1461</v>
      </c>
      <c r="B640" s="31" t="s">
        <v>133</v>
      </c>
      <c r="C640" s="10" t="s">
        <v>37</v>
      </c>
      <c r="D640" s="21">
        <v>4000</v>
      </c>
      <c r="E640" s="21">
        <v>12000</v>
      </c>
      <c r="H640" s="16" t="s">
        <v>1463</v>
      </c>
      <c r="I640" s="2" t="s">
        <v>1464</v>
      </c>
      <c r="J640" s="16" t="s">
        <v>1465</v>
      </c>
      <c r="K640" s="2">
        <v>1</v>
      </c>
    </row>
    <row r="641" spans="1:22" ht="15.75" customHeight="1">
      <c r="A641" s="2" t="s">
        <v>1474</v>
      </c>
      <c r="B641" s="31" t="s">
        <v>133</v>
      </c>
      <c r="C641" s="10" t="s">
        <v>37</v>
      </c>
      <c r="D641" s="21">
        <v>600</v>
      </c>
      <c r="E641" s="21">
        <v>800</v>
      </c>
      <c r="H641" s="23" t="s">
        <v>1475</v>
      </c>
      <c r="I641" s="2" t="s">
        <v>59</v>
      </c>
      <c r="K641" s="2">
        <v>1</v>
      </c>
    </row>
    <row r="642" spans="1:22" ht="15.75" customHeight="1">
      <c r="A642" s="2" t="s">
        <v>1476</v>
      </c>
      <c r="B642" s="31" t="s">
        <v>133</v>
      </c>
      <c r="C642" s="10" t="s">
        <v>37</v>
      </c>
      <c r="D642" s="2">
        <v>55</v>
      </c>
      <c r="E642" s="2">
        <v>60</v>
      </c>
      <c r="H642" s="2" t="s">
        <v>1477</v>
      </c>
      <c r="K642" s="2">
        <v>1</v>
      </c>
    </row>
    <row r="643" spans="1:22" ht="15.75" customHeight="1">
      <c r="A643" s="2" t="s">
        <v>1479</v>
      </c>
      <c r="B643" s="31" t="s">
        <v>133</v>
      </c>
      <c r="C643" s="10" t="s">
        <v>37</v>
      </c>
      <c r="D643" s="21">
        <v>150</v>
      </c>
      <c r="E643" s="21">
        <v>200</v>
      </c>
      <c r="H643" s="2" t="s">
        <v>1480</v>
      </c>
      <c r="I643" s="2" t="s">
        <v>1481</v>
      </c>
      <c r="K643" s="2">
        <v>1</v>
      </c>
    </row>
    <row r="644" spans="1:22" ht="15.75" customHeight="1">
      <c r="A644" s="2" t="s">
        <v>1482</v>
      </c>
      <c r="B644" s="31" t="s">
        <v>133</v>
      </c>
      <c r="C644" s="10" t="s">
        <v>37</v>
      </c>
      <c r="D644" s="21">
        <v>253</v>
      </c>
      <c r="E644" s="21">
        <v>270</v>
      </c>
      <c r="H644" s="28" t="s">
        <v>277</v>
      </c>
      <c r="I644" s="2"/>
      <c r="K644" s="2">
        <v>1</v>
      </c>
    </row>
    <row r="645" spans="1:22" ht="15.75" customHeight="1">
      <c r="A645" s="2" t="s">
        <v>1489</v>
      </c>
      <c r="B645" s="31" t="s">
        <v>133</v>
      </c>
      <c r="C645" s="10" t="s">
        <v>37</v>
      </c>
      <c r="D645" s="21">
        <v>2000</v>
      </c>
      <c r="E645" s="21">
        <v>2400</v>
      </c>
      <c r="H645" s="16" t="s">
        <v>1490</v>
      </c>
      <c r="I645" s="2" t="s">
        <v>1491</v>
      </c>
      <c r="K645" s="2">
        <v>1</v>
      </c>
    </row>
    <row r="646" spans="1:22" ht="15.75" customHeight="1">
      <c r="A646" s="2" t="s">
        <v>1495</v>
      </c>
      <c r="B646" s="31" t="s">
        <v>133</v>
      </c>
      <c r="C646" s="10" t="s">
        <v>37</v>
      </c>
      <c r="D646" s="21">
        <v>2000</v>
      </c>
      <c r="E646" s="21">
        <v>2000</v>
      </c>
      <c r="H646" s="16" t="s">
        <v>1496</v>
      </c>
      <c r="K646" s="2">
        <v>1</v>
      </c>
    </row>
    <row r="647" spans="1:22" ht="15.75" customHeight="1">
      <c r="A647" s="2" t="s">
        <v>1513</v>
      </c>
      <c r="B647" s="4" t="s">
        <v>133</v>
      </c>
      <c r="C647" s="10" t="s">
        <v>37</v>
      </c>
      <c r="D647" s="2">
        <v>800</v>
      </c>
      <c r="E647" s="21">
        <v>1000</v>
      </c>
      <c r="H647" s="16" t="s">
        <v>1514</v>
      </c>
      <c r="K647" s="2">
        <v>1</v>
      </c>
    </row>
    <row r="648" spans="1:22" ht="15.75" customHeight="1">
      <c r="A648" s="2" t="s">
        <v>170</v>
      </c>
      <c r="B648" s="21" t="s">
        <v>172</v>
      </c>
      <c r="C648" s="10" t="s">
        <v>37</v>
      </c>
      <c r="D648" s="21">
        <v>3</v>
      </c>
      <c r="E648" s="21">
        <v>3</v>
      </c>
      <c r="H648" s="19" t="str">
        <f>HYPERLINK("http://www.sheboyganpress.com/story/news/local/2017/01/21/appleton-woman-stands-womens-march/96894178/","http://www.sheboyganpress.com/story/news/local/2017/01/21/appleton-woman-stands-womens-march/96894178/")</f>
        <v>http://www.sheboyganpress.com/story/news/local/2017/01/21/appleton-woman-stands-womens-march/96894178/</v>
      </c>
      <c r="I648" s="19" t="str">
        <f>HYPERLINK("http://www.postcrescent.com/story/news/local/2017/01/21/appleton-woman-stands-womens-march/96894178/","http://www.postcrescent.com/story/news/local/2017/01/21/appleton-woman-stands-womens-march/96894178/")</f>
        <v>http://www.postcrescent.com/story/news/local/2017/01/21/appleton-woman-stands-womens-march/96894178/</v>
      </c>
      <c r="K648" s="2">
        <v>1</v>
      </c>
      <c r="Q648" s="2">
        <v>3</v>
      </c>
      <c r="R648" s="2">
        <v>3</v>
      </c>
    </row>
    <row r="649" spans="1:22" ht="15.75" customHeight="1">
      <c r="A649" s="2" t="s">
        <v>246</v>
      </c>
      <c r="B649" s="21" t="s">
        <v>172</v>
      </c>
      <c r="C649" s="10" t="s">
        <v>37</v>
      </c>
      <c r="D649" s="21">
        <v>427</v>
      </c>
      <c r="E649" s="2">
        <v>427</v>
      </c>
      <c r="H649" s="28" t="s">
        <v>59</v>
      </c>
      <c r="I649" s="2"/>
      <c r="K649" s="2">
        <v>1</v>
      </c>
      <c r="U649" s="2">
        <v>427</v>
      </c>
      <c r="V649" s="2">
        <v>427</v>
      </c>
    </row>
    <row r="650" spans="1:22" ht="15.75" customHeight="1">
      <c r="A650" s="2" t="s">
        <v>589</v>
      </c>
      <c r="B650" s="21" t="s">
        <v>172</v>
      </c>
      <c r="C650" s="10" t="s">
        <v>37</v>
      </c>
      <c r="D650" s="21">
        <v>1</v>
      </c>
      <c r="E650" s="2">
        <v>1</v>
      </c>
      <c r="F650" s="21"/>
      <c r="G650" s="21"/>
      <c r="H650" s="28" t="s">
        <v>59</v>
      </c>
      <c r="I650" s="2"/>
      <c r="J650" s="2"/>
      <c r="K650" s="2">
        <v>1</v>
      </c>
      <c r="U650" s="2">
        <v>1</v>
      </c>
      <c r="V650" s="2">
        <v>1</v>
      </c>
    </row>
    <row r="651" spans="1:22" ht="15.75" customHeight="1">
      <c r="A651" s="2" t="s">
        <v>715</v>
      </c>
      <c r="B651" s="21" t="s">
        <v>172</v>
      </c>
      <c r="C651" s="10" t="s">
        <v>37</v>
      </c>
      <c r="D651" s="21">
        <v>250</v>
      </c>
      <c r="E651" s="21">
        <v>250</v>
      </c>
      <c r="H651" s="16" t="s">
        <v>717</v>
      </c>
      <c r="I651" s="2"/>
      <c r="K651" s="2">
        <v>1</v>
      </c>
      <c r="Q651" s="2">
        <v>250</v>
      </c>
      <c r="R651" s="2">
        <v>250</v>
      </c>
    </row>
    <row r="652" spans="1:22" ht="15.75" customHeight="1">
      <c r="A652" s="2" t="s">
        <v>810</v>
      </c>
      <c r="B652" s="2" t="s">
        <v>172</v>
      </c>
      <c r="C652" s="10" t="s">
        <v>37</v>
      </c>
      <c r="D652" s="2">
        <v>200</v>
      </c>
      <c r="E652" s="2">
        <v>200</v>
      </c>
      <c r="F652" s="2"/>
      <c r="H652" s="16" t="s">
        <v>811</v>
      </c>
      <c r="I652" s="2"/>
      <c r="K652" s="2">
        <v>1</v>
      </c>
      <c r="U652" s="2">
        <v>200</v>
      </c>
      <c r="V652" s="2">
        <v>200</v>
      </c>
    </row>
    <row r="653" spans="1:22" ht="15.75" customHeight="1">
      <c r="A653" s="2" t="s">
        <v>880</v>
      </c>
      <c r="B653" s="21" t="s">
        <v>172</v>
      </c>
      <c r="C653" s="10" t="s">
        <v>37</v>
      </c>
      <c r="D653" s="21">
        <v>200</v>
      </c>
      <c r="E653" s="21">
        <v>200</v>
      </c>
      <c r="H653" s="23" t="s">
        <v>882</v>
      </c>
      <c r="I653" s="2"/>
      <c r="K653" s="2">
        <v>1</v>
      </c>
      <c r="Q653" s="2">
        <v>200</v>
      </c>
      <c r="R653" s="2">
        <v>200</v>
      </c>
    </row>
    <row r="654" spans="1:22" ht="15.75" customHeight="1">
      <c r="A654" s="2" t="s">
        <v>941</v>
      </c>
      <c r="B654" s="21" t="s">
        <v>172</v>
      </c>
      <c r="C654" s="10" t="s">
        <v>37</v>
      </c>
      <c r="D654" s="21"/>
      <c r="E654" s="2"/>
      <c r="H654" s="2"/>
      <c r="I654" s="2"/>
      <c r="K654" s="2">
        <v>1</v>
      </c>
    </row>
    <row r="655" spans="1:22" ht="15.75" customHeight="1">
      <c r="A655" s="2" t="s">
        <v>1065</v>
      </c>
      <c r="B655" s="21" t="s">
        <v>172</v>
      </c>
      <c r="C655" s="10" t="s">
        <v>37</v>
      </c>
      <c r="D655" s="21">
        <v>76</v>
      </c>
      <c r="E655" s="21">
        <v>150</v>
      </c>
      <c r="F655" s="2">
        <v>100</v>
      </c>
      <c r="H655" s="28" t="s">
        <v>603</v>
      </c>
      <c r="I655" s="2" t="s">
        <v>1067</v>
      </c>
      <c r="K655" s="2">
        <v>1</v>
      </c>
    </row>
    <row r="656" spans="1:22" ht="15.75" customHeight="1">
      <c r="A656" s="2" t="s">
        <v>1153</v>
      </c>
      <c r="B656" s="21" t="s">
        <v>172</v>
      </c>
      <c r="C656" s="10" t="s">
        <v>37</v>
      </c>
      <c r="D656" s="21">
        <v>75000</v>
      </c>
      <c r="E656" s="21">
        <v>100000</v>
      </c>
      <c r="H656" s="16" t="s">
        <v>1154</v>
      </c>
      <c r="K656" s="2">
        <v>1</v>
      </c>
    </row>
    <row r="657" spans="1:22" ht="15.75" customHeight="1">
      <c r="A657" s="2" t="s">
        <v>1173</v>
      </c>
      <c r="B657" s="21" t="s">
        <v>172</v>
      </c>
      <c r="C657" s="10" t="s">
        <v>37</v>
      </c>
      <c r="D657" s="21">
        <v>200</v>
      </c>
      <c r="E657" s="21">
        <v>450</v>
      </c>
      <c r="H657" s="16" t="s">
        <v>1174</v>
      </c>
      <c r="I657" s="2" t="s">
        <v>1175</v>
      </c>
      <c r="J657" s="2" t="s">
        <v>717</v>
      </c>
      <c r="K657" s="2">
        <v>1</v>
      </c>
    </row>
    <row r="658" spans="1:22" ht="15.75" customHeight="1">
      <c r="A658" s="2" t="s">
        <v>1186</v>
      </c>
      <c r="B658" s="21" t="s">
        <v>172</v>
      </c>
      <c r="C658" s="10" t="s">
        <v>37</v>
      </c>
      <c r="D658" s="21">
        <v>1000</v>
      </c>
      <c r="E658" s="21">
        <v>1000</v>
      </c>
      <c r="H658" s="23" t="s">
        <v>1187</v>
      </c>
      <c r="I658" s="2"/>
      <c r="K658" s="2">
        <v>1</v>
      </c>
    </row>
    <row r="659" spans="1:22" ht="15.75" customHeight="1">
      <c r="A659" s="2" t="s">
        <v>1190</v>
      </c>
      <c r="B659" s="21" t="s">
        <v>172</v>
      </c>
      <c r="C659" s="10" t="s">
        <v>37</v>
      </c>
      <c r="D659" s="21">
        <v>300</v>
      </c>
      <c r="E659" s="21">
        <v>300</v>
      </c>
      <c r="H659" s="28" t="s">
        <v>59</v>
      </c>
      <c r="I659" s="2"/>
      <c r="K659" s="2">
        <v>1</v>
      </c>
    </row>
    <row r="660" spans="1:22" ht="15.75" customHeight="1">
      <c r="A660" s="30" t="s">
        <v>1298</v>
      </c>
      <c r="B660" s="21" t="s">
        <v>172</v>
      </c>
      <c r="C660" s="10" t="s">
        <v>37</v>
      </c>
      <c r="D660" s="21">
        <v>1</v>
      </c>
      <c r="E660" s="2">
        <v>1</v>
      </c>
      <c r="H660" s="2" t="s">
        <v>59</v>
      </c>
      <c r="K660" s="2">
        <v>1</v>
      </c>
    </row>
    <row r="661" spans="1:22" ht="15.75" customHeight="1">
      <c r="A661" s="2" t="s">
        <v>1316</v>
      </c>
      <c r="B661" s="21" t="s">
        <v>172</v>
      </c>
      <c r="C661" s="10" t="s">
        <v>37</v>
      </c>
      <c r="D661" s="21">
        <v>200</v>
      </c>
      <c r="E661" s="2">
        <v>200</v>
      </c>
      <c r="H661" s="2" t="s">
        <v>1317</v>
      </c>
      <c r="I661" s="2" t="s">
        <v>169</v>
      </c>
      <c r="K661" s="2">
        <v>1</v>
      </c>
    </row>
    <row r="662" spans="1:22" ht="15.75" customHeight="1">
      <c r="A662" s="2" t="s">
        <v>1406</v>
      </c>
      <c r="B662" s="31" t="s">
        <v>172</v>
      </c>
      <c r="C662" s="10" t="s">
        <v>37</v>
      </c>
      <c r="D662" s="21">
        <v>2</v>
      </c>
      <c r="E662" s="21">
        <v>2</v>
      </c>
      <c r="H662" s="2" t="s">
        <v>1370</v>
      </c>
      <c r="K662" s="2">
        <v>1</v>
      </c>
    </row>
    <row r="663" spans="1:22" ht="15.75" customHeight="1">
      <c r="A663" s="2" t="s">
        <v>1443</v>
      </c>
      <c r="B663" s="31" t="s">
        <v>172</v>
      </c>
      <c r="C663" s="10" t="s">
        <v>37</v>
      </c>
      <c r="D663" s="21">
        <v>300</v>
      </c>
      <c r="E663" s="2">
        <v>500</v>
      </c>
      <c r="H663" s="19" t="str">
        <f>HYPERLINK("http://www.sheboyganpress.com/videos/news/local/2017/01/21/hundreds-attend-million-person-unity-marches-sheboygan-county/96905712/","http://www.sheboyganpress.com/videos/news/local/2017/01/21/hundreds-attend-million-person-unity-marches-sheboygan-county/96905712/")</f>
        <v>http://www.sheboyganpress.com/videos/news/local/2017/01/21/hundreds-attend-million-person-unity-marches-sheboygan-county/96905712/</v>
      </c>
      <c r="I663" s="2"/>
      <c r="K663" s="2">
        <v>1</v>
      </c>
    </row>
    <row r="664" spans="1:22" ht="15.75" customHeight="1">
      <c r="A664" s="2" t="s">
        <v>1492</v>
      </c>
      <c r="B664" s="31" t="s">
        <v>172</v>
      </c>
      <c r="C664" s="10" t="s">
        <v>37</v>
      </c>
      <c r="D664" s="21">
        <v>150</v>
      </c>
      <c r="E664" s="21">
        <v>200</v>
      </c>
      <c r="H664" s="23" t="s">
        <v>1493</v>
      </c>
      <c r="I664" s="28" t="s">
        <v>1494</v>
      </c>
      <c r="K664" s="2">
        <v>1</v>
      </c>
    </row>
    <row r="665" spans="1:22" ht="15.75" customHeight="1">
      <c r="A665" s="2" t="s">
        <v>1501</v>
      </c>
      <c r="B665" s="31" t="s">
        <v>172</v>
      </c>
      <c r="C665" s="10" t="s">
        <v>37</v>
      </c>
      <c r="D665" s="21">
        <v>1</v>
      </c>
      <c r="E665" s="2">
        <v>1</v>
      </c>
      <c r="H665" s="28" t="s">
        <v>1162</v>
      </c>
      <c r="I665" s="2"/>
      <c r="K665" s="2">
        <v>1</v>
      </c>
    </row>
    <row r="666" spans="1:22" ht="15.75" customHeight="1">
      <c r="A666" s="2" t="s">
        <v>476</v>
      </c>
      <c r="B666" s="21" t="s">
        <v>477</v>
      </c>
      <c r="C666" s="10" t="s">
        <v>37</v>
      </c>
      <c r="D666" s="21">
        <v>2000</v>
      </c>
      <c r="E666" s="21">
        <v>3000</v>
      </c>
      <c r="H666" s="16" t="s">
        <v>480</v>
      </c>
      <c r="I666" s="16" t="s">
        <v>482</v>
      </c>
      <c r="K666" s="2">
        <v>1</v>
      </c>
      <c r="L666" s="2">
        <v>200</v>
      </c>
      <c r="M666" s="2">
        <v>2800</v>
      </c>
      <c r="N666" s="2">
        <v>2800</v>
      </c>
      <c r="Q666" s="2">
        <v>2000</v>
      </c>
      <c r="R666" s="2">
        <v>2000</v>
      </c>
    </row>
    <row r="667" spans="1:22" ht="15.75" customHeight="1">
      <c r="A667" s="2" t="s">
        <v>630</v>
      </c>
      <c r="B667" s="21" t="s">
        <v>477</v>
      </c>
      <c r="C667" s="10" t="s">
        <v>37</v>
      </c>
      <c r="D667" s="21">
        <v>12</v>
      </c>
      <c r="E667" s="2">
        <v>12</v>
      </c>
      <c r="H667" s="2" t="s">
        <v>61</v>
      </c>
      <c r="K667" s="2">
        <v>1</v>
      </c>
      <c r="U667" s="2">
        <v>12</v>
      </c>
      <c r="V667" s="2">
        <v>12</v>
      </c>
    </row>
    <row r="668" spans="1:22" ht="15.75" customHeight="1">
      <c r="A668" s="2" t="s">
        <v>788</v>
      </c>
      <c r="B668" s="21" t="s">
        <v>477</v>
      </c>
      <c r="C668" s="10" t="s">
        <v>37</v>
      </c>
      <c r="D668" s="21">
        <v>95</v>
      </c>
      <c r="E668" s="21">
        <v>95</v>
      </c>
      <c r="H668" s="28" t="s">
        <v>790</v>
      </c>
      <c r="I668" s="2"/>
      <c r="K668" s="2">
        <v>1</v>
      </c>
      <c r="U668" s="2">
        <v>95</v>
      </c>
      <c r="V668" s="2">
        <v>95</v>
      </c>
    </row>
    <row r="669" spans="1:22" ht="15.75" customHeight="1">
      <c r="A669" s="2" t="s">
        <v>1379</v>
      </c>
      <c r="B669" s="31" t="s">
        <v>477</v>
      </c>
      <c r="C669" s="10" t="s">
        <v>37</v>
      </c>
      <c r="D669" s="21">
        <v>30</v>
      </c>
      <c r="E669" s="21">
        <v>50</v>
      </c>
      <c r="H669" s="28" t="s">
        <v>260</v>
      </c>
      <c r="K669" s="2">
        <v>1</v>
      </c>
    </row>
    <row r="670" spans="1:22" ht="15.75" customHeight="1">
      <c r="A670" s="2" t="s">
        <v>450</v>
      </c>
      <c r="B670" s="21" t="s">
        <v>451</v>
      </c>
      <c r="C670" s="10" t="s">
        <v>37</v>
      </c>
      <c r="D670" s="21">
        <v>700</v>
      </c>
      <c r="E670" s="21">
        <v>1000</v>
      </c>
      <c r="H670" s="16" t="s">
        <v>454</v>
      </c>
      <c r="I670" s="2"/>
      <c r="K670" s="2">
        <v>1</v>
      </c>
      <c r="Q670" s="2">
        <v>700</v>
      </c>
      <c r="R670" s="2">
        <v>1000</v>
      </c>
    </row>
    <row r="671" spans="1:22" ht="15.75" customHeight="1">
      <c r="A671" s="2" t="s">
        <v>511</v>
      </c>
      <c r="B671" s="21" t="s">
        <v>451</v>
      </c>
      <c r="C671" s="10" t="s">
        <v>37</v>
      </c>
      <c r="D671" s="21">
        <v>1200</v>
      </c>
      <c r="E671" s="21">
        <v>2000</v>
      </c>
      <c r="H671" s="16" t="s">
        <v>513</v>
      </c>
      <c r="I671" s="16" t="s">
        <v>515</v>
      </c>
      <c r="K671" s="2">
        <v>1</v>
      </c>
      <c r="O671" s="2">
        <v>1500</v>
      </c>
      <c r="P671" s="2">
        <v>2000</v>
      </c>
      <c r="Q671" s="2">
        <v>1200</v>
      </c>
      <c r="R671" s="2">
        <v>1200</v>
      </c>
    </row>
    <row r="672" spans="1:22" ht="15.75" customHeight="1">
      <c r="A672" s="2" t="s">
        <v>555</v>
      </c>
      <c r="B672" s="21" t="s">
        <v>451</v>
      </c>
      <c r="C672" s="10" t="s">
        <v>37</v>
      </c>
      <c r="D672" s="21">
        <v>400</v>
      </c>
      <c r="E672" s="2">
        <v>500</v>
      </c>
      <c r="H672" s="16" t="s">
        <v>556</v>
      </c>
      <c r="I672" s="28" t="s">
        <v>557</v>
      </c>
      <c r="K672" s="2">
        <v>1</v>
      </c>
      <c r="M672" s="2">
        <v>400</v>
      </c>
      <c r="N672" s="2">
        <v>400</v>
      </c>
      <c r="U672" s="2">
        <v>500</v>
      </c>
      <c r="V672" s="2">
        <v>500</v>
      </c>
    </row>
    <row r="673" spans="1:14" ht="15.75" customHeight="1">
      <c r="A673" s="2" t="s">
        <v>775</v>
      </c>
      <c r="B673" s="21" t="s">
        <v>451</v>
      </c>
      <c r="C673" s="10" t="s">
        <v>37</v>
      </c>
      <c r="D673" s="21">
        <v>1</v>
      </c>
      <c r="E673" s="21">
        <v>1</v>
      </c>
      <c r="H673" s="28" t="s">
        <v>776</v>
      </c>
      <c r="I673" s="2"/>
      <c r="K673" s="2">
        <v>1</v>
      </c>
      <c r="M673" s="2">
        <v>1</v>
      </c>
      <c r="N673" s="2">
        <v>1</v>
      </c>
    </row>
    <row r="674" spans="1:14" ht="15.75" customHeight="1">
      <c r="A674" s="2" t="s">
        <v>997</v>
      </c>
      <c r="B674" s="21" t="s">
        <v>451</v>
      </c>
      <c r="C674" s="10" t="s">
        <v>37</v>
      </c>
      <c r="D674" s="21">
        <v>1000</v>
      </c>
      <c r="E674" s="21">
        <v>1000</v>
      </c>
      <c r="H674" s="16" t="s">
        <v>690</v>
      </c>
      <c r="K674" s="2">
        <v>1</v>
      </c>
    </row>
    <row r="675" spans="1:14" ht="15.75" customHeight="1">
      <c r="A675" s="2" t="s">
        <v>1089</v>
      </c>
      <c r="B675" s="21" t="s">
        <v>451</v>
      </c>
      <c r="C675" s="10" t="s">
        <v>37</v>
      </c>
      <c r="D675" s="21">
        <v>350</v>
      </c>
      <c r="E675" s="21">
        <v>500</v>
      </c>
      <c r="H675" s="16" t="s">
        <v>1090</v>
      </c>
      <c r="I675" s="2" t="s">
        <v>111</v>
      </c>
      <c r="K675" s="2">
        <v>1</v>
      </c>
    </row>
    <row r="676" spans="1:14" ht="15.75" customHeight="1">
      <c r="A676" s="2" t="s">
        <v>1098</v>
      </c>
      <c r="B676" s="2" t="s">
        <v>451</v>
      </c>
      <c r="C676" s="10" t="s">
        <v>37</v>
      </c>
      <c r="D676" s="2"/>
      <c r="E676" s="21"/>
      <c r="H676" s="2" t="s">
        <v>1099</v>
      </c>
      <c r="I676" s="2"/>
      <c r="K676" s="2">
        <v>0</v>
      </c>
    </row>
    <row r="677" spans="1:14" ht="15.75" customHeight="1">
      <c r="A677" s="2" t="s">
        <v>1310</v>
      </c>
      <c r="B677" s="21" t="s">
        <v>451</v>
      </c>
      <c r="C677" s="10" t="s">
        <v>37</v>
      </c>
      <c r="D677" s="21">
        <v>100</v>
      </c>
      <c r="E677" s="21">
        <v>100</v>
      </c>
      <c r="H677" s="2" t="s">
        <v>59</v>
      </c>
      <c r="K677" s="2">
        <v>1</v>
      </c>
    </row>
    <row r="678" spans="1:14" ht="15.75" customHeight="1">
      <c r="A678" s="2" t="s">
        <v>1377</v>
      </c>
      <c r="B678" s="31" t="s">
        <v>451</v>
      </c>
      <c r="C678" s="10" t="s">
        <v>37</v>
      </c>
      <c r="D678" s="21">
        <v>90</v>
      </c>
      <c r="E678" s="21">
        <v>120</v>
      </c>
      <c r="H678" s="2" t="s">
        <v>111</v>
      </c>
      <c r="K678" s="2">
        <v>1</v>
      </c>
    </row>
    <row r="681" spans="1:14" ht="15.75" customHeight="1">
      <c r="A681" s="2" t="s">
        <v>1182</v>
      </c>
      <c r="B681" s="21" t="s">
        <v>1183</v>
      </c>
      <c r="C681" s="10" t="s">
        <v>37</v>
      </c>
      <c r="D681" s="21">
        <v>6</v>
      </c>
      <c r="E681" s="21">
        <v>6</v>
      </c>
      <c r="H681" s="28" t="s">
        <v>111</v>
      </c>
      <c r="I681" s="2"/>
      <c r="K681" s="2">
        <v>1</v>
      </c>
    </row>
    <row r="682" spans="1:14" ht="15.75" customHeight="1">
      <c r="A682" s="2" t="s">
        <v>1509</v>
      </c>
      <c r="B682" s="31" t="s">
        <v>1183</v>
      </c>
      <c r="C682" s="10" t="s">
        <v>37</v>
      </c>
      <c r="D682" s="2">
        <v>415</v>
      </c>
      <c r="E682" s="2">
        <v>415</v>
      </c>
      <c r="H682" s="2" t="s">
        <v>59</v>
      </c>
      <c r="I682" s="2" t="s">
        <v>1510</v>
      </c>
      <c r="K682" s="2">
        <v>0</v>
      </c>
    </row>
    <row r="683" spans="1:14" ht="15.75" customHeight="1">
      <c r="A683" s="2" t="s">
        <v>679</v>
      </c>
      <c r="B683" s="2" t="s">
        <v>1183</v>
      </c>
      <c r="C683" s="10" t="s">
        <v>37</v>
      </c>
      <c r="H683" s="16" t="s">
        <v>680</v>
      </c>
      <c r="K683" s="2">
        <v>0</v>
      </c>
    </row>
    <row r="684" spans="1:14" ht="15.75" customHeight="1">
      <c r="K684">
        <f>SUM(K11:K683)</f>
        <v>653</v>
      </c>
    </row>
    <row r="685" spans="1:14" ht="15.75" customHeight="1">
      <c r="A685" s="2"/>
      <c r="B685" s="67"/>
    </row>
    <row r="686" spans="1:14" ht="15.75" customHeight="1">
      <c r="A686" s="2"/>
      <c r="B686" s="67"/>
    </row>
    <row r="687" spans="1:14" ht="15.75" customHeight="1">
      <c r="A687" s="2"/>
      <c r="B687" s="67"/>
    </row>
    <row r="688" spans="1:14" ht="15.75" customHeight="1">
      <c r="A688" s="68" t="s">
        <v>1864</v>
      </c>
      <c r="B688" s="69" t="s">
        <v>146</v>
      </c>
      <c r="C688" s="67">
        <f>COUNTIF(B11:B678, "AL")</f>
        <v>4</v>
      </c>
    </row>
    <row r="689" spans="1:3" ht="15.75" customHeight="1">
      <c r="A689" s="70" t="s">
        <v>1872</v>
      </c>
      <c r="B689" s="69" t="s">
        <v>34</v>
      </c>
      <c r="C689" s="67">
        <f>COUNTIF(B11:B678, "Ak")</f>
        <v>25</v>
      </c>
    </row>
    <row r="690" spans="1:3" ht="15.75" customHeight="1">
      <c r="A690" s="70" t="s">
        <v>1876</v>
      </c>
      <c r="B690" s="69" t="s">
        <v>54</v>
      </c>
      <c r="C690" s="67">
        <f>COUNTIF(B12:B678, "Az")</f>
        <v>12</v>
      </c>
    </row>
    <row r="691" spans="1:3" ht="15.75" customHeight="1">
      <c r="A691" s="70" t="s">
        <v>1879</v>
      </c>
      <c r="B691" s="69" t="s">
        <v>164</v>
      </c>
      <c r="C691" s="67">
        <f>COUNTIF(B12:B678, "Ar")</f>
        <v>4</v>
      </c>
    </row>
    <row r="692" spans="1:3" ht="15.75" customHeight="1">
      <c r="A692" s="70" t="s">
        <v>1883</v>
      </c>
      <c r="B692" s="69" t="s">
        <v>57</v>
      </c>
      <c r="C692" s="67">
        <f>COUNTIF(B12:B678, "ca")</f>
        <v>83</v>
      </c>
    </row>
    <row r="693" spans="1:3" ht="15.75" customHeight="1">
      <c r="A693" s="70" t="s">
        <v>1886</v>
      </c>
      <c r="B693" s="71" t="s">
        <v>63</v>
      </c>
      <c r="C693" s="67">
        <f>COUNTIF(B12:B678, "co")</f>
        <v>26</v>
      </c>
    </row>
    <row r="694" spans="1:3" ht="15.75" customHeight="1">
      <c r="A694" s="70" t="s">
        <v>1895</v>
      </c>
      <c r="B694" s="71" t="s">
        <v>298</v>
      </c>
      <c r="C694" s="67">
        <f>COUNTIF(B12:B678, "ct")</f>
        <v>12</v>
      </c>
    </row>
    <row r="695" spans="1:3" ht="15.75" customHeight="1">
      <c r="A695" s="70" t="s">
        <v>1899</v>
      </c>
      <c r="B695" s="71" t="s">
        <v>177</v>
      </c>
      <c r="C695" s="67">
        <f>COUNTIF(B12:B678, "de")</f>
        <v>4</v>
      </c>
    </row>
    <row r="696" spans="1:3" ht="15.75" customHeight="1">
      <c r="A696" s="72" t="s">
        <v>1903</v>
      </c>
      <c r="B696" s="73" t="s">
        <v>672</v>
      </c>
      <c r="C696" s="67">
        <f>COUNTIF(B12:B678, "dc")</f>
        <v>1</v>
      </c>
    </row>
    <row r="697" spans="1:3" ht="15.75" customHeight="1">
      <c r="A697" s="70" t="s">
        <v>1913</v>
      </c>
      <c r="B697" s="71" t="s">
        <v>119</v>
      </c>
      <c r="C697" s="67">
        <f>COUNTIF(B12:B678, "fl")</f>
        <v>23</v>
      </c>
    </row>
    <row r="698" spans="1:3" ht="15.75" customHeight="1">
      <c r="A698" s="70" t="s">
        <v>1917</v>
      </c>
      <c r="B698" s="71" t="s">
        <v>206</v>
      </c>
      <c r="C698" s="67">
        <f>COUNTIF(B12:B678, "ga")</f>
        <v>6</v>
      </c>
    </row>
    <row r="699" spans="1:3" ht="15.75" customHeight="1">
      <c r="A699" s="70" t="s">
        <v>1921</v>
      </c>
      <c r="B699" s="71" t="s">
        <v>840</v>
      </c>
      <c r="C699" s="67">
        <f>COUNTIF(B12:B678, "hi")</f>
        <v>9</v>
      </c>
    </row>
    <row r="700" spans="1:3" ht="15.75" customHeight="1">
      <c r="A700" s="70" t="s">
        <v>1925</v>
      </c>
      <c r="B700" s="71" t="s">
        <v>355</v>
      </c>
      <c r="C700" s="67">
        <f>COUNTIF(B12:B678, "id")</f>
        <v>9</v>
      </c>
    </row>
    <row r="701" spans="1:3" ht="15.75" customHeight="1">
      <c r="A701" s="70" t="s">
        <v>1928</v>
      </c>
      <c r="B701" s="71" t="s">
        <v>438</v>
      </c>
      <c r="C701" s="67">
        <f>COUNTIF(B12:B678, "Il")</f>
        <v>9</v>
      </c>
    </row>
    <row r="702" spans="1:3" ht="15.75" customHeight="1">
      <c r="A702" s="70" t="s">
        <v>1932</v>
      </c>
      <c r="B702" s="71" t="s">
        <v>149</v>
      </c>
      <c r="C702" s="67">
        <f>COUNTIF(B12:B678, "in")</f>
        <v>13</v>
      </c>
    </row>
    <row r="703" spans="1:3" ht="15.75" customHeight="1">
      <c r="A703" s="70" t="s">
        <v>1936</v>
      </c>
      <c r="B703" s="71" t="s">
        <v>310</v>
      </c>
      <c r="C703" s="67">
        <f>COUNTIF(B12:B678, "ia")</f>
        <v>7</v>
      </c>
    </row>
    <row r="704" spans="1:3" ht="15.75" customHeight="1">
      <c r="A704" s="70" t="s">
        <v>1939</v>
      </c>
      <c r="B704" s="71" t="s">
        <v>1003</v>
      </c>
      <c r="C704" s="67">
        <f>COUNTIF(B12:B678, "ks")</f>
        <v>2</v>
      </c>
    </row>
    <row r="705" spans="1:3" ht="15.75" customHeight="1">
      <c r="A705" s="70" t="s">
        <v>1941</v>
      </c>
      <c r="B705" s="71" t="s">
        <v>1010</v>
      </c>
      <c r="C705" s="67">
        <f>COUNTIF(B12:B678, "ky")</f>
        <v>5</v>
      </c>
    </row>
    <row r="706" spans="1:3" ht="15.75" customHeight="1">
      <c r="A706" s="70" t="s">
        <v>1944</v>
      </c>
      <c r="B706" s="71" t="s">
        <v>1027</v>
      </c>
      <c r="C706" s="67">
        <f>COUNTIF(B12:B678, "la")</f>
        <v>2</v>
      </c>
    </row>
    <row r="707" spans="1:3" ht="15.75" customHeight="1">
      <c r="A707" s="70" t="s">
        <v>1948</v>
      </c>
      <c r="B707" s="71" t="s">
        <v>224</v>
      </c>
      <c r="C707" s="67">
        <f>COUNTIF(B12:B678, "me")</f>
        <v>17</v>
      </c>
    </row>
    <row r="708" spans="1:3" ht="15.75" customHeight="1">
      <c r="A708" s="70" t="s">
        <v>1952</v>
      </c>
      <c r="B708" s="71" t="s">
        <v>43</v>
      </c>
      <c r="C708" s="67">
        <f>COUNTIF(B12:B678, "md")</f>
        <v>10</v>
      </c>
    </row>
    <row r="709" spans="1:3" ht="15.75" customHeight="1">
      <c r="A709" s="70" t="s">
        <v>1955</v>
      </c>
      <c r="B709" s="71" t="s">
        <v>360</v>
      </c>
      <c r="C709" s="67">
        <f>COUNTIF(B12:B678, "ma")</f>
        <v>17</v>
      </c>
    </row>
    <row r="710" spans="1:3" ht="15.75" customHeight="1">
      <c r="A710" s="70" t="s">
        <v>1957</v>
      </c>
      <c r="B710" s="71" t="s">
        <v>50</v>
      </c>
      <c r="C710" s="67">
        <f>COUNTIF(B12:B678, "mi")</f>
        <v>23</v>
      </c>
    </row>
    <row r="711" spans="1:3" ht="15.75" customHeight="1">
      <c r="A711" s="70" t="s">
        <v>1960</v>
      </c>
      <c r="B711" s="71" t="s">
        <v>273</v>
      </c>
      <c r="C711" s="67">
        <f>COUNTIF(B12:B678, "mn")</f>
        <v>13</v>
      </c>
    </row>
    <row r="712" spans="1:3" ht="15.75" customHeight="1">
      <c r="A712" s="70" t="s">
        <v>1963</v>
      </c>
      <c r="B712" s="71" t="s">
        <v>906</v>
      </c>
      <c r="C712" s="67">
        <f>COUNTIF(B12:B678, "ms")</f>
        <v>4</v>
      </c>
    </row>
    <row r="713" spans="1:3" ht="15.75" customHeight="1">
      <c r="A713" s="70" t="s">
        <v>1967</v>
      </c>
      <c r="B713" s="71" t="s">
        <v>566</v>
      </c>
      <c r="C713" s="67">
        <f>COUNTIF(B12:B678, "mo")</f>
        <v>7</v>
      </c>
    </row>
    <row r="714" spans="1:3" ht="15.75" customHeight="1">
      <c r="A714" s="70" t="s">
        <v>1971</v>
      </c>
      <c r="B714" s="71" t="s">
        <v>368</v>
      </c>
      <c r="C714" s="67">
        <f>COUNTIF(B12:B678, "mt")</f>
        <v>5</v>
      </c>
    </row>
    <row r="715" spans="1:3" ht="15.75" customHeight="1">
      <c r="A715" s="70" t="s">
        <v>1975</v>
      </c>
      <c r="B715" s="71" t="s">
        <v>98</v>
      </c>
      <c r="C715" s="67">
        <f>COUNTIF(B12:B678, "ne")</f>
        <v>5</v>
      </c>
    </row>
    <row r="716" spans="1:3" ht="15.75" customHeight="1">
      <c r="A716" s="70" t="s">
        <v>1978</v>
      </c>
      <c r="B716" s="71" t="s">
        <v>1105</v>
      </c>
      <c r="C716" s="67">
        <f>COUNTIF(B12:B678, "nv")</f>
        <v>3</v>
      </c>
    </row>
    <row r="717" spans="1:3" ht="15.75" customHeight="1">
      <c r="A717" s="70" t="s">
        <v>1983</v>
      </c>
      <c r="B717" s="71" t="s">
        <v>586</v>
      </c>
      <c r="C717" s="67">
        <f>COUNTIF(B12:B678, "nh")</f>
        <v>10</v>
      </c>
    </row>
    <row r="718" spans="1:3" ht="15.75" customHeight="1">
      <c r="A718" s="70" t="s">
        <v>1986</v>
      </c>
      <c r="B718" s="71" t="s">
        <v>181</v>
      </c>
      <c r="C718" s="67">
        <f>COUNTIF(B12:B678, "nj")</f>
        <v>14</v>
      </c>
    </row>
    <row r="719" spans="1:3" ht="15.75" customHeight="1">
      <c r="A719" s="70" t="s">
        <v>1988</v>
      </c>
      <c r="B719" s="71" t="s">
        <v>88</v>
      </c>
      <c r="C719" s="67">
        <f>COUNTIF(B12:B678, "nm")</f>
        <v>14</v>
      </c>
    </row>
    <row r="720" spans="1:3" ht="15.75" customHeight="1">
      <c r="A720" s="70" t="s">
        <v>1992</v>
      </c>
      <c r="B720" s="71" t="s">
        <v>75</v>
      </c>
      <c r="C720" s="67">
        <f>COUNTIF(B12:B678, "NY")</f>
        <v>29</v>
      </c>
    </row>
    <row r="721" spans="1:3" ht="15.75" customHeight="1">
      <c r="A721" s="70" t="s">
        <v>1996</v>
      </c>
      <c r="B721" s="71" t="s">
        <v>184</v>
      </c>
      <c r="C721" s="67">
        <f>COUNTIF(B12:B678, "nc")</f>
        <v>17</v>
      </c>
    </row>
    <row r="722" spans="1:3" ht="15.75" customHeight="1">
      <c r="A722" s="70" t="s">
        <v>2000</v>
      </c>
      <c r="B722" s="71" t="s">
        <v>328</v>
      </c>
      <c r="C722" s="74">
        <f>COUNTIF(B12:B678, "nd")</f>
        <v>3</v>
      </c>
    </row>
    <row r="723" spans="1:3" ht="15.75" customHeight="1">
      <c r="A723" s="70" t="s">
        <v>2005</v>
      </c>
      <c r="B723" s="71" t="s">
        <v>211</v>
      </c>
      <c r="C723" s="67">
        <f>COUNTIF(B12:B678, "OH")</f>
        <v>17</v>
      </c>
    </row>
    <row r="724" spans="1:3" ht="15.75" customHeight="1">
      <c r="A724" s="70" t="s">
        <v>2010</v>
      </c>
      <c r="B724" s="71" t="s">
        <v>1266</v>
      </c>
      <c r="C724" s="67">
        <f>COUNTIF(B12:B678, "OK")</f>
        <v>2</v>
      </c>
    </row>
    <row r="725" spans="1:3" ht="15.75" customHeight="1">
      <c r="A725" s="70" t="s">
        <v>2014</v>
      </c>
      <c r="B725" s="69" t="s">
        <v>189</v>
      </c>
      <c r="C725" s="67">
        <f>COUNTIF(B12:B678, "OR")</f>
        <v>29</v>
      </c>
    </row>
    <row r="726" spans="1:3" ht="15.75" customHeight="1">
      <c r="A726" s="70" t="s">
        <v>2018</v>
      </c>
      <c r="B726" s="71" t="s">
        <v>109</v>
      </c>
      <c r="C726" s="67">
        <f>COUNTIF(B12:B678, "PA")</f>
        <v>25</v>
      </c>
    </row>
    <row r="727" spans="1:3" ht="15.75" customHeight="1">
      <c r="A727" s="70" t="s">
        <v>2021</v>
      </c>
      <c r="B727" s="71" t="s">
        <v>338</v>
      </c>
      <c r="C727" s="67">
        <f>COUNTIF(B12:B678, "RI")</f>
        <v>2</v>
      </c>
    </row>
    <row r="728" spans="1:3" ht="15.75" customHeight="1">
      <c r="A728" s="70" t="s">
        <v>2024</v>
      </c>
      <c r="B728" s="71" t="s">
        <v>471</v>
      </c>
      <c r="C728" s="67">
        <f>COUNTIF(B12:B678, "SC")</f>
        <v>4</v>
      </c>
    </row>
    <row r="729" spans="1:3" ht="15.75" customHeight="1">
      <c r="A729" s="70" t="s">
        <v>2027</v>
      </c>
      <c r="B729" s="71" t="s">
        <v>970</v>
      </c>
      <c r="C729" s="67">
        <f>COUNTIF(B12:B678, "SD")</f>
        <v>5</v>
      </c>
    </row>
    <row r="730" spans="1:3" ht="15.75" customHeight="1">
      <c r="A730" s="70" t="s">
        <v>2031</v>
      </c>
      <c r="B730" s="71" t="s">
        <v>500</v>
      </c>
      <c r="C730" s="67">
        <f>COUNTIF(B12:B678, "TN")</f>
        <v>7</v>
      </c>
    </row>
    <row r="731" spans="1:3" ht="15.75" customHeight="1">
      <c r="A731" s="70" t="s">
        <v>2033</v>
      </c>
      <c r="B731" s="71" t="s">
        <v>35</v>
      </c>
      <c r="C731" s="67">
        <f>COUNTIF(B12:B678, "TX")</f>
        <v>20</v>
      </c>
    </row>
    <row r="732" spans="1:3" ht="15.75" customHeight="1">
      <c r="A732" s="70" t="s">
        <v>2036</v>
      </c>
      <c r="B732" s="71" t="s">
        <v>351</v>
      </c>
      <c r="C732" s="67">
        <f>COUNTIF(B12:B678, "UT")</f>
        <v>10</v>
      </c>
    </row>
    <row r="733" spans="1:3" ht="15.75" customHeight="1">
      <c r="A733" s="70" t="s">
        <v>2039</v>
      </c>
      <c r="B733" s="71" t="s">
        <v>285</v>
      </c>
      <c r="C733" s="67">
        <f>COUNTIF(B12:B678, "VT")</f>
        <v>7</v>
      </c>
    </row>
    <row r="734" spans="1:3" ht="15.75" customHeight="1">
      <c r="A734" s="70" t="s">
        <v>2042</v>
      </c>
      <c r="B734" s="71" t="s">
        <v>80</v>
      </c>
      <c r="C734" s="67">
        <f>COUNTIF(B12:B678, "VA")</f>
        <v>15</v>
      </c>
    </row>
    <row r="735" spans="1:3" ht="15.75" customHeight="1">
      <c r="A735" s="70" t="s">
        <v>2045</v>
      </c>
      <c r="B735" s="71" t="s">
        <v>133</v>
      </c>
      <c r="C735" s="67">
        <f>COUNTIF(B12:B678, "WA")</f>
        <v>34</v>
      </c>
    </row>
    <row r="736" spans="1:3" ht="15.75" customHeight="1">
      <c r="A736" s="70" t="s">
        <v>2048</v>
      </c>
      <c r="B736" s="71" t="s">
        <v>477</v>
      </c>
      <c r="C736" s="67">
        <f>COUNTIF(B12:B678, "WV")</f>
        <v>4</v>
      </c>
    </row>
    <row r="737" spans="1:3" ht="15.75" customHeight="1">
      <c r="A737" s="70" t="s">
        <v>2052</v>
      </c>
      <c r="B737" s="71" t="s">
        <v>172</v>
      </c>
      <c r="C737" s="67">
        <f>COUNTIF(B12:B678, "WI")</f>
        <v>18</v>
      </c>
    </row>
    <row r="738" spans="1:3" ht="15.75" customHeight="1">
      <c r="A738" s="70" t="s">
        <v>2055</v>
      </c>
      <c r="B738" s="71" t="s">
        <v>451</v>
      </c>
      <c r="C738" s="67">
        <f>COUNTIF(B12:B678, "WY")</f>
        <v>9</v>
      </c>
    </row>
    <row r="739" spans="1:3" ht="15.75" customHeight="1">
      <c r="B739" s="31"/>
    </row>
    <row r="740" spans="1:3" ht="15.75" customHeight="1">
      <c r="B740" s="31"/>
    </row>
    <row r="741" spans="1:3" ht="15.75" customHeight="1">
      <c r="B741" s="31"/>
    </row>
    <row r="742" spans="1:3" ht="15.75" customHeight="1">
      <c r="B742" s="31"/>
    </row>
    <row r="743" spans="1:3" ht="15.75" customHeight="1">
      <c r="B743" s="31"/>
    </row>
    <row r="744" spans="1:3" ht="15.75" customHeight="1">
      <c r="B744" s="31"/>
    </row>
    <row r="745" spans="1:3" ht="15.75" customHeight="1">
      <c r="B745" s="31"/>
    </row>
    <row r="746" spans="1:3" ht="15.75" customHeight="1">
      <c r="B746" s="31"/>
    </row>
    <row r="747" spans="1:3" ht="15.75" customHeight="1">
      <c r="B747" s="31"/>
    </row>
    <row r="748" spans="1:3" ht="15.75" customHeight="1">
      <c r="B748" s="31"/>
    </row>
    <row r="749" spans="1:3" ht="15.75" customHeight="1">
      <c r="B749" s="31"/>
    </row>
    <row r="750" spans="1:3" ht="15.75" customHeight="1">
      <c r="B750" s="31"/>
    </row>
    <row r="751" spans="1:3" ht="15.75" customHeight="1">
      <c r="B751" s="31"/>
    </row>
    <row r="752" spans="1:3" ht="15.75" customHeight="1">
      <c r="B752" s="31"/>
    </row>
    <row r="753" spans="2:2" ht="15.75" customHeight="1">
      <c r="B753" s="31"/>
    </row>
    <row r="754" spans="2:2" ht="15.75" customHeight="1">
      <c r="B754" s="31"/>
    </row>
    <row r="755" spans="2:2" ht="15.75" customHeight="1">
      <c r="B755" s="31"/>
    </row>
    <row r="756" spans="2:2" ht="15.75" customHeight="1">
      <c r="B756" s="31"/>
    </row>
    <row r="757" spans="2:2" ht="15.75" customHeight="1">
      <c r="B757" s="31"/>
    </row>
    <row r="758" spans="2:2" ht="15.75" customHeight="1">
      <c r="B758" s="31"/>
    </row>
    <row r="759" spans="2:2" ht="15.75" customHeight="1">
      <c r="B759" s="31"/>
    </row>
    <row r="760" spans="2:2" ht="15.75" customHeight="1">
      <c r="B760" s="31"/>
    </row>
    <row r="761" spans="2:2" ht="15.75" customHeight="1">
      <c r="B761" s="31"/>
    </row>
    <row r="762" spans="2:2" ht="15.75" customHeight="1">
      <c r="B762" s="3"/>
    </row>
    <row r="763" spans="2:2" ht="15.75" customHeight="1">
      <c r="B763" s="3"/>
    </row>
    <row r="764" spans="2:2" ht="15.75" customHeight="1">
      <c r="B764" s="31"/>
    </row>
    <row r="765" spans="2:2" ht="15.75" customHeight="1">
      <c r="B765" s="31"/>
    </row>
    <row r="766" spans="2:2" ht="15.75" customHeight="1">
      <c r="B766" s="3"/>
    </row>
    <row r="767" spans="2:2" ht="15.75" customHeight="1">
      <c r="B767" s="3"/>
    </row>
    <row r="768" spans="2:2" ht="15.75" customHeight="1">
      <c r="B768" s="3"/>
    </row>
    <row r="769" spans="2:2" ht="15.75" customHeight="1">
      <c r="B769" s="3"/>
    </row>
    <row r="770" spans="2:2" ht="15.75" customHeight="1">
      <c r="B770" s="3"/>
    </row>
    <row r="771" spans="2:2" ht="15.75" customHeight="1">
      <c r="B771" s="3"/>
    </row>
    <row r="772" spans="2:2" ht="15.75" customHeight="1">
      <c r="B772" s="31"/>
    </row>
    <row r="773" spans="2:2" ht="15.75" customHeight="1">
      <c r="B773" s="31"/>
    </row>
    <row r="774" spans="2:2" ht="15.75" customHeight="1">
      <c r="B774" s="31"/>
    </row>
    <row r="775" spans="2:2" ht="15.75" customHeight="1">
      <c r="B775" s="31"/>
    </row>
    <row r="776" spans="2:2" ht="15.75" customHeight="1">
      <c r="B776" s="31"/>
    </row>
    <row r="777" spans="2:2" ht="15.75" customHeight="1">
      <c r="B777" s="31"/>
    </row>
    <row r="778" spans="2:2" ht="15.75" customHeight="1">
      <c r="B778" s="31"/>
    </row>
    <row r="779" spans="2:2" ht="15.75" customHeight="1">
      <c r="B779" s="31"/>
    </row>
    <row r="780" spans="2:2" ht="15.75" customHeight="1">
      <c r="B780" s="31"/>
    </row>
    <row r="781" spans="2:2" ht="15.75" customHeight="1">
      <c r="B781" s="31"/>
    </row>
    <row r="782" spans="2:2" ht="15.75" customHeight="1">
      <c r="B782" s="31"/>
    </row>
    <row r="783" spans="2:2" ht="15.75" customHeight="1">
      <c r="B783" s="31"/>
    </row>
    <row r="784" spans="2:2" ht="15.75" customHeight="1">
      <c r="B784" s="31"/>
    </row>
    <row r="785" spans="2:2" ht="15.75" customHeight="1">
      <c r="B785" s="31"/>
    </row>
    <row r="786" spans="2:2" ht="15.75" customHeight="1">
      <c r="B786" s="31"/>
    </row>
    <row r="787" spans="2:2" ht="15.75" customHeight="1">
      <c r="B787" s="31"/>
    </row>
    <row r="788" spans="2:2" ht="15.75" customHeight="1">
      <c r="B788" s="31"/>
    </row>
    <row r="789" spans="2:2" ht="15.75" customHeight="1">
      <c r="B789" s="31"/>
    </row>
    <row r="790" spans="2:2" ht="15.75" customHeight="1">
      <c r="B790" s="31"/>
    </row>
    <row r="791" spans="2:2" ht="15.75" customHeight="1">
      <c r="B791" s="31"/>
    </row>
    <row r="792" spans="2:2" ht="15.75" customHeight="1">
      <c r="B792" s="31"/>
    </row>
    <row r="793" spans="2:2" ht="15.75" customHeight="1">
      <c r="B793" s="31"/>
    </row>
    <row r="794" spans="2:2" ht="15.75" customHeight="1">
      <c r="B794" s="31"/>
    </row>
    <row r="795" spans="2:2" ht="15.75" customHeight="1">
      <c r="B795" s="31"/>
    </row>
    <row r="796" spans="2:2" ht="15.75" customHeight="1">
      <c r="B796" s="31"/>
    </row>
    <row r="797" spans="2:2" ht="15.75" customHeight="1">
      <c r="B797" s="31"/>
    </row>
    <row r="798" spans="2:2" ht="15.75" customHeight="1">
      <c r="B798" s="31"/>
    </row>
    <row r="799" spans="2:2" ht="15.75" customHeight="1">
      <c r="B799" s="31"/>
    </row>
    <row r="800" spans="2:2" ht="15.75" customHeight="1">
      <c r="B800" s="31"/>
    </row>
    <row r="801" spans="2:2" ht="15.75" customHeight="1">
      <c r="B801" s="31"/>
    </row>
    <row r="802" spans="2:2" ht="15.75" customHeight="1">
      <c r="B802" s="31"/>
    </row>
    <row r="803" spans="2:2" ht="15.75" customHeight="1">
      <c r="B803" s="31"/>
    </row>
    <row r="804" spans="2:2" ht="15.75" customHeight="1">
      <c r="B804" s="31"/>
    </row>
    <row r="805" spans="2:2" ht="15.75" customHeight="1">
      <c r="B805" s="31"/>
    </row>
    <row r="806" spans="2:2" ht="15.75" customHeight="1">
      <c r="B806" s="31"/>
    </row>
    <row r="807" spans="2:2" ht="15.75" customHeight="1">
      <c r="B807" s="31"/>
    </row>
    <row r="808" spans="2:2" ht="15.75" customHeight="1">
      <c r="B808" s="31"/>
    </row>
    <row r="809" spans="2:2" ht="15.75" customHeight="1">
      <c r="B809" s="3"/>
    </row>
    <row r="810" spans="2:2" ht="15.75" customHeight="1">
      <c r="B810" s="3"/>
    </row>
    <row r="811" spans="2:2" ht="15.75" customHeight="1">
      <c r="B811" s="3"/>
    </row>
    <row r="812" spans="2:2" ht="15.75" customHeight="1">
      <c r="B812" s="3"/>
    </row>
    <row r="813" spans="2:2" ht="15.75" customHeight="1">
      <c r="B813" s="3"/>
    </row>
    <row r="814" spans="2:2" ht="15.75" customHeight="1">
      <c r="B814" s="3"/>
    </row>
    <row r="815" spans="2:2" ht="15.75" customHeight="1">
      <c r="B815" s="31"/>
    </row>
    <row r="816" spans="2:2" ht="15.75" customHeight="1">
      <c r="B816" s="31"/>
    </row>
    <row r="817" spans="2:2" ht="15.75" customHeight="1">
      <c r="B817" s="31"/>
    </row>
    <row r="818" spans="2:2" ht="15.75" customHeight="1">
      <c r="B818" s="31"/>
    </row>
    <row r="819" spans="2:2" ht="15.75" customHeight="1">
      <c r="B819" s="31"/>
    </row>
    <row r="820" spans="2:2" ht="15.75" customHeight="1">
      <c r="B820" s="31"/>
    </row>
    <row r="821" spans="2:2" ht="15.75" customHeight="1">
      <c r="B821" s="31"/>
    </row>
    <row r="822" spans="2:2" ht="15.75" customHeight="1">
      <c r="B822" s="31"/>
    </row>
    <row r="823" spans="2:2" ht="15.75" customHeight="1">
      <c r="B823" s="31"/>
    </row>
    <row r="824" spans="2:2" ht="15.75" customHeight="1">
      <c r="B824" s="31"/>
    </row>
    <row r="825" spans="2:2" ht="15.75" customHeight="1">
      <c r="B825" s="31"/>
    </row>
    <row r="826" spans="2:2" ht="15.75" customHeight="1">
      <c r="B826" s="31"/>
    </row>
    <row r="827" spans="2:2" ht="15.75" customHeight="1">
      <c r="B827" s="31"/>
    </row>
    <row r="828" spans="2:2" ht="15.75" customHeight="1">
      <c r="B828" s="31"/>
    </row>
    <row r="829" spans="2:2" ht="15.75" customHeight="1">
      <c r="B829" s="31"/>
    </row>
    <row r="830" spans="2:2" ht="15.75" customHeight="1">
      <c r="B830" s="31"/>
    </row>
    <row r="831" spans="2:2" ht="15.75" customHeight="1">
      <c r="B831" s="31"/>
    </row>
    <row r="832" spans="2:2" ht="15.75" customHeight="1">
      <c r="B832" s="31"/>
    </row>
    <row r="833" spans="2:2" ht="15.75" customHeight="1">
      <c r="B833" s="31"/>
    </row>
    <row r="834" spans="2:2" ht="15.75" customHeight="1">
      <c r="B834" s="31"/>
    </row>
    <row r="835" spans="2:2" ht="15.75" customHeight="1">
      <c r="B835" s="31"/>
    </row>
    <row r="836" spans="2:2" ht="15.75" customHeight="1">
      <c r="B836" s="31"/>
    </row>
    <row r="837" spans="2:2" ht="15.75" customHeight="1">
      <c r="B837" s="31"/>
    </row>
    <row r="838" spans="2:2" ht="15.75" customHeight="1">
      <c r="B838" s="31"/>
    </row>
    <row r="839" spans="2:2" ht="15.75" customHeight="1">
      <c r="B839" s="31"/>
    </row>
    <row r="840" spans="2:2" ht="15.75" customHeight="1">
      <c r="B840" s="31"/>
    </row>
    <row r="841" spans="2:2" ht="15.75" customHeight="1">
      <c r="B841" s="31"/>
    </row>
    <row r="842" spans="2:2" ht="15.75" customHeight="1">
      <c r="B842" s="31"/>
    </row>
    <row r="843" spans="2:2" ht="15.75" customHeight="1">
      <c r="B843" s="31"/>
    </row>
    <row r="844" spans="2:2" ht="15.75" customHeight="1">
      <c r="B844" s="31"/>
    </row>
    <row r="845" spans="2:2" ht="15.75" customHeight="1">
      <c r="B845" s="31"/>
    </row>
    <row r="846" spans="2:2" ht="15.75" customHeight="1">
      <c r="B846" s="31"/>
    </row>
    <row r="847" spans="2:2" ht="15.75" customHeight="1">
      <c r="B847" s="31"/>
    </row>
    <row r="848" spans="2:2" ht="15.75" customHeight="1">
      <c r="B848" s="31"/>
    </row>
    <row r="849" spans="2:2" ht="15.75" customHeight="1">
      <c r="B849" s="31"/>
    </row>
    <row r="850" spans="2:2" ht="15.75" customHeight="1">
      <c r="B850" s="31"/>
    </row>
    <row r="851" spans="2:2" ht="15.75" customHeight="1">
      <c r="B851" s="31"/>
    </row>
    <row r="852" spans="2:2" ht="15.75" customHeight="1">
      <c r="B852" s="31"/>
    </row>
    <row r="853" spans="2:2" ht="15.75" customHeight="1">
      <c r="B853" s="31"/>
    </row>
    <row r="854" spans="2:2" ht="15.75" customHeight="1">
      <c r="B854" s="31"/>
    </row>
    <row r="855" spans="2:2" ht="15.75" customHeight="1">
      <c r="B855" s="31"/>
    </row>
    <row r="856" spans="2:2" ht="15.75" customHeight="1">
      <c r="B856" s="31"/>
    </row>
    <row r="857" spans="2:2" ht="15.75" customHeight="1">
      <c r="B857" s="31"/>
    </row>
    <row r="858" spans="2:2" ht="15.75" customHeight="1">
      <c r="B858" s="31"/>
    </row>
    <row r="859" spans="2:2" ht="15.75" customHeight="1">
      <c r="B859" s="31"/>
    </row>
    <row r="860" spans="2:2" ht="15.75" customHeight="1">
      <c r="B860" s="31"/>
    </row>
    <row r="861" spans="2:2" ht="15.75" customHeight="1">
      <c r="B861" s="31"/>
    </row>
    <row r="862" spans="2:2" ht="15.75" customHeight="1">
      <c r="B862" s="31"/>
    </row>
    <row r="863" spans="2:2" ht="15.75" customHeight="1">
      <c r="B863" s="31"/>
    </row>
    <row r="864" spans="2:2" ht="15.75" customHeight="1">
      <c r="B864" s="31"/>
    </row>
    <row r="865" spans="2:2" ht="15.75" customHeight="1">
      <c r="B865" s="31"/>
    </row>
    <row r="866" spans="2:2" ht="15.75" customHeight="1">
      <c r="B866" s="31"/>
    </row>
    <row r="867" spans="2:2" ht="15.75" customHeight="1">
      <c r="B867" s="31"/>
    </row>
    <row r="868" spans="2:2" ht="15.75" customHeight="1">
      <c r="B868" s="31"/>
    </row>
    <row r="869" spans="2:2" ht="15.75" customHeight="1">
      <c r="B869" s="31"/>
    </row>
    <row r="870" spans="2:2" ht="15.75" customHeight="1">
      <c r="B870" s="31"/>
    </row>
    <row r="871" spans="2:2" ht="15.75" customHeight="1">
      <c r="B871" s="31"/>
    </row>
    <row r="872" spans="2:2" ht="15.75" customHeight="1">
      <c r="B872" s="31"/>
    </row>
    <row r="873" spans="2:2" ht="15.75" customHeight="1">
      <c r="B873" s="31"/>
    </row>
    <row r="874" spans="2:2" ht="15.75" customHeight="1">
      <c r="B874" s="31"/>
    </row>
    <row r="875" spans="2:2" ht="15.75" customHeight="1">
      <c r="B875" s="31"/>
    </row>
    <row r="876" spans="2:2" ht="15.75" customHeight="1">
      <c r="B876" s="31"/>
    </row>
    <row r="877" spans="2:2" ht="15.75" customHeight="1">
      <c r="B877" s="31"/>
    </row>
    <row r="878" spans="2:2" ht="15.75" customHeight="1">
      <c r="B878" s="31"/>
    </row>
    <row r="879" spans="2:2" ht="15.75" customHeight="1">
      <c r="B879" s="31"/>
    </row>
    <row r="880" spans="2:2" ht="15.75" customHeight="1">
      <c r="B880" s="31"/>
    </row>
    <row r="881" spans="2:2" ht="15.75" customHeight="1">
      <c r="B881" s="31"/>
    </row>
    <row r="882" spans="2:2" ht="15.75" customHeight="1">
      <c r="B882" s="31"/>
    </row>
    <row r="883" spans="2:2" ht="15.75" customHeight="1">
      <c r="B883" s="31"/>
    </row>
    <row r="884" spans="2:2" ht="15.75" customHeight="1">
      <c r="B884" s="31"/>
    </row>
    <row r="885" spans="2:2" ht="15.75" customHeight="1">
      <c r="B885" s="31"/>
    </row>
    <row r="886" spans="2:2" ht="15.75" customHeight="1">
      <c r="B886" s="31"/>
    </row>
    <row r="887" spans="2:2" ht="15.75" customHeight="1">
      <c r="B887" s="31"/>
    </row>
    <row r="888" spans="2:2" ht="15.75" customHeight="1">
      <c r="B888" s="31"/>
    </row>
    <row r="889" spans="2:2" ht="15.75" customHeight="1">
      <c r="B889" s="31"/>
    </row>
    <row r="890" spans="2:2" ht="15.75" customHeight="1">
      <c r="B890" s="31"/>
    </row>
    <row r="891" spans="2:2" ht="15.75" customHeight="1">
      <c r="B891" s="31"/>
    </row>
    <row r="892" spans="2:2" ht="15.75" customHeight="1">
      <c r="B892" s="31"/>
    </row>
    <row r="893" spans="2:2" ht="15.75" customHeight="1">
      <c r="B893" s="31"/>
    </row>
    <row r="894" spans="2:2" ht="15.75" customHeight="1">
      <c r="B894" s="31"/>
    </row>
    <row r="895" spans="2:2" ht="15.75" customHeight="1">
      <c r="B895" s="31"/>
    </row>
    <row r="896" spans="2:2" ht="15.75" customHeight="1">
      <c r="B896" s="31"/>
    </row>
    <row r="897" spans="2:2" ht="15.75" customHeight="1">
      <c r="B897" s="31"/>
    </row>
    <row r="898" spans="2:2" ht="15.75" customHeight="1">
      <c r="B898" s="31"/>
    </row>
    <row r="899" spans="2:2" ht="15.75" customHeight="1">
      <c r="B899" s="31"/>
    </row>
    <row r="900" spans="2:2" ht="15.75" customHeight="1">
      <c r="B900" s="31"/>
    </row>
    <row r="901" spans="2:2" ht="15.75" customHeight="1">
      <c r="B901" s="31"/>
    </row>
    <row r="902" spans="2:2" ht="15.75" customHeight="1">
      <c r="B902" s="31"/>
    </row>
    <row r="903" spans="2:2" ht="15.75" customHeight="1">
      <c r="B903" s="31"/>
    </row>
    <row r="904" spans="2:2" ht="15.75" customHeight="1">
      <c r="B904" s="31"/>
    </row>
    <row r="905" spans="2:2" ht="15.75" customHeight="1">
      <c r="B905" s="31"/>
    </row>
    <row r="906" spans="2:2" ht="15.75" customHeight="1">
      <c r="B906" s="31"/>
    </row>
    <row r="907" spans="2:2" ht="15.75" customHeight="1">
      <c r="B907" s="31"/>
    </row>
    <row r="908" spans="2:2" ht="15.75" customHeight="1">
      <c r="B908" s="31"/>
    </row>
    <row r="909" spans="2:2" ht="15.75" customHeight="1">
      <c r="B909" s="31"/>
    </row>
    <row r="910" spans="2:2" ht="15.75" customHeight="1">
      <c r="B910" s="31"/>
    </row>
    <row r="911" spans="2:2" ht="15.75" customHeight="1">
      <c r="B911" s="31"/>
    </row>
    <row r="912" spans="2:2" ht="15.75" customHeight="1">
      <c r="B912" s="31"/>
    </row>
    <row r="913" spans="2:2" ht="15.75" customHeight="1">
      <c r="B913" s="31"/>
    </row>
    <row r="914" spans="2:2" ht="15.75" customHeight="1">
      <c r="B914" s="31"/>
    </row>
    <row r="915" spans="2:2" ht="15.75" customHeight="1">
      <c r="B915" s="31"/>
    </row>
    <row r="916" spans="2:2" ht="15.75" customHeight="1">
      <c r="B916" s="31"/>
    </row>
    <row r="917" spans="2:2" ht="15.75" customHeight="1">
      <c r="B917" s="31"/>
    </row>
    <row r="918" spans="2:2" ht="15.75" customHeight="1">
      <c r="B918" s="31"/>
    </row>
    <row r="919" spans="2:2" ht="15.75" customHeight="1">
      <c r="B919" s="31"/>
    </row>
    <row r="920" spans="2:2" ht="15.75" customHeight="1">
      <c r="B920" s="31"/>
    </row>
    <row r="921" spans="2:2" ht="15.75" customHeight="1">
      <c r="B921" s="31"/>
    </row>
    <row r="922" spans="2:2" ht="15.75" customHeight="1">
      <c r="B922" s="31"/>
    </row>
    <row r="923" spans="2:2" ht="15.75" customHeight="1">
      <c r="B923" s="31"/>
    </row>
    <row r="924" spans="2:2" ht="15.75" customHeight="1">
      <c r="B924" s="31"/>
    </row>
    <row r="925" spans="2:2" ht="15.75" customHeight="1">
      <c r="B925" s="31"/>
    </row>
    <row r="926" spans="2:2" ht="15.75" customHeight="1">
      <c r="B926" s="31"/>
    </row>
    <row r="927" spans="2:2" ht="15.75" customHeight="1">
      <c r="B927" s="31"/>
    </row>
    <row r="928" spans="2:2" ht="15.75" customHeight="1">
      <c r="B928" s="31"/>
    </row>
    <row r="929" spans="2:2" ht="15.75" customHeight="1">
      <c r="B929" s="31"/>
    </row>
    <row r="930" spans="2:2" ht="15.75" customHeight="1">
      <c r="B930" s="31"/>
    </row>
    <row r="931" spans="2:2" ht="15.75" customHeight="1">
      <c r="B931" s="31"/>
    </row>
    <row r="932" spans="2:2" ht="15.75" customHeight="1">
      <c r="B932" s="31"/>
    </row>
    <row r="933" spans="2:2" ht="15.75" customHeight="1">
      <c r="B933" s="31"/>
    </row>
    <row r="934" spans="2:2" ht="15.75" customHeight="1">
      <c r="B934" s="31"/>
    </row>
    <row r="935" spans="2:2" ht="15.75" customHeight="1">
      <c r="B935" s="31"/>
    </row>
    <row r="936" spans="2:2" ht="15.75" customHeight="1">
      <c r="B936" s="31"/>
    </row>
    <row r="937" spans="2:2" ht="15.75" customHeight="1">
      <c r="B937" s="31"/>
    </row>
    <row r="938" spans="2:2" ht="15.75" customHeight="1">
      <c r="B938" s="31"/>
    </row>
    <row r="939" spans="2:2" ht="15.75" customHeight="1">
      <c r="B939" s="31"/>
    </row>
    <row r="940" spans="2:2" ht="15.75" customHeight="1">
      <c r="B940" s="31"/>
    </row>
    <row r="941" spans="2:2" ht="15.75" customHeight="1">
      <c r="B941" s="31"/>
    </row>
    <row r="942" spans="2:2" ht="15.75" customHeight="1">
      <c r="B942" s="31"/>
    </row>
    <row r="943" spans="2:2" ht="15.75" customHeight="1">
      <c r="B943" s="31"/>
    </row>
    <row r="944" spans="2:2" ht="15.75" customHeight="1">
      <c r="B944" s="31"/>
    </row>
    <row r="945" spans="2:2" ht="15.75" customHeight="1">
      <c r="B945" s="31"/>
    </row>
    <row r="946" spans="2:2" ht="15.75" customHeight="1">
      <c r="B946" s="31"/>
    </row>
    <row r="947" spans="2:2" ht="15.75" customHeight="1">
      <c r="B947" s="31"/>
    </row>
    <row r="948" spans="2:2" ht="15.75" customHeight="1">
      <c r="B948" s="31"/>
    </row>
    <row r="949" spans="2:2" ht="15.75" customHeight="1">
      <c r="B949" s="31"/>
    </row>
    <row r="950" spans="2:2" ht="15.75" customHeight="1">
      <c r="B950" s="31"/>
    </row>
    <row r="951" spans="2:2" ht="15.75" customHeight="1">
      <c r="B951" s="31"/>
    </row>
    <row r="952" spans="2:2" ht="15.75" customHeight="1">
      <c r="B952" s="31"/>
    </row>
    <row r="953" spans="2:2" ht="15.75" customHeight="1">
      <c r="B953" s="31"/>
    </row>
    <row r="954" spans="2:2" ht="15.75" customHeight="1">
      <c r="B954" s="31"/>
    </row>
    <row r="955" spans="2:2" ht="15.75" customHeight="1">
      <c r="B955" s="31"/>
    </row>
    <row r="956" spans="2:2" ht="15.75" customHeight="1">
      <c r="B956" s="31"/>
    </row>
    <row r="957" spans="2:2" ht="15.75" customHeight="1">
      <c r="B957" s="31"/>
    </row>
    <row r="958" spans="2:2" ht="15.75" customHeight="1">
      <c r="B958" s="31"/>
    </row>
    <row r="959" spans="2:2" ht="15.75" customHeight="1">
      <c r="B959" s="31"/>
    </row>
    <row r="960" spans="2:2" ht="15.75" customHeight="1">
      <c r="B960" s="31"/>
    </row>
    <row r="961" spans="2:2" ht="15.75" customHeight="1">
      <c r="B961" s="31"/>
    </row>
    <row r="962" spans="2:2" ht="15.75" customHeight="1">
      <c r="B962" s="31"/>
    </row>
    <row r="963" spans="2:2" ht="15.75" customHeight="1">
      <c r="B963" s="31"/>
    </row>
    <row r="964" spans="2:2" ht="15.75" customHeight="1">
      <c r="B964" s="31"/>
    </row>
    <row r="965" spans="2:2" ht="15.75" customHeight="1">
      <c r="B965" s="31"/>
    </row>
    <row r="966" spans="2:2" ht="15.75" customHeight="1">
      <c r="B966" s="31"/>
    </row>
    <row r="967" spans="2:2" ht="15.75" customHeight="1">
      <c r="B967" s="31"/>
    </row>
    <row r="968" spans="2:2" ht="15.75" customHeight="1">
      <c r="B968" s="31"/>
    </row>
    <row r="969" spans="2:2" ht="15.75" customHeight="1">
      <c r="B969" s="31"/>
    </row>
    <row r="970" spans="2:2" ht="15.75" customHeight="1">
      <c r="B970" s="3"/>
    </row>
    <row r="971" spans="2:2" ht="15.75" customHeight="1">
      <c r="B971" s="31"/>
    </row>
    <row r="972" spans="2:2" ht="15.75" customHeight="1">
      <c r="B972" s="31"/>
    </row>
    <row r="973" spans="2:2" ht="15.75" customHeight="1">
      <c r="B973" s="31"/>
    </row>
    <row r="974" spans="2:2" ht="15.75" customHeight="1">
      <c r="B974" s="31"/>
    </row>
    <row r="975" spans="2:2" ht="15.75" customHeight="1">
      <c r="B975" s="31"/>
    </row>
    <row r="976" spans="2:2" ht="15.75" customHeight="1">
      <c r="B976" s="31"/>
    </row>
    <row r="977" spans="2:2" ht="15.75" customHeight="1">
      <c r="B977" s="3"/>
    </row>
    <row r="978" spans="2:2" ht="15.75" customHeight="1">
      <c r="B978" s="3"/>
    </row>
    <row r="979" spans="2:2" ht="15.75" customHeight="1">
      <c r="B979" s="3"/>
    </row>
    <row r="980" spans="2:2" ht="15.75" customHeight="1">
      <c r="B980" s="3"/>
    </row>
    <row r="981" spans="2:2" ht="15.75" customHeight="1">
      <c r="B981" s="3"/>
    </row>
    <row r="982" spans="2:2" ht="15.75" customHeight="1">
      <c r="B982" s="3"/>
    </row>
    <row r="983" spans="2:2" ht="15.75" customHeight="1">
      <c r="B983" s="3"/>
    </row>
    <row r="984" spans="2:2" ht="15.75" customHeight="1">
      <c r="B984" s="3"/>
    </row>
    <row r="985" spans="2:2" ht="15.75" customHeight="1">
      <c r="B985" s="3"/>
    </row>
    <row r="986" spans="2:2" ht="15.75" customHeight="1">
      <c r="B986" s="31"/>
    </row>
    <row r="987" spans="2:2" ht="15.75" customHeight="1">
      <c r="B987" s="31"/>
    </row>
    <row r="988" spans="2:2" ht="15.75" customHeight="1">
      <c r="B988" s="31"/>
    </row>
    <row r="989" spans="2:2" ht="15.75" customHeight="1">
      <c r="B989" s="31"/>
    </row>
    <row r="990" spans="2:2" ht="15.75" customHeight="1">
      <c r="B990" s="31"/>
    </row>
    <row r="991" spans="2:2" ht="15.75" customHeight="1">
      <c r="B991" s="31"/>
    </row>
    <row r="992" spans="2:2" ht="15.75" customHeight="1">
      <c r="B992" s="31"/>
    </row>
    <row r="993" spans="2:2" ht="15.75" customHeight="1">
      <c r="B993" s="31"/>
    </row>
    <row r="994" spans="2:2" ht="15.75" customHeight="1">
      <c r="B994" s="31"/>
    </row>
    <row r="995" spans="2:2" ht="15.75" customHeight="1">
      <c r="B995" s="31"/>
    </row>
    <row r="996" spans="2:2" ht="15.75" customHeight="1">
      <c r="B996" s="31"/>
    </row>
    <row r="997" spans="2:2" ht="15.75" customHeight="1">
      <c r="B997" s="31"/>
    </row>
    <row r="998" spans="2:2" ht="15.75" customHeight="1">
      <c r="B998" s="31"/>
    </row>
    <row r="999" spans="2:2" ht="15.75" customHeight="1">
      <c r="B999" s="31"/>
    </row>
    <row r="1000" spans="2:2" ht="15.75" customHeight="1">
      <c r="B1000" s="31"/>
    </row>
    <row r="1001" spans="2:2" ht="15.75" customHeight="1">
      <c r="B1001" s="31"/>
    </row>
    <row r="1002" spans="2:2" ht="15.75" customHeight="1">
      <c r="B1002" s="31"/>
    </row>
    <row r="1003" spans="2:2" ht="15.75" customHeight="1">
      <c r="B1003" s="31"/>
    </row>
    <row r="1004" spans="2:2" ht="15.75" customHeight="1">
      <c r="B1004" s="31"/>
    </row>
    <row r="1005" spans="2:2" ht="15.75" customHeight="1">
      <c r="B1005" s="31"/>
    </row>
    <row r="1006" spans="2:2" ht="15.75" customHeight="1">
      <c r="B1006" s="31"/>
    </row>
    <row r="1007" spans="2:2" ht="15.75" customHeight="1">
      <c r="B1007" s="31"/>
    </row>
    <row r="1008" spans="2:2" ht="15.75" customHeight="1">
      <c r="B1008" s="31"/>
    </row>
    <row r="1009" spans="2:2" ht="15.75" customHeight="1">
      <c r="B1009" s="31"/>
    </row>
    <row r="1010" spans="2:2" ht="15.75" customHeight="1">
      <c r="B1010" s="31"/>
    </row>
    <row r="1011" spans="2:2" ht="15.75" customHeight="1">
      <c r="B1011" s="31"/>
    </row>
    <row r="1012" spans="2:2" ht="15.75" customHeight="1">
      <c r="B1012" s="31"/>
    </row>
    <row r="1013" spans="2:2" ht="15.75" customHeight="1">
      <c r="B1013" s="31"/>
    </row>
    <row r="1014" spans="2:2" ht="15.75" customHeight="1">
      <c r="B1014" s="31"/>
    </row>
    <row r="1015" spans="2:2" ht="15.75" customHeight="1">
      <c r="B1015" s="31"/>
    </row>
    <row r="1016" spans="2:2" ht="15.75" customHeight="1">
      <c r="B1016" s="31"/>
    </row>
    <row r="1017" spans="2:2" ht="15.75" customHeight="1">
      <c r="B1017" s="31"/>
    </row>
    <row r="1018" spans="2:2" ht="15.75" customHeight="1">
      <c r="B1018" s="31"/>
    </row>
    <row r="1019" spans="2:2" ht="15.75" customHeight="1">
      <c r="B1019" s="31"/>
    </row>
    <row r="1020" spans="2:2" ht="15.75" customHeight="1">
      <c r="B1020" s="31"/>
    </row>
    <row r="1021" spans="2:2" ht="15.75" customHeight="1">
      <c r="B1021" s="31"/>
    </row>
    <row r="1022" spans="2:2" ht="15.75" customHeight="1">
      <c r="B1022" s="31"/>
    </row>
    <row r="1023" spans="2:2" ht="15.75" customHeight="1">
      <c r="B1023" s="31"/>
    </row>
    <row r="1024" spans="2:2" ht="15.75" customHeight="1">
      <c r="B1024" s="31"/>
    </row>
    <row r="1025" spans="2:2" ht="15.75" customHeight="1">
      <c r="B1025" s="31"/>
    </row>
    <row r="1026" spans="2:2" ht="15.75" customHeight="1">
      <c r="B1026" s="31"/>
    </row>
    <row r="1027" spans="2:2" ht="15.75" customHeight="1">
      <c r="B1027" s="31"/>
    </row>
    <row r="1028" spans="2:2" ht="15.75" customHeight="1">
      <c r="B1028" s="31"/>
    </row>
    <row r="1029" spans="2:2" ht="15.75" customHeight="1">
      <c r="B1029" s="31"/>
    </row>
    <row r="1030" spans="2:2" ht="15.75" customHeight="1">
      <c r="B1030" s="31"/>
    </row>
    <row r="1031" spans="2:2" ht="15.75" customHeight="1">
      <c r="B1031" s="31"/>
    </row>
    <row r="1032" spans="2:2" ht="15.75" customHeight="1">
      <c r="B1032" s="31"/>
    </row>
    <row r="1033" spans="2:2" ht="15.75" customHeight="1">
      <c r="B1033" s="31"/>
    </row>
    <row r="1034" spans="2:2" ht="15.75" customHeight="1">
      <c r="B1034" s="31"/>
    </row>
    <row r="1035" spans="2:2" ht="15.75" customHeight="1">
      <c r="B1035" s="31"/>
    </row>
    <row r="1036" spans="2:2" ht="15.75" customHeight="1">
      <c r="B1036" s="31"/>
    </row>
    <row r="1037" spans="2:2" ht="15.75" customHeight="1">
      <c r="B1037" s="31"/>
    </row>
    <row r="1038" spans="2:2" ht="15.75" customHeight="1">
      <c r="B1038" s="31"/>
    </row>
    <row r="1039" spans="2:2" ht="15.75" customHeight="1">
      <c r="B1039" s="31"/>
    </row>
    <row r="1040" spans="2:2" ht="15.75" customHeight="1">
      <c r="B1040" s="31"/>
    </row>
    <row r="1041" spans="2:2" ht="15.75" customHeight="1">
      <c r="B1041" s="31"/>
    </row>
    <row r="1042" spans="2:2" ht="15.75" customHeight="1">
      <c r="B1042" s="31"/>
    </row>
    <row r="1043" spans="2:2" ht="15.75" customHeight="1">
      <c r="B1043" s="31"/>
    </row>
    <row r="1044" spans="2:2" ht="15.75" customHeight="1">
      <c r="B1044" s="31"/>
    </row>
    <row r="1045" spans="2:2" ht="15.75" customHeight="1">
      <c r="B1045" s="31"/>
    </row>
    <row r="1046" spans="2:2" ht="15.75" customHeight="1">
      <c r="B1046" s="31"/>
    </row>
    <row r="1047" spans="2:2" ht="15.75" customHeight="1">
      <c r="B1047" s="31"/>
    </row>
    <row r="1048" spans="2:2" ht="15.75" customHeight="1">
      <c r="B1048" s="31"/>
    </row>
    <row r="1049" spans="2:2" ht="15.75" customHeight="1">
      <c r="B1049" s="31"/>
    </row>
    <row r="1050" spans="2:2" ht="15.75" customHeight="1">
      <c r="B1050" s="31"/>
    </row>
    <row r="1051" spans="2:2" ht="15.75" customHeight="1">
      <c r="B1051" s="31"/>
    </row>
    <row r="1052" spans="2:2" ht="15.75" customHeight="1">
      <c r="B1052" s="31"/>
    </row>
    <row r="1053" spans="2:2" ht="15.75" customHeight="1">
      <c r="B1053" s="31"/>
    </row>
    <row r="1054" spans="2:2" ht="15.75" customHeight="1">
      <c r="B1054" s="31"/>
    </row>
    <row r="1055" spans="2:2" ht="15.75" customHeight="1">
      <c r="B1055" s="31"/>
    </row>
    <row r="1056" spans="2:2" ht="15.75" customHeight="1">
      <c r="B1056" s="31"/>
    </row>
    <row r="1057" spans="2:2" ht="15.75" customHeight="1">
      <c r="B1057" s="31"/>
    </row>
    <row r="1058" spans="2:2" ht="15.75" customHeight="1">
      <c r="B1058" s="31"/>
    </row>
    <row r="1059" spans="2:2" ht="15.75" customHeight="1">
      <c r="B1059" s="31"/>
    </row>
    <row r="1060" spans="2:2" ht="15.75" customHeight="1">
      <c r="B1060" s="31"/>
    </row>
    <row r="1061" spans="2:2" ht="15.75" customHeight="1">
      <c r="B1061" s="31"/>
    </row>
    <row r="1062" spans="2:2" ht="15.75" customHeight="1">
      <c r="B1062" s="31"/>
    </row>
    <row r="1063" spans="2:2" ht="15.75" customHeight="1">
      <c r="B1063" s="31"/>
    </row>
    <row r="1064" spans="2:2" ht="15.75" customHeight="1">
      <c r="B1064" s="31"/>
    </row>
    <row r="1065" spans="2:2" ht="15.75" customHeight="1">
      <c r="B1065" s="31"/>
    </row>
    <row r="1066" spans="2:2" ht="15.75" customHeight="1">
      <c r="B1066" s="31"/>
    </row>
    <row r="1067" spans="2:2" ht="15.75" customHeight="1">
      <c r="B1067" s="31"/>
    </row>
    <row r="1068" spans="2:2" ht="15.75" customHeight="1">
      <c r="B1068" s="31"/>
    </row>
    <row r="1069" spans="2:2" ht="15.75" customHeight="1">
      <c r="B1069" s="31"/>
    </row>
    <row r="1070" spans="2:2" ht="15.75" customHeight="1">
      <c r="B1070" s="31"/>
    </row>
    <row r="1071" spans="2:2" ht="15.75" customHeight="1">
      <c r="B1071" s="3"/>
    </row>
    <row r="1072" spans="2:2" ht="15.75" customHeight="1">
      <c r="B1072" s="31"/>
    </row>
    <row r="1073" spans="2:2" ht="15.75" customHeight="1">
      <c r="B1073" s="3"/>
    </row>
    <row r="1074" spans="2:2" ht="15.75" customHeight="1">
      <c r="B1074" s="3"/>
    </row>
    <row r="1075" spans="2:2" ht="15.75" customHeight="1">
      <c r="B1075" s="3"/>
    </row>
    <row r="1076" spans="2:2" ht="15.75" customHeight="1">
      <c r="B1076" s="3"/>
    </row>
    <row r="1077" spans="2:2" ht="15.75" customHeight="1">
      <c r="B1077" s="31"/>
    </row>
    <row r="1078" spans="2:2" ht="15.75" customHeight="1">
      <c r="B1078" s="3"/>
    </row>
    <row r="1079" spans="2:2" ht="15.75" customHeight="1">
      <c r="B1079" s="3"/>
    </row>
    <row r="1080" spans="2:2" ht="15.75" customHeight="1">
      <c r="B1080" s="31"/>
    </row>
    <row r="1081" spans="2:2" ht="15.75" customHeight="1">
      <c r="B1081" s="31"/>
    </row>
    <row r="1082" spans="2:2" ht="15.75" customHeight="1">
      <c r="B1082" s="31"/>
    </row>
    <row r="1083" spans="2:2" ht="15.75" customHeight="1">
      <c r="B1083" s="31"/>
    </row>
    <row r="1084" spans="2:2" ht="15.75" customHeight="1">
      <c r="B1084" s="31"/>
    </row>
    <row r="1085" spans="2:2" ht="15.75" customHeight="1">
      <c r="B1085" s="31"/>
    </row>
    <row r="1086" spans="2:2" ht="15.75" customHeight="1">
      <c r="B1086" s="31"/>
    </row>
    <row r="1087" spans="2:2" ht="15.75" customHeight="1">
      <c r="B1087" s="31"/>
    </row>
    <row r="1088" spans="2:2" ht="15.75" customHeight="1">
      <c r="B1088" s="31"/>
    </row>
    <row r="1089" spans="2:2" ht="15.75" customHeight="1">
      <c r="B1089" s="31"/>
    </row>
    <row r="1090" spans="2:2" ht="15.75" customHeight="1">
      <c r="B1090" s="31"/>
    </row>
    <row r="1091" spans="2:2" ht="15.75" customHeight="1">
      <c r="B1091" s="31"/>
    </row>
    <row r="1092" spans="2:2" ht="15.75" customHeight="1">
      <c r="B1092" s="31"/>
    </row>
    <row r="1093" spans="2:2" ht="15.75" customHeight="1">
      <c r="B1093" s="31"/>
    </row>
    <row r="1094" spans="2:2" ht="15.75" customHeight="1">
      <c r="B1094" s="31"/>
    </row>
    <row r="1095" spans="2:2" ht="15.75" customHeight="1">
      <c r="B1095" s="31"/>
    </row>
    <row r="1096" spans="2:2" ht="15.75" customHeight="1">
      <c r="B1096" s="31"/>
    </row>
    <row r="1097" spans="2:2" ht="15.75" customHeight="1">
      <c r="B1097" s="31"/>
    </row>
    <row r="1098" spans="2:2" ht="15.75" customHeight="1">
      <c r="B1098" s="31"/>
    </row>
    <row r="1099" spans="2:2" ht="15.75" customHeight="1">
      <c r="B1099" s="31"/>
    </row>
    <row r="1100" spans="2:2" ht="15.75" customHeight="1">
      <c r="B1100" s="31"/>
    </row>
    <row r="1101" spans="2:2" ht="15.75" customHeight="1">
      <c r="B1101" s="31"/>
    </row>
    <row r="1102" spans="2:2" ht="15.75" customHeight="1">
      <c r="B1102" s="31"/>
    </row>
    <row r="1103" spans="2:2" ht="15.75" customHeight="1">
      <c r="B1103" s="31"/>
    </row>
    <row r="1104" spans="2:2" ht="15.75" customHeight="1">
      <c r="B1104" s="31"/>
    </row>
    <row r="1105" spans="2:2" ht="15.75" customHeight="1">
      <c r="B1105" s="3"/>
    </row>
    <row r="1106" spans="2:2" ht="15.75" customHeight="1">
      <c r="B1106" s="3"/>
    </row>
    <row r="1107" spans="2:2" ht="15.75" customHeight="1">
      <c r="B1107" s="3"/>
    </row>
    <row r="1108" spans="2:2" ht="15.75" customHeight="1">
      <c r="B1108" s="31"/>
    </row>
    <row r="1109" spans="2:2" ht="15.75" customHeight="1">
      <c r="B1109" s="31"/>
    </row>
    <row r="1110" spans="2:2" ht="15.75" customHeight="1">
      <c r="B1110" s="31"/>
    </row>
    <row r="1111" spans="2:2" ht="15.75" customHeight="1">
      <c r="B1111" s="31"/>
    </row>
    <row r="1112" spans="2:2" ht="15.75" customHeight="1">
      <c r="B1112" s="31"/>
    </row>
    <row r="1113" spans="2:2" ht="15.75" customHeight="1">
      <c r="B1113" s="31"/>
    </row>
    <row r="1114" spans="2:2" ht="15.75" customHeight="1">
      <c r="B1114" s="31"/>
    </row>
    <row r="1115" spans="2:2" ht="15.75" customHeight="1">
      <c r="B1115" s="31"/>
    </row>
    <row r="1116" spans="2:2" ht="15.75" customHeight="1">
      <c r="B1116" s="31"/>
    </row>
    <row r="1117" spans="2:2" ht="15.75" customHeight="1">
      <c r="B1117" s="31"/>
    </row>
    <row r="1118" spans="2:2" ht="15.75" customHeight="1">
      <c r="B1118" s="31"/>
    </row>
    <row r="1119" spans="2:2" ht="15.75" customHeight="1">
      <c r="B1119" s="31"/>
    </row>
    <row r="1120" spans="2:2" ht="15.75" customHeight="1">
      <c r="B1120" s="31"/>
    </row>
    <row r="1121" spans="2:2" ht="15.75" customHeight="1">
      <c r="B1121" s="31"/>
    </row>
    <row r="1122" spans="2:2" ht="15.75" customHeight="1">
      <c r="B1122" s="31"/>
    </row>
    <row r="1123" spans="2:2" ht="15.75" customHeight="1">
      <c r="B1123" s="31"/>
    </row>
    <row r="1124" spans="2:2" ht="15.75" customHeight="1">
      <c r="B1124" s="31"/>
    </row>
    <row r="1125" spans="2:2" ht="15.75" customHeight="1">
      <c r="B1125" s="31"/>
    </row>
    <row r="1126" spans="2:2" ht="15.75" customHeight="1">
      <c r="B1126" s="31"/>
    </row>
    <row r="1127" spans="2:2" ht="15.75" customHeight="1">
      <c r="B1127" s="31"/>
    </row>
    <row r="1128" spans="2:2" ht="15.75" customHeight="1">
      <c r="B1128" s="31"/>
    </row>
    <row r="1129" spans="2:2" ht="15.75" customHeight="1">
      <c r="B1129" s="31"/>
    </row>
    <row r="1130" spans="2:2" ht="15.75" customHeight="1">
      <c r="B1130" s="31"/>
    </row>
    <row r="1131" spans="2:2" ht="15.75" customHeight="1">
      <c r="B1131" s="31"/>
    </row>
    <row r="1132" spans="2:2" ht="15.75" customHeight="1">
      <c r="B1132" s="31"/>
    </row>
    <row r="1133" spans="2:2" ht="15.75" customHeight="1">
      <c r="B1133" s="31"/>
    </row>
    <row r="1134" spans="2:2" ht="15.75" customHeight="1">
      <c r="B1134" s="31"/>
    </row>
    <row r="1135" spans="2:2" ht="15.75" customHeight="1">
      <c r="B1135" s="31"/>
    </row>
    <row r="1136" spans="2:2" ht="15.75" customHeight="1">
      <c r="B1136" s="31"/>
    </row>
    <row r="1137" spans="2:2" ht="15.75" customHeight="1">
      <c r="B1137" s="31"/>
    </row>
    <row r="1138" spans="2:2" ht="15.75" customHeight="1">
      <c r="B1138" s="3"/>
    </row>
    <row r="1139" spans="2:2" ht="15.75" customHeight="1">
      <c r="B1139" s="3"/>
    </row>
    <row r="1140" spans="2:2" ht="15.75" customHeight="1">
      <c r="B1140" s="3"/>
    </row>
    <row r="1141" spans="2:2" ht="15.75" customHeight="1">
      <c r="B1141" s="3"/>
    </row>
    <row r="1142" spans="2:2" ht="15.75" customHeight="1">
      <c r="B1142" s="3"/>
    </row>
    <row r="1143" spans="2:2" ht="15.75" customHeight="1">
      <c r="B1143" s="3"/>
    </row>
    <row r="1144" spans="2:2" ht="15.75" customHeight="1">
      <c r="B1144" s="3"/>
    </row>
    <row r="1145" spans="2:2" ht="15.75" customHeight="1">
      <c r="B1145" s="3"/>
    </row>
    <row r="1146" spans="2:2" ht="15.75" customHeight="1">
      <c r="B1146" s="3"/>
    </row>
    <row r="1147" spans="2:2" ht="15.75" customHeight="1">
      <c r="B1147" s="3"/>
    </row>
    <row r="1148" spans="2:2" ht="15.75" customHeight="1">
      <c r="B1148" s="3"/>
    </row>
    <row r="1149" spans="2:2" ht="15.75" customHeight="1">
      <c r="B1149" s="3"/>
    </row>
    <row r="1150" spans="2:2" ht="15.75" customHeight="1">
      <c r="B1150" s="3"/>
    </row>
    <row r="1151" spans="2:2" ht="15.75" customHeight="1">
      <c r="B1151" s="3"/>
    </row>
    <row r="1152" spans="2:2" ht="15.75" customHeight="1">
      <c r="B1152" s="3"/>
    </row>
    <row r="1153" spans="2:2" ht="15.75" customHeight="1">
      <c r="B1153" s="3"/>
    </row>
    <row r="1154" spans="2:2" ht="15.75" customHeight="1">
      <c r="B1154" s="3"/>
    </row>
    <row r="1155" spans="2:2" ht="15.75" customHeight="1">
      <c r="B1155" s="3"/>
    </row>
    <row r="1156" spans="2:2" ht="15.75" customHeight="1">
      <c r="B1156" s="3"/>
    </row>
    <row r="1157" spans="2:2" ht="15.75" customHeight="1">
      <c r="B1157" s="3"/>
    </row>
    <row r="1158" spans="2:2" ht="15.75" customHeight="1">
      <c r="B1158" s="3"/>
    </row>
    <row r="1159" spans="2:2" ht="15.75" customHeight="1">
      <c r="B1159" s="3"/>
    </row>
    <row r="1160" spans="2:2" ht="15.75" customHeight="1">
      <c r="B1160" s="3"/>
    </row>
    <row r="1161" spans="2:2" ht="15.75" customHeight="1">
      <c r="B1161" s="3"/>
    </row>
    <row r="1162" spans="2:2" ht="15.75" customHeight="1">
      <c r="B1162" s="3"/>
    </row>
    <row r="1163" spans="2:2" ht="15.75" customHeight="1">
      <c r="B1163" s="3"/>
    </row>
    <row r="1164" spans="2:2" ht="15.75" customHeight="1">
      <c r="B1164" s="3"/>
    </row>
    <row r="1165" spans="2:2" ht="15.75" customHeight="1">
      <c r="B1165" s="3"/>
    </row>
    <row r="1166" spans="2:2" ht="15.75" customHeight="1">
      <c r="B1166" s="3"/>
    </row>
    <row r="1167" spans="2:2" ht="15.75" customHeight="1">
      <c r="B1167" s="3"/>
    </row>
    <row r="1168" spans="2:2" ht="15.75" customHeight="1">
      <c r="B1168" s="3"/>
    </row>
    <row r="1169" spans="2:2" ht="15.75" customHeight="1">
      <c r="B1169" s="3"/>
    </row>
    <row r="1170" spans="2:2" ht="15.75" customHeight="1">
      <c r="B1170" s="3"/>
    </row>
    <row r="1171" spans="2:2" ht="15.75" customHeight="1">
      <c r="B1171" s="3"/>
    </row>
    <row r="1172" spans="2:2" ht="15.75" customHeight="1">
      <c r="B1172" s="3"/>
    </row>
    <row r="1173" spans="2:2" ht="15.75" customHeight="1">
      <c r="B1173" s="3"/>
    </row>
    <row r="1174" spans="2:2" ht="15.75" customHeight="1">
      <c r="B1174" s="3"/>
    </row>
    <row r="1175" spans="2:2" ht="15.75" customHeight="1">
      <c r="B1175" s="3"/>
    </row>
    <row r="1176" spans="2:2" ht="15.75" customHeight="1">
      <c r="B1176" s="3"/>
    </row>
    <row r="1177" spans="2:2" ht="15.75" customHeight="1">
      <c r="B1177" s="3"/>
    </row>
    <row r="1178" spans="2:2" ht="15.75" customHeight="1">
      <c r="B1178" s="3"/>
    </row>
    <row r="1179" spans="2:2" ht="15.75" customHeight="1">
      <c r="B1179" s="3"/>
    </row>
    <row r="1180" spans="2:2" ht="15.75" customHeight="1">
      <c r="B1180" s="3"/>
    </row>
    <row r="1181" spans="2:2" ht="15.75" customHeight="1">
      <c r="B1181" s="3"/>
    </row>
    <row r="1182" spans="2:2" ht="15.75" customHeight="1">
      <c r="B1182" s="3"/>
    </row>
    <row r="1183" spans="2:2" ht="15.75" customHeight="1">
      <c r="B1183" s="3"/>
    </row>
    <row r="1184" spans="2:2" ht="15.75" customHeight="1">
      <c r="B1184" s="3"/>
    </row>
    <row r="1185" spans="2:2" ht="15.75" customHeight="1">
      <c r="B1185" s="3"/>
    </row>
    <row r="1186" spans="2:2" ht="15.75" customHeight="1">
      <c r="B1186" s="3"/>
    </row>
    <row r="1187" spans="2:2" ht="15.75" customHeight="1">
      <c r="B1187" s="3"/>
    </row>
    <row r="1188" spans="2:2" ht="15.75" customHeight="1">
      <c r="B1188" s="3"/>
    </row>
    <row r="1189" spans="2:2" ht="15.75" customHeight="1">
      <c r="B1189" s="3"/>
    </row>
    <row r="1190" spans="2:2" ht="15.75" customHeight="1">
      <c r="B1190" s="3"/>
    </row>
    <row r="1191" spans="2:2" ht="15.75" customHeight="1">
      <c r="B1191" s="3"/>
    </row>
    <row r="1192" spans="2:2" ht="15.75" customHeight="1">
      <c r="B1192" s="3"/>
    </row>
    <row r="1193" spans="2:2" ht="15.75" customHeight="1">
      <c r="B1193" s="3"/>
    </row>
    <row r="1194" spans="2:2" ht="15.75" customHeight="1">
      <c r="B1194" s="3"/>
    </row>
    <row r="1195" spans="2:2" ht="15.75" customHeight="1">
      <c r="B1195" s="3"/>
    </row>
    <row r="1196" spans="2:2" ht="15.75" customHeight="1">
      <c r="B1196" s="3"/>
    </row>
    <row r="1197" spans="2:2" ht="15.75" customHeight="1">
      <c r="B1197" s="3"/>
    </row>
    <row r="1198" spans="2:2" ht="15.75" customHeight="1">
      <c r="B1198" s="3"/>
    </row>
    <row r="1199" spans="2:2" ht="15.75" customHeight="1">
      <c r="B1199" s="3"/>
    </row>
    <row r="1200" spans="2:2" ht="15.75" customHeight="1">
      <c r="B1200" s="3"/>
    </row>
    <row r="1201" spans="2:2" ht="15.75" customHeight="1">
      <c r="B1201" s="3"/>
    </row>
    <row r="1202" spans="2:2" ht="15.75" customHeight="1">
      <c r="B1202" s="3"/>
    </row>
    <row r="1203" spans="2:2" ht="15.75" customHeight="1">
      <c r="B1203" s="3"/>
    </row>
    <row r="1204" spans="2:2" ht="15.75" customHeight="1">
      <c r="B1204" s="3"/>
    </row>
    <row r="1205" spans="2:2" ht="15.75" customHeight="1">
      <c r="B1205" s="3"/>
    </row>
    <row r="1206" spans="2:2" ht="15.75" customHeight="1">
      <c r="B1206" s="3"/>
    </row>
    <row r="1207" spans="2:2" ht="15.75" customHeight="1">
      <c r="B1207" s="3"/>
    </row>
    <row r="1208" spans="2:2" ht="15.75" customHeight="1">
      <c r="B1208" s="3"/>
    </row>
    <row r="1209" spans="2:2" ht="15.75" customHeight="1">
      <c r="B1209" s="3"/>
    </row>
    <row r="1210" spans="2:2" ht="15.75" customHeight="1">
      <c r="B1210" s="3"/>
    </row>
    <row r="1211" spans="2:2" ht="15.75" customHeight="1">
      <c r="B1211" s="3"/>
    </row>
    <row r="1212" spans="2:2" ht="15.75" customHeight="1">
      <c r="B1212" s="3"/>
    </row>
    <row r="1213" spans="2:2" ht="15.75" customHeight="1">
      <c r="B1213" s="3"/>
    </row>
    <row r="1214" spans="2:2" ht="15.75" customHeight="1">
      <c r="B1214" s="3"/>
    </row>
    <row r="1215" spans="2:2" ht="15.75" customHeight="1">
      <c r="B1215" s="3"/>
    </row>
    <row r="1216" spans="2:2" ht="15.75" customHeight="1">
      <c r="B1216" s="3"/>
    </row>
    <row r="1217" spans="2:2" ht="15.75" customHeight="1">
      <c r="B1217" s="3"/>
    </row>
    <row r="1218" spans="2:2" ht="15.75" customHeight="1">
      <c r="B1218" s="3"/>
    </row>
    <row r="1219" spans="2:2" ht="15.75" customHeight="1">
      <c r="B1219" s="3"/>
    </row>
    <row r="1220" spans="2:2" ht="15.75" customHeight="1">
      <c r="B1220" s="3"/>
    </row>
    <row r="1221" spans="2:2" ht="15.75" customHeight="1">
      <c r="B1221" s="3"/>
    </row>
    <row r="1222" spans="2:2" ht="15.75" customHeight="1">
      <c r="B1222" s="3"/>
    </row>
    <row r="1223" spans="2:2" ht="15.75" customHeight="1">
      <c r="B1223" s="3"/>
    </row>
    <row r="1224" spans="2:2" ht="15.75" customHeight="1">
      <c r="B1224" s="3"/>
    </row>
    <row r="1225" spans="2:2" ht="15.75" customHeight="1">
      <c r="B1225" s="3"/>
    </row>
    <row r="1226" spans="2:2" ht="15.75" customHeight="1">
      <c r="B1226" s="3"/>
    </row>
    <row r="1227" spans="2:2" ht="15.75" customHeight="1">
      <c r="B1227" s="3"/>
    </row>
    <row r="1228" spans="2:2" ht="15.75" customHeight="1">
      <c r="B1228" s="3"/>
    </row>
    <row r="1229" spans="2:2" ht="15.75" customHeight="1">
      <c r="B1229" s="3"/>
    </row>
    <row r="1230" spans="2:2" ht="15.75" customHeight="1">
      <c r="B1230" s="3"/>
    </row>
    <row r="1231" spans="2:2" ht="15.75" customHeight="1">
      <c r="B1231" s="3"/>
    </row>
    <row r="1232" spans="2:2" ht="15.75" customHeight="1">
      <c r="B1232" s="3"/>
    </row>
    <row r="1233" spans="2:2" ht="15.75" customHeight="1">
      <c r="B1233" s="3"/>
    </row>
    <row r="1234" spans="2:2" ht="15.75" customHeight="1">
      <c r="B1234" s="3"/>
    </row>
    <row r="1235" spans="2:2" ht="15.75" customHeight="1">
      <c r="B1235" s="3"/>
    </row>
    <row r="1236" spans="2:2" ht="15.75" customHeight="1">
      <c r="B1236" s="3"/>
    </row>
    <row r="1237" spans="2:2" ht="15.75" customHeight="1">
      <c r="B1237" s="3"/>
    </row>
    <row r="1238" spans="2:2" ht="15.75" customHeight="1">
      <c r="B1238" s="3"/>
    </row>
    <row r="1239" spans="2:2" ht="15.75" customHeight="1">
      <c r="B1239" s="3"/>
    </row>
    <row r="1240" spans="2:2" ht="15.75" customHeight="1">
      <c r="B1240" s="3"/>
    </row>
    <row r="1241" spans="2:2" ht="15.75" customHeight="1">
      <c r="B1241" s="3"/>
    </row>
    <row r="1242" spans="2:2" ht="15.75" customHeight="1">
      <c r="B1242" s="3"/>
    </row>
    <row r="1243" spans="2:2" ht="15.75" customHeight="1">
      <c r="B1243" s="3"/>
    </row>
    <row r="1244" spans="2:2" ht="15.75" customHeight="1">
      <c r="B1244" s="3"/>
    </row>
    <row r="1245" spans="2:2" ht="15.75" customHeight="1">
      <c r="B1245" s="3"/>
    </row>
    <row r="1246" spans="2:2" ht="15.75" customHeight="1">
      <c r="B1246" s="3"/>
    </row>
    <row r="1247" spans="2:2" ht="15.75" customHeight="1">
      <c r="B1247" s="3"/>
    </row>
    <row r="1248" spans="2:2" ht="15.75" customHeight="1">
      <c r="B1248" s="3"/>
    </row>
    <row r="1249" spans="2:2" ht="15.75" customHeight="1">
      <c r="B1249" s="3"/>
    </row>
    <row r="1250" spans="2:2" ht="15.75" customHeight="1">
      <c r="B1250" s="3"/>
    </row>
    <row r="1251" spans="2:2" ht="15.75" customHeight="1">
      <c r="B1251" s="3"/>
    </row>
    <row r="1252" spans="2:2" ht="15.75" customHeight="1">
      <c r="B1252" s="3"/>
    </row>
    <row r="1253" spans="2:2" ht="15.75" customHeight="1">
      <c r="B1253" s="3"/>
    </row>
    <row r="1254" spans="2:2" ht="15.75" customHeight="1">
      <c r="B1254" s="3"/>
    </row>
    <row r="1255" spans="2:2" ht="15.75" customHeight="1">
      <c r="B1255" s="3"/>
    </row>
    <row r="1256" spans="2:2" ht="15.75" customHeight="1">
      <c r="B1256" s="3"/>
    </row>
    <row r="1257" spans="2:2" ht="15.75" customHeight="1">
      <c r="B1257" s="3"/>
    </row>
    <row r="1258" spans="2:2" ht="15.75" customHeight="1">
      <c r="B1258" s="3"/>
    </row>
    <row r="1259" spans="2:2" ht="15.75" customHeight="1">
      <c r="B1259" s="3"/>
    </row>
    <row r="1260" spans="2:2" ht="15.75" customHeight="1">
      <c r="B1260" s="3"/>
    </row>
    <row r="1261" spans="2:2" ht="15.75" customHeight="1">
      <c r="B1261" s="3"/>
    </row>
    <row r="1262" spans="2:2" ht="15.75" customHeight="1">
      <c r="B1262" s="3"/>
    </row>
    <row r="1263" spans="2:2" ht="15.75" customHeight="1">
      <c r="B1263" s="3"/>
    </row>
    <row r="1264" spans="2:2" ht="15.75" customHeight="1">
      <c r="B1264" s="3"/>
    </row>
    <row r="1265" spans="2:2" ht="15.75" customHeight="1">
      <c r="B1265" s="3"/>
    </row>
    <row r="1266" spans="2:2" ht="15.75" customHeight="1">
      <c r="B1266" s="3"/>
    </row>
    <row r="1267" spans="2:2" ht="15.75" customHeight="1">
      <c r="B1267" s="3"/>
    </row>
    <row r="1268" spans="2:2" ht="15.75" customHeight="1">
      <c r="B1268" s="3"/>
    </row>
    <row r="1269" spans="2:2" ht="15.75" customHeight="1">
      <c r="B1269" s="3"/>
    </row>
    <row r="1270" spans="2:2" ht="15.75" customHeight="1">
      <c r="B1270" s="3"/>
    </row>
    <row r="1271" spans="2:2" ht="15.75" customHeight="1">
      <c r="B1271" s="3"/>
    </row>
    <row r="1272" spans="2:2" ht="15.75" customHeight="1">
      <c r="B1272" s="3"/>
    </row>
    <row r="1273" spans="2:2" ht="15.75" customHeight="1">
      <c r="B1273" s="3"/>
    </row>
    <row r="1274" spans="2:2" ht="15.75" customHeight="1">
      <c r="B1274" s="3"/>
    </row>
    <row r="1275" spans="2:2" ht="15.75" customHeight="1">
      <c r="B1275" s="3"/>
    </row>
    <row r="1276" spans="2:2" ht="15.75" customHeight="1">
      <c r="B1276" s="3"/>
    </row>
    <row r="1277" spans="2:2" ht="15.75" customHeight="1">
      <c r="B1277" s="3"/>
    </row>
    <row r="1278" spans="2:2" ht="15.75" customHeight="1">
      <c r="B1278" s="3"/>
    </row>
    <row r="1279" spans="2:2" ht="15.75" customHeight="1">
      <c r="B1279" s="3"/>
    </row>
    <row r="1280" spans="2:2" ht="15.75" customHeight="1">
      <c r="B1280" s="3"/>
    </row>
    <row r="1281" spans="2:2" ht="15.75" customHeight="1">
      <c r="B1281" s="3"/>
    </row>
    <row r="1282" spans="2:2" ht="15.75" customHeight="1">
      <c r="B1282" s="3"/>
    </row>
    <row r="1283" spans="2:2" ht="15.75" customHeight="1">
      <c r="B1283" s="3"/>
    </row>
    <row r="1284" spans="2:2" ht="15.75" customHeight="1">
      <c r="B1284" s="3"/>
    </row>
    <row r="1285" spans="2:2" ht="15.75" customHeight="1">
      <c r="B1285" s="3"/>
    </row>
    <row r="1286" spans="2:2" ht="15.75" customHeight="1">
      <c r="B1286" s="3"/>
    </row>
    <row r="1287" spans="2:2" ht="15.75" customHeight="1">
      <c r="B1287" s="3"/>
    </row>
    <row r="1288" spans="2:2" ht="15.75" customHeight="1">
      <c r="B1288" s="3"/>
    </row>
    <row r="1289" spans="2:2" ht="15.75" customHeight="1">
      <c r="B1289" s="3"/>
    </row>
    <row r="1290" spans="2:2" ht="15.75" customHeight="1">
      <c r="B1290" s="3"/>
    </row>
    <row r="1291" spans="2:2" ht="15.75" customHeight="1">
      <c r="B1291" s="3"/>
    </row>
    <row r="1292" spans="2:2" ht="15.75" customHeight="1">
      <c r="B1292" s="3"/>
    </row>
    <row r="1293" spans="2:2" ht="15.75" customHeight="1">
      <c r="B1293" s="3"/>
    </row>
    <row r="1294" spans="2:2" ht="15.75" customHeight="1">
      <c r="B1294" s="3"/>
    </row>
    <row r="1295" spans="2:2" ht="15.75" customHeight="1">
      <c r="B1295" s="3"/>
    </row>
    <row r="1296" spans="2:2" ht="15.75" customHeight="1">
      <c r="B1296" s="3"/>
    </row>
    <row r="1297" spans="2:2" ht="15.75" customHeight="1">
      <c r="B1297" s="3"/>
    </row>
    <row r="1298" spans="2:2" ht="15.75" customHeight="1">
      <c r="B1298" s="3"/>
    </row>
    <row r="1299" spans="2:2" ht="15.75" customHeight="1">
      <c r="B1299" s="3"/>
    </row>
    <row r="1300" spans="2:2" ht="15.75" customHeight="1">
      <c r="B1300" s="3"/>
    </row>
    <row r="1301" spans="2:2" ht="15.75" customHeight="1">
      <c r="B1301" s="3"/>
    </row>
    <row r="1302" spans="2:2" ht="15.75" customHeight="1">
      <c r="B1302" s="3"/>
    </row>
    <row r="1303" spans="2:2" ht="15.75" customHeight="1">
      <c r="B1303" s="3"/>
    </row>
    <row r="1304" spans="2:2" ht="15.75" customHeight="1">
      <c r="B1304" s="3"/>
    </row>
    <row r="1305" spans="2:2" ht="15.75" customHeight="1">
      <c r="B1305" s="3"/>
    </row>
    <row r="1306" spans="2:2" ht="15.75" customHeight="1">
      <c r="B1306" s="3"/>
    </row>
    <row r="1307" spans="2:2" ht="15.75" customHeight="1">
      <c r="B1307" s="3"/>
    </row>
    <row r="1308" spans="2:2" ht="15.75" customHeight="1">
      <c r="B1308" s="3"/>
    </row>
    <row r="1309" spans="2:2" ht="15.75" customHeight="1">
      <c r="B1309" s="3"/>
    </row>
    <row r="1310" spans="2:2" ht="15.75" customHeight="1">
      <c r="B1310" s="3"/>
    </row>
    <row r="1311" spans="2:2" ht="15.75" customHeight="1">
      <c r="B1311" s="3"/>
    </row>
    <row r="1312" spans="2:2" ht="15.75" customHeight="1">
      <c r="B1312" s="3"/>
    </row>
    <row r="1313" spans="2:2" ht="15.75" customHeight="1">
      <c r="B1313" s="3"/>
    </row>
    <row r="1314" spans="2:2" ht="15.75" customHeight="1">
      <c r="B1314" s="3"/>
    </row>
    <row r="1315" spans="2:2" ht="15.75" customHeight="1">
      <c r="B1315" s="3"/>
    </row>
    <row r="1316" spans="2:2" ht="15.75" customHeight="1">
      <c r="B1316" s="3"/>
    </row>
    <row r="1317" spans="2:2" ht="15.75" customHeight="1">
      <c r="B1317" s="3"/>
    </row>
    <row r="1318" spans="2:2" ht="15.75" customHeight="1">
      <c r="B1318" s="3"/>
    </row>
    <row r="1319" spans="2:2" ht="15.75" customHeight="1">
      <c r="B1319" s="3"/>
    </row>
    <row r="1320" spans="2:2" ht="15.75" customHeight="1">
      <c r="B1320" s="3"/>
    </row>
    <row r="1321" spans="2:2" ht="15.75" customHeight="1">
      <c r="B1321" s="3"/>
    </row>
    <row r="1322" spans="2:2" ht="15.75" customHeight="1">
      <c r="B1322" s="3"/>
    </row>
    <row r="1323" spans="2:2" ht="15.75" customHeight="1">
      <c r="B1323" s="3"/>
    </row>
    <row r="1324" spans="2:2" ht="15.75" customHeight="1">
      <c r="B1324" s="3"/>
    </row>
    <row r="1325" spans="2:2" ht="15.75" customHeight="1">
      <c r="B1325" s="3"/>
    </row>
    <row r="1326" spans="2:2" ht="15.75" customHeight="1">
      <c r="B1326" s="3"/>
    </row>
    <row r="1327" spans="2:2" ht="15.75" customHeight="1">
      <c r="B1327" s="3"/>
    </row>
    <row r="1328" spans="2:2" ht="15.75" customHeight="1">
      <c r="B1328" s="3"/>
    </row>
    <row r="1329" spans="2:2" ht="15.75" customHeight="1">
      <c r="B1329" s="3"/>
    </row>
    <row r="1330" spans="2:2" ht="15.75" customHeight="1">
      <c r="B1330" s="3"/>
    </row>
    <row r="1331" spans="2:2" ht="15.75" customHeight="1">
      <c r="B1331" s="3"/>
    </row>
    <row r="1332" spans="2:2" ht="15.75" customHeight="1">
      <c r="B1332" s="3"/>
    </row>
    <row r="1333" spans="2:2" ht="15.75" customHeight="1">
      <c r="B1333" s="3"/>
    </row>
    <row r="1334" spans="2:2" ht="15.75" customHeight="1">
      <c r="B1334" s="3"/>
    </row>
    <row r="1335" spans="2:2" ht="15.75" customHeight="1">
      <c r="B1335" s="3"/>
    </row>
    <row r="1336" spans="2:2" ht="15.75" customHeight="1">
      <c r="B1336" s="3"/>
    </row>
    <row r="1337" spans="2:2" ht="15.75" customHeight="1">
      <c r="B1337" s="3"/>
    </row>
    <row r="1338" spans="2:2" ht="15.75" customHeight="1">
      <c r="B1338" s="3"/>
    </row>
    <row r="1339" spans="2:2" ht="15.75" customHeight="1">
      <c r="B1339" s="3"/>
    </row>
    <row r="1340" spans="2:2" ht="15.75" customHeight="1">
      <c r="B1340" s="3"/>
    </row>
    <row r="1341" spans="2:2" ht="15.75" customHeight="1">
      <c r="B1341" s="3"/>
    </row>
    <row r="1342" spans="2:2" ht="15.75" customHeight="1">
      <c r="B1342" s="3"/>
    </row>
    <row r="1343" spans="2:2" ht="15.75" customHeight="1">
      <c r="B1343" s="3"/>
    </row>
    <row r="1344" spans="2:2" ht="15.75" customHeight="1">
      <c r="B1344" s="3"/>
    </row>
    <row r="1345" spans="2:2" ht="15.75" customHeight="1">
      <c r="B1345" s="3"/>
    </row>
    <row r="1346" spans="2:2" ht="15.75" customHeight="1">
      <c r="B1346" s="3"/>
    </row>
    <row r="1347" spans="2:2" ht="15.75" customHeight="1">
      <c r="B1347" s="3"/>
    </row>
    <row r="1348" spans="2:2" ht="15.75" customHeight="1">
      <c r="B1348" s="3"/>
    </row>
    <row r="1349" spans="2:2" ht="15.75" customHeight="1">
      <c r="B1349" s="3"/>
    </row>
    <row r="1350" spans="2:2" ht="15.75" customHeight="1">
      <c r="B1350" s="3"/>
    </row>
    <row r="1351" spans="2:2" ht="15.75" customHeight="1">
      <c r="B1351" s="3"/>
    </row>
    <row r="1352" spans="2:2" ht="15.75" customHeight="1">
      <c r="B1352" s="3"/>
    </row>
    <row r="1353" spans="2:2" ht="15.75" customHeight="1">
      <c r="B1353" s="3"/>
    </row>
    <row r="1354" spans="2:2" ht="15.75" customHeight="1">
      <c r="B1354" s="3"/>
    </row>
    <row r="1355" spans="2:2" ht="15.75" customHeight="1">
      <c r="B1355" s="3"/>
    </row>
    <row r="1356" spans="2:2" ht="15.75" customHeight="1">
      <c r="B1356" s="3"/>
    </row>
    <row r="1357" spans="2:2" ht="15.75" customHeight="1">
      <c r="B1357" s="3"/>
    </row>
    <row r="1358" spans="2:2" ht="15.75" customHeight="1">
      <c r="B1358" s="3"/>
    </row>
    <row r="1359" spans="2:2" ht="15.75" customHeight="1">
      <c r="B1359" s="3"/>
    </row>
    <row r="1360" spans="2:2" ht="15.75" customHeight="1">
      <c r="B1360" s="3"/>
    </row>
    <row r="1361" spans="2:2" ht="15.75" customHeight="1">
      <c r="B1361" s="3"/>
    </row>
    <row r="1362" spans="2:2" ht="15.75" customHeight="1">
      <c r="B1362" s="3"/>
    </row>
    <row r="1363" spans="2:2" ht="15.75" customHeight="1">
      <c r="B1363" s="3"/>
    </row>
    <row r="1364" spans="2:2" ht="15.75" customHeight="1">
      <c r="B1364" s="3"/>
    </row>
    <row r="1365" spans="2:2" ht="15.75" customHeight="1">
      <c r="B1365" s="3"/>
    </row>
    <row r="1366" spans="2:2" ht="15.75" customHeight="1">
      <c r="B1366" s="3"/>
    </row>
    <row r="1367" spans="2:2" ht="15.75" customHeight="1">
      <c r="B1367" s="3"/>
    </row>
    <row r="1368" spans="2:2" ht="15.75" customHeight="1">
      <c r="B1368" s="3"/>
    </row>
    <row r="1369" spans="2:2" ht="15.75" customHeight="1">
      <c r="B1369" s="3"/>
    </row>
    <row r="1370" spans="2:2" ht="15.75" customHeight="1">
      <c r="B1370" s="3"/>
    </row>
    <row r="1371" spans="2:2" ht="15.75" customHeight="1">
      <c r="B1371" s="3"/>
    </row>
    <row r="1372" spans="2:2" ht="15.75" customHeight="1">
      <c r="B1372" s="3"/>
    </row>
    <row r="1373" spans="2:2" ht="15.75" customHeight="1">
      <c r="B1373" s="3"/>
    </row>
    <row r="1374" spans="2:2" ht="15.75" customHeight="1">
      <c r="B1374" s="3"/>
    </row>
    <row r="1375" spans="2:2" ht="15.75" customHeight="1">
      <c r="B1375" s="3"/>
    </row>
    <row r="1376" spans="2:2" ht="15.75" customHeight="1">
      <c r="B1376" s="3"/>
    </row>
    <row r="1377" spans="2:2" ht="15.75" customHeight="1">
      <c r="B1377" s="3"/>
    </row>
    <row r="1378" spans="2:2" ht="15.75" customHeight="1">
      <c r="B1378" s="3"/>
    </row>
    <row r="1379" spans="2:2" ht="15.75" customHeight="1">
      <c r="B1379" s="3"/>
    </row>
    <row r="1380" spans="2:2" ht="15.75" customHeight="1">
      <c r="B1380" s="3"/>
    </row>
    <row r="1381" spans="2:2" ht="15.75" customHeight="1">
      <c r="B1381" s="3"/>
    </row>
    <row r="1382" spans="2:2" ht="15.75" customHeight="1">
      <c r="B1382" s="3"/>
    </row>
    <row r="1383" spans="2:2" ht="15.75" customHeight="1">
      <c r="B1383" s="3"/>
    </row>
    <row r="1384" spans="2:2" ht="15.75" customHeight="1">
      <c r="B1384" s="3"/>
    </row>
    <row r="1385" spans="2:2" ht="15.75" customHeight="1">
      <c r="B1385" s="3"/>
    </row>
    <row r="1386" spans="2:2" ht="15.75" customHeight="1">
      <c r="B1386" s="3"/>
    </row>
    <row r="1387" spans="2:2" ht="15.75" customHeight="1">
      <c r="B1387" s="3"/>
    </row>
    <row r="1388" spans="2:2" ht="15.75" customHeight="1">
      <c r="B1388" s="3"/>
    </row>
    <row r="1389" spans="2:2" ht="15.75" customHeight="1">
      <c r="B1389" s="3"/>
    </row>
    <row r="1390" spans="2:2" ht="15.75" customHeight="1">
      <c r="B1390" s="3"/>
    </row>
    <row r="1391" spans="2:2" ht="15.75" customHeight="1">
      <c r="B1391" s="3"/>
    </row>
    <row r="1392" spans="2:2" ht="15.75" customHeight="1">
      <c r="B1392" s="3"/>
    </row>
    <row r="1393" spans="2:2" ht="15.75" customHeight="1">
      <c r="B1393" s="3"/>
    </row>
    <row r="1394" spans="2:2" ht="15.75" customHeight="1">
      <c r="B1394" s="3"/>
    </row>
    <row r="1395" spans="2:2" ht="15.75" customHeight="1">
      <c r="B1395" s="3"/>
    </row>
    <row r="1396" spans="2:2" ht="15.75" customHeight="1">
      <c r="B1396" s="3"/>
    </row>
    <row r="1397" spans="2:2" ht="15.75" customHeight="1">
      <c r="B1397" s="3"/>
    </row>
    <row r="1398" spans="2:2" ht="15.75" customHeight="1">
      <c r="B1398" s="3"/>
    </row>
    <row r="1399" spans="2:2" ht="15.75" customHeight="1">
      <c r="B1399" s="3"/>
    </row>
    <row r="1400" spans="2:2" ht="15.75" customHeight="1">
      <c r="B1400" s="3"/>
    </row>
    <row r="1401" spans="2:2" ht="15.75" customHeight="1">
      <c r="B1401" s="3"/>
    </row>
    <row r="1402" spans="2:2" ht="15.75" customHeight="1">
      <c r="B1402" s="3"/>
    </row>
    <row r="1403" spans="2:2" ht="15.75" customHeight="1">
      <c r="B1403" s="3"/>
    </row>
    <row r="1404" spans="2:2" ht="15.75" customHeight="1">
      <c r="B1404" s="3"/>
    </row>
    <row r="1405" spans="2:2" ht="15.75" customHeight="1">
      <c r="B1405" s="3"/>
    </row>
    <row r="1406" spans="2:2" ht="15.75" customHeight="1">
      <c r="B1406" s="3"/>
    </row>
    <row r="1407" spans="2:2" ht="15.75" customHeight="1">
      <c r="B1407" s="3"/>
    </row>
    <row r="1408" spans="2:2" ht="15.75" customHeight="1">
      <c r="B1408" s="3"/>
    </row>
    <row r="1409" spans="2:2" ht="15.75" customHeight="1">
      <c r="B1409" s="3"/>
    </row>
    <row r="1410" spans="2:2" ht="15.75" customHeight="1">
      <c r="B1410" s="3"/>
    </row>
    <row r="1411" spans="2:2" ht="15.75" customHeight="1">
      <c r="B1411" s="3"/>
    </row>
    <row r="1412" spans="2:2" ht="15.75" customHeight="1">
      <c r="B1412" s="3"/>
    </row>
    <row r="1413" spans="2:2" ht="15.75" customHeight="1">
      <c r="B1413" s="3"/>
    </row>
    <row r="1414" spans="2:2" ht="15.75" customHeight="1">
      <c r="B1414" s="3"/>
    </row>
    <row r="1415" spans="2:2" ht="15.75" customHeight="1">
      <c r="B1415" s="3"/>
    </row>
    <row r="1416" spans="2:2" ht="15.75" customHeight="1">
      <c r="B1416" s="3"/>
    </row>
    <row r="1417" spans="2:2" ht="15.75" customHeight="1">
      <c r="B1417" s="3"/>
    </row>
    <row r="1418" spans="2:2" ht="15.75" customHeight="1">
      <c r="B1418" s="3"/>
    </row>
    <row r="1419" spans="2:2" ht="15.75" customHeight="1">
      <c r="B1419" s="3"/>
    </row>
    <row r="1420" spans="2:2" ht="15.75" customHeight="1">
      <c r="B1420" s="3"/>
    </row>
    <row r="1421" spans="2:2" ht="15.75" customHeight="1">
      <c r="B1421" s="3"/>
    </row>
    <row r="1422" spans="2:2" ht="15.75" customHeight="1">
      <c r="B1422" s="3"/>
    </row>
    <row r="1423" spans="2:2" ht="15.75" customHeight="1">
      <c r="B1423" s="3"/>
    </row>
    <row r="1424" spans="2:2" ht="15.75" customHeight="1">
      <c r="B1424" s="3"/>
    </row>
    <row r="1425" spans="2:2" ht="15.75" customHeight="1">
      <c r="B1425" s="3"/>
    </row>
    <row r="1426" spans="2:2" ht="15.75" customHeight="1">
      <c r="B1426" s="3"/>
    </row>
    <row r="1427" spans="2:2" ht="15.75" customHeight="1">
      <c r="B1427" s="3"/>
    </row>
    <row r="1428" spans="2:2" ht="15.75" customHeight="1">
      <c r="B1428" s="3"/>
    </row>
    <row r="1429" spans="2:2" ht="15.75" customHeight="1">
      <c r="B1429" s="3"/>
    </row>
    <row r="1430" spans="2:2" ht="15.75" customHeight="1">
      <c r="B1430" s="3"/>
    </row>
    <row r="1431" spans="2:2" ht="15.75" customHeight="1">
      <c r="B1431" s="3"/>
    </row>
    <row r="1432" spans="2:2" ht="15.75" customHeight="1">
      <c r="B1432" s="3"/>
    </row>
    <row r="1433" spans="2:2" ht="15.75" customHeight="1">
      <c r="B1433" s="3"/>
    </row>
    <row r="1434" spans="2:2" ht="15.75" customHeight="1">
      <c r="B1434" s="3"/>
    </row>
    <row r="1435" spans="2:2" ht="15.75" customHeight="1">
      <c r="B1435" s="3"/>
    </row>
    <row r="1436" spans="2:2" ht="15.75" customHeight="1">
      <c r="B1436" s="3"/>
    </row>
    <row r="1437" spans="2:2" ht="15.75" customHeight="1">
      <c r="B1437" s="3"/>
    </row>
    <row r="1438" spans="2:2" ht="15.75" customHeight="1">
      <c r="B1438" s="3"/>
    </row>
    <row r="1439" spans="2:2" ht="15.75" customHeight="1">
      <c r="B1439" s="3"/>
    </row>
    <row r="1440" spans="2:2" ht="15.75" customHeight="1">
      <c r="B1440" s="3"/>
    </row>
    <row r="1441" spans="2:2" ht="15.75" customHeight="1">
      <c r="B1441" s="3"/>
    </row>
    <row r="1442" spans="2:2" ht="15.75" customHeight="1">
      <c r="B1442" s="3"/>
    </row>
    <row r="1443" spans="2:2" ht="15.75" customHeight="1">
      <c r="B1443" s="3"/>
    </row>
    <row r="1444" spans="2:2" ht="15.75" customHeight="1">
      <c r="B1444" s="3"/>
    </row>
    <row r="1445" spans="2:2" ht="15.75" customHeight="1">
      <c r="B1445" s="3"/>
    </row>
    <row r="1446" spans="2:2" ht="15.75" customHeight="1">
      <c r="B1446" s="3"/>
    </row>
    <row r="1447" spans="2:2" ht="15.75" customHeight="1">
      <c r="B1447" s="3"/>
    </row>
    <row r="1448" spans="2:2" ht="15.75" customHeight="1">
      <c r="B1448" s="3"/>
    </row>
    <row r="1449" spans="2:2" ht="15.75" customHeight="1">
      <c r="B1449" s="3"/>
    </row>
    <row r="1450" spans="2:2" ht="15.75" customHeight="1">
      <c r="B1450" s="3"/>
    </row>
    <row r="1451" spans="2:2" ht="15.75" customHeight="1">
      <c r="B1451" s="3"/>
    </row>
    <row r="1452" spans="2:2" ht="15.75" customHeight="1">
      <c r="B1452" s="3"/>
    </row>
    <row r="1453" spans="2:2" ht="15.75" customHeight="1">
      <c r="B1453" s="3"/>
    </row>
    <row r="1454" spans="2:2" ht="15.75" customHeight="1">
      <c r="B1454" s="3"/>
    </row>
    <row r="1455" spans="2:2" ht="15.75" customHeight="1">
      <c r="B1455" s="3"/>
    </row>
    <row r="1456" spans="2:2" ht="15.75" customHeight="1">
      <c r="B1456" s="3"/>
    </row>
    <row r="1457" spans="2:2" ht="15.75" customHeight="1">
      <c r="B1457" s="3"/>
    </row>
    <row r="1458" spans="2:2" ht="15.75" customHeight="1">
      <c r="B1458" s="3"/>
    </row>
    <row r="1459" spans="2:2" ht="15.75" customHeight="1">
      <c r="B1459" s="3"/>
    </row>
    <row r="1460" spans="2:2" ht="15.75" customHeight="1">
      <c r="B1460" s="3"/>
    </row>
    <row r="1461" spans="2:2" ht="15.75" customHeight="1">
      <c r="B1461" s="3"/>
    </row>
    <row r="1462" spans="2:2" ht="15.75" customHeight="1">
      <c r="B1462" s="3"/>
    </row>
    <row r="1463" spans="2:2" ht="15.75" customHeight="1">
      <c r="B1463" s="3"/>
    </row>
    <row r="1464" spans="2:2" ht="15.75" customHeight="1">
      <c r="B1464" s="3"/>
    </row>
    <row r="1465" spans="2:2" ht="15.75" customHeight="1">
      <c r="B1465" s="3"/>
    </row>
    <row r="1466" spans="2:2" ht="15.75" customHeight="1">
      <c r="B1466" s="3"/>
    </row>
    <row r="1467" spans="2:2" ht="15.75" customHeight="1">
      <c r="B1467" s="3"/>
    </row>
    <row r="1468" spans="2:2" ht="15.75" customHeight="1">
      <c r="B1468" s="3"/>
    </row>
    <row r="1469" spans="2:2" ht="15.75" customHeight="1">
      <c r="B1469" s="3"/>
    </row>
    <row r="1470" spans="2:2" ht="15.75" customHeight="1">
      <c r="B1470" s="3"/>
    </row>
    <row r="1471" spans="2:2" ht="15.75" customHeight="1">
      <c r="B1471" s="3"/>
    </row>
    <row r="1472" spans="2:2" ht="15.75" customHeight="1">
      <c r="B1472" s="3"/>
    </row>
    <row r="1473" spans="2:2" ht="15.75" customHeight="1">
      <c r="B1473" s="3"/>
    </row>
    <row r="1474" spans="2:2" ht="15.75" customHeight="1">
      <c r="B1474" s="3"/>
    </row>
    <row r="1475" spans="2:2" ht="15.75" customHeight="1">
      <c r="B1475" s="3"/>
    </row>
    <row r="1476" spans="2:2" ht="15.75" customHeight="1">
      <c r="B1476" s="3"/>
    </row>
    <row r="1477" spans="2:2" ht="15.75" customHeight="1">
      <c r="B1477" s="3"/>
    </row>
    <row r="1478" spans="2:2" ht="15.75" customHeight="1">
      <c r="B1478" s="3"/>
    </row>
    <row r="1479" spans="2:2" ht="15.75" customHeight="1">
      <c r="B1479" s="3"/>
    </row>
    <row r="1480" spans="2:2" ht="15.75" customHeight="1">
      <c r="B1480" s="3"/>
    </row>
    <row r="1481" spans="2:2" ht="15.75" customHeight="1">
      <c r="B1481" s="3"/>
    </row>
  </sheetData>
  <hyperlinks>
    <hyperlink ref="H11" r:id="rId1"/>
    <hyperlink ref="H12" r:id="rId2"/>
    <hyperlink ref="I12" r:id="rId3"/>
    <hyperlink ref="J12" r:id="rId4" display="http://www.ktuu.com/content/news/Thousands-of-Alaskans-show-up-for-Womens-March-in-Anchorage-411431025.html"/>
    <hyperlink ref="H13" r:id="rId5"/>
    <hyperlink ref="I13" r:id="rId6" location="stream/0"/>
    <hyperlink ref="J13" r:id="rId7" display="https://jackpineradicals.com/boards/topic/womens-march-in-gustavus-alaska/"/>
    <hyperlink ref="H15" r:id="rId8"/>
    <hyperlink ref="H19" r:id="rId9" location="slide-1"/>
    <hyperlink ref="H20" r:id="rId10"/>
    <hyperlink ref="I21" r:id="rId11"/>
    <hyperlink ref="I23" r:id="rId12"/>
    <hyperlink ref="H24" r:id="rId13"/>
    <hyperlink ref="I27" r:id="rId14"/>
    <hyperlink ref="H28" r:id="rId15"/>
    <hyperlink ref="H32" r:id="rId16"/>
    <hyperlink ref="H33" r:id="rId17"/>
    <hyperlink ref="I33" r:id="rId18"/>
    <hyperlink ref="H34" r:id="rId19"/>
    <hyperlink ref="H36" r:id="rId20" location="incart_river_mobileshort_home"/>
    <hyperlink ref="I36" r:id="rId21"/>
    <hyperlink ref="I39" r:id="rId22"/>
    <hyperlink ref="J40" r:id="rId23"/>
    <hyperlink ref="H43" r:id="rId24"/>
    <hyperlink ref="H44" r:id="rId25"/>
    <hyperlink ref="H45" r:id="rId26"/>
    <hyperlink ref="H49" r:id="rId27"/>
    <hyperlink ref="H50" r:id="rId28"/>
    <hyperlink ref="I50" r:id="rId29"/>
    <hyperlink ref="H51" r:id="rId30"/>
    <hyperlink ref="H53" r:id="rId31"/>
    <hyperlink ref="H54" r:id="rId32"/>
    <hyperlink ref="I54" r:id="rId33"/>
    <hyperlink ref="H57" r:id="rId34"/>
    <hyperlink ref="H59" r:id="rId35"/>
    <hyperlink ref="H60" r:id="rId36" display="http://bakersfieldnow.com/news/local/local-women-join-millions-more-across-the-nation-for-womens-equality"/>
    <hyperlink ref="H61" r:id="rId37" display="http://www.dailycal.org/2017/01/21/berkeley-community-joins-millions-around-world-participating-womens-marches/"/>
    <hyperlink ref="J61" r:id="rId38" display="http://www.berkeleyside.com/2017/01/22/russian-prankster-organizes-fake-protest-uc-berkeley-hundreds-march-anyway/"/>
    <hyperlink ref="H65" r:id="rId39"/>
    <hyperlink ref="I67" r:id="rId40"/>
    <hyperlink ref="H70" r:id="rId41"/>
    <hyperlink ref="H71" r:id="rId42"/>
    <hyperlink ref="H72" r:id="rId43"/>
    <hyperlink ref="I72" r:id="rId44"/>
    <hyperlink ref="H73" r:id="rId45" display="https://twitter.com/contraryAshley/status/823271784694747136"/>
    <hyperlink ref="H74" r:id="rId46" display="https://vimeo.com/200537363"/>
    <hyperlink ref="J74" r:id="rId47" display="https://www.facebook.com/FortBraggAdvocateNews/posts/1422203641137859"/>
    <hyperlink ref="H75" r:id="rId48" location="storylink=cpy"/>
    <hyperlink ref="H78" r:id="rId49"/>
    <hyperlink ref="H81" r:id="rId50"/>
    <hyperlink ref="H83" r:id="rId51"/>
    <hyperlink ref="I85" r:id="rId52"/>
    <hyperlink ref="H86" r:id="rId53"/>
    <hyperlink ref="I86" r:id="rId54"/>
    <hyperlink ref="H87" r:id="rId55"/>
    <hyperlink ref="H89" r:id="rId56"/>
    <hyperlink ref="I89" r:id="rId57"/>
    <hyperlink ref="H91" r:id="rId58"/>
    <hyperlink ref="H92" r:id="rId59"/>
    <hyperlink ref="H93" r:id="rId60"/>
    <hyperlink ref="H94" r:id="rId61"/>
    <hyperlink ref="I94" r:id="rId62"/>
    <hyperlink ref="H95" r:id="rId63"/>
    <hyperlink ref="I98" r:id="rId64"/>
    <hyperlink ref="I99" r:id="rId65"/>
    <hyperlink ref="H100" r:id="rId66"/>
    <hyperlink ref="H101" r:id="rId67"/>
    <hyperlink ref="H104" r:id="rId68"/>
    <hyperlink ref="H105" r:id="rId69"/>
    <hyperlink ref="H106" r:id="rId70"/>
    <hyperlink ref="I107" r:id="rId71"/>
    <hyperlink ref="H108" r:id="rId72"/>
    <hyperlink ref="H109" r:id="rId73"/>
    <hyperlink ref="J109" r:id="rId74"/>
    <hyperlink ref="H110" r:id="rId75"/>
    <hyperlink ref="H112" r:id="rId76"/>
    <hyperlink ref="H114" r:id="rId77"/>
    <hyperlink ref="I114" r:id="rId78"/>
    <hyperlink ref="H115" r:id="rId79"/>
    <hyperlink ref="I115" r:id="rId80"/>
    <hyperlink ref="H116" r:id="rId81"/>
    <hyperlink ref="I116" r:id="rId82"/>
    <hyperlink ref="J116" r:id="rId83"/>
    <hyperlink ref="H118" r:id="rId84"/>
    <hyperlink ref="I118" r:id="rId85"/>
    <hyperlink ref="H119" r:id="rId86"/>
    <hyperlink ref="I119" r:id="rId87"/>
    <hyperlink ref="H121" r:id="rId88"/>
    <hyperlink ref="I121" r:id="rId89"/>
    <hyperlink ref="H122" r:id="rId90"/>
    <hyperlink ref="I122" r:id="rId91"/>
    <hyperlink ref="H123" r:id="rId92"/>
    <hyperlink ref="I123" r:id="rId93"/>
    <hyperlink ref="H124" r:id="rId94"/>
    <hyperlink ref="I124" r:id="rId95"/>
    <hyperlink ref="H126" r:id="rId96"/>
    <hyperlink ref="H127" r:id="rId97"/>
    <hyperlink ref="I129" r:id="rId98"/>
    <hyperlink ref="H130" r:id="rId99"/>
    <hyperlink ref="I130" r:id="rId100"/>
    <hyperlink ref="H131" r:id="rId101"/>
    <hyperlink ref="H132" r:id="rId102"/>
    <hyperlink ref="I132" r:id="rId103"/>
    <hyperlink ref="H133" r:id="rId104"/>
    <hyperlink ref="I133" r:id="rId105"/>
    <hyperlink ref="I139" r:id="rId106"/>
    <hyperlink ref="J139" r:id="rId107"/>
    <hyperlink ref="H140" r:id="rId108"/>
    <hyperlink ref="H141" r:id="rId109" display="http://www.aspendailynews.com/section/home/174009"/>
    <hyperlink ref="I141" r:id="rId110"/>
    <hyperlink ref="H145" r:id="rId111"/>
    <hyperlink ref="I145" r:id="rId112"/>
    <hyperlink ref="H147" r:id="rId113"/>
    <hyperlink ref="H148" r:id="rId114"/>
    <hyperlink ref="H149" r:id="rId115"/>
    <hyperlink ref="H151" r:id="rId116"/>
    <hyperlink ref="I151" r:id="rId117"/>
    <hyperlink ref="H152" r:id="rId118" display="https://durangoherald.com/articles/129940-hundreds-march-through-foot-of-snow-in-durango"/>
    <hyperlink ref="H153" r:id="rId119" display="http://www.coloradoan.com/story/news/local/2017/01/22/hundreds-attend-rally-our-rights/96924538/"/>
    <hyperlink ref="H154" r:id="rId120"/>
    <hyperlink ref="I161" r:id="rId121"/>
    <hyperlink ref="H162" r:id="rId122"/>
    <hyperlink ref="H164" r:id="rId123"/>
    <hyperlink ref="H166" r:id="rId124"/>
    <hyperlink ref="H167" r:id="rId125"/>
    <hyperlink ref="H169" r:id="rId126"/>
    <hyperlink ref="I169" r:id="rId127" display="http://ctmirror.org/2017/01/21/hartford-rally-draws-10000-complacency-is-over/"/>
    <hyperlink ref="H170" r:id="rId128"/>
    <hyperlink ref="H172" r:id="rId129"/>
    <hyperlink ref="H173" r:id="rId130"/>
    <hyperlink ref="I174" r:id="rId131"/>
    <hyperlink ref="H175" r:id="rId132"/>
    <hyperlink ref="H176" r:id="rId133"/>
    <hyperlink ref="H177" r:id="rId134"/>
    <hyperlink ref="H178" r:id="rId135"/>
    <hyperlink ref="J178" r:id="rId136"/>
    <hyperlink ref="H180" r:id="rId137" display="http://www.capegazette.com/article/peaceful-march-along-lewes-beach-takes-stand-women%E2%80%99s-rights/124227"/>
    <hyperlink ref="H181" r:id="rId138"/>
    <hyperlink ref="H182" r:id="rId139"/>
    <hyperlink ref="I182" r:id="rId140"/>
    <hyperlink ref="H183" r:id="rId141"/>
    <hyperlink ref="I183" r:id="rId142"/>
    <hyperlink ref="J183" r:id="rId143" display="http://www.ncflindependent.com/2017/01/21/standing-in-solidarity-with-the-womens-march-on-washington/"/>
    <hyperlink ref="H185" r:id="rId144"/>
    <hyperlink ref="H187" r:id="rId145"/>
    <hyperlink ref="I187" r:id="rId146"/>
    <hyperlink ref="H188" r:id="rId147"/>
    <hyperlink ref="H189" r:id="rId148"/>
    <hyperlink ref="H190" r:id="rId149"/>
    <hyperlink ref="H191" r:id="rId150"/>
    <hyperlink ref="I191" r:id="rId151"/>
    <hyperlink ref="H193" r:id="rId152"/>
    <hyperlink ref="H195" r:id="rId153"/>
    <hyperlink ref="I195" r:id="rId154"/>
    <hyperlink ref="J195" r:id="rId155"/>
    <hyperlink ref="H196" r:id="rId156"/>
    <hyperlink ref="H197" r:id="rId157"/>
    <hyperlink ref="I197" r:id="rId158"/>
    <hyperlink ref="H198" r:id="rId159"/>
    <hyperlink ref="I198" r:id="rId160"/>
    <hyperlink ref="H199" r:id="rId161"/>
    <hyperlink ref="H200" r:id="rId162"/>
    <hyperlink ref="H201" r:id="rId163"/>
    <hyperlink ref="H202" r:id="rId164"/>
    <hyperlink ref="H203" r:id="rId165"/>
    <hyperlink ref="I203" r:id="rId166"/>
    <hyperlink ref="H204" r:id="rId167"/>
    <hyperlink ref="I204" r:id="rId168"/>
    <hyperlink ref="H205" r:id="rId169"/>
    <hyperlink ref="I205" r:id="rId170"/>
    <hyperlink ref="H206" r:id="rId171" location="slide-1"/>
    <hyperlink ref="H207" r:id="rId172"/>
    <hyperlink ref="I207" r:id="rId173"/>
    <hyperlink ref="H208" r:id="rId174"/>
    <hyperlink ref="I208" r:id="rId175" display="http://www.wrdw.com/content/news/Hundreds-turn-out-for-Augustas-Women-Solidarity-March-411427215.html"/>
    <hyperlink ref="H209" r:id="rId176"/>
    <hyperlink ref="H210" r:id="rId177"/>
    <hyperlink ref="I210" r:id="rId178"/>
    <hyperlink ref="H212" r:id="rId179"/>
    <hyperlink ref="H214" r:id="rId180"/>
    <hyperlink ref="H215" r:id="rId181"/>
    <hyperlink ref="I215" r:id="rId182"/>
    <hyperlink ref="H216" r:id="rId183"/>
    <hyperlink ref="I216" r:id="rId184"/>
    <hyperlink ref="H219" r:id="rId185"/>
    <hyperlink ref="I220" r:id="rId186"/>
    <hyperlink ref="J220" r:id="rId187"/>
    <hyperlink ref="H221" r:id="rId188"/>
    <hyperlink ref="H222" r:id="rId189"/>
    <hyperlink ref="I222" r:id="rId190"/>
    <hyperlink ref="H223" r:id="rId191"/>
    <hyperlink ref="H224" r:id="rId192"/>
    <hyperlink ref="I224" r:id="rId193"/>
    <hyperlink ref="H225" r:id="rId194"/>
    <hyperlink ref="H227" r:id="rId195"/>
    <hyperlink ref="H229" r:id="rId196"/>
    <hyperlink ref="H230" r:id="rId197"/>
    <hyperlink ref="H231" r:id="rId198"/>
    <hyperlink ref="H232" r:id="rId199"/>
    <hyperlink ref="I232" r:id="rId200"/>
    <hyperlink ref="H234" r:id="rId201"/>
    <hyperlink ref="I234" r:id="rId202"/>
    <hyperlink ref="H235" r:id="rId203"/>
    <hyperlink ref="H236" r:id="rId204"/>
    <hyperlink ref="H237" r:id="rId205"/>
    <hyperlink ref="I237" r:id="rId206"/>
    <hyperlink ref="H238" r:id="rId207"/>
    <hyperlink ref="J238" r:id="rId208" display="http://thesouthern.com/news/local/communities/carbondale/article_a058815f-6717-5a5a-a4a4-7d8b9fa6c6b5.html"/>
    <hyperlink ref="H239" r:id="rId209"/>
    <hyperlink ref="I239" r:id="rId210"/>
    <hyperlink ref="H240" r:id="rId211"/>
    <hyperlink ref="I241" r:id="rId212"/>
    <hyperlink ref="H242" r:id="rId213"/>
    <hyperlink ref="I242" r:id="rId214" display="http://www.galesburg.com/news/20170121/nearly-500-march-in-solidarity-around-downtown-galesburg"/>
    <hyperlink ref="H243" r:id="rId215"/>
    <hyperlink ref="H244" r:id="rId216"/>
    <hyperlink ref="H245" r:id="rId217"/>
    <hyperlink ref="H247" r:id="rId218"/>
    <hyperlink ref="I247" r:id="rId219" display="http://kpcnews.com/news/latest/heraldrepublican/"/>
    <hyperlink ref="H248" r:id="rId220" display="http://usishield.com/24714/opinion/marching-out-hate/"/>
    <hyperlink ref="H249" r:id="rId221"/>
    <hyperlink ref="H252" r:id="rId222"/>
    <hyperlink ref="I252" r:id="rId223"/>
    <hyperlink ref="H257" r:id="rId224"/>
    <hyperlink ref="I257" r:id="rId225"/>
    <hyperlink ref="H258" r:id="rId226"/>
    <hyperlink ref="H259" r:id="rId227"/>
    <hyperlink ref="H260" r:id="rId228"/>
    <hyperlink ref="H261" r:id="rId229"/>
    <hyperlink ref="H262" r:id="rId230"/>
    <hyperlink ref="H263" r:id="rId231"/>
    <hyperlink ref="H264" r:id="rId232"/>
    <hyperlink ref="H266" r:id="rId233"/>
    <hyperlink ref="H267" r:id="rId234"/>
    <hyperlink ref="I267" r:id="rId235"/>
    <hyperlink ref="H268" r:id="rId236"/>
    <hyperlink ref="I268" r:id="rId237"/>
    <hyperlink ref="J268" r:id="rId238"/>
    <hyperlink ref="H269" r:id="rId239"/>
    <hyperlink ref="I269" r:id="rId240"/>
    <hyperlink ref="H270" r:id="rId241" display="http://www.enterprisenews.com/news/20170121/bridgewater-residents-protest-trump---with-peace"/>
    <hyperlink ref="H271" r:id="rId242"/>
    <hyperlink ref="I271" r:id="rId243" display="http://www.capenews.net/falmouth/news/upper-cape-men-women-gather-in-solidarity/article_135e68e6-68fc-5e78-8332-a5fd43321a89.html"/>
    <hyperlink ref="I272" r:id="rId244"/>
    <hyperlink ref="H273" r:id="rId245" display="http://www.capecod.com/cape-wide-news/solidarity-stand-out-in-harwich-saturday/"/>
    <hyperlink ref="H274" r:id="rId246"/>
    <hyperlink ref="H275" r:id="rId247"/>
    <hyperlink ref="H276" r:id="rId248"/>
    <hyperlink ref="I276" r:id="rId249"/>
    <hyperlink ref="J276" r:id="rId250"/>
    <hyperlink ref="H277" r:id="rId251"/>
    <hyperlink ref="H279" r:id="rId252"/>
    <hyperlink ref="H280" r:id="rId253"/>
    <hyperlink ref="H281" r:id="rId254"/>
    <hyperlink ref="I281" r:id="rId255"/>
    <hyperlink ref="H282" r:id="rId256"/>
    <hyperlink ref="H285" r:id="rId257"/>
    <hyperlink ref="H286" r:id="rId258"/>
    <hyperlink ref="H287" r:id="rId259"/>
    <hyperlink ref="H288" r:id="rId260"/>
    <hyperlink ref="H291" r:id="rId261"/>
    <hyperlink ref="H293" r:id="rId262"/>
    <hyperlink ref="H296" r:id="rId263"/>
    <hyperlink ref="I296" r:id="rId264"/>
    <hyperlink ref="H301" r:id="rId265"/>
    <hyperlink ref="H302" r:id="rId266"/>
    <hyperlink ref="I302" r:id="rId267"/>
    <hyperlink ref="H304" r:id="rId268"/>
    <hyperlink ref="H308" r:id="rId269"/>
    <hyperlink ref="H309" r:id="rId270"/>
    <hyperlink ref="H311" r:id="rId271"/>
    <hyperlink ref="H312" r:id="rId272"/>
    <hyperlink ref="H313" r:id="rId273"/>
    <hyperlink ref="H314" r:id="rId274"/>
    <hyperlink ref="H316" r:id="rId275" display="http://www.livingstondaily.com/story/news/local/2017/01/21/hundreds-rally-brighton-mill-pond/96884294/"/>
    <hyperlink ref="H317" r:id="rId276"/>
    <hyperlink ref="H318" r:id="rId277"/>
    <hyperlink ref="H319" r:id="rId278"/>
    <hyperlink ref="I319" r:id="rId279" display="http://www.freep.com/picture-gallery/news/2017/01/21/photos-womens-march-in-detroit/96912790/"/>
    <hyperlink ref="I320" r:id="rId280"/>
    <hyperlink ref="H321" r:id="rId281"/>
    <hyperlink ref="H323" r:id="rId282"/>
    <hyperlink ref="H324" r:id="rId283"/>
    <hyperlink ref="H325" r:id="rId284"/>
    <hyperlink ref="I325" r:id="rId285"/>
    <hyperlink ref="J325" r:id="rId286"/>
    <hyperlink ref="H326" r:id="rId287"/>
    <hyperlink ref="I326" r:id="rId288"/>
    <hyperlink ref="H328" r:id="rId289"/>
    <hyperlink ref="H330" r:id="rId290"/>
    <hyperlink ref="H331" r:id="rId291"/>
    <hyperlink ref="I331" r:id="rId292"/>
    <hyperlink ref="H332" r:id="rId293"/>
    <hyperlink ref="H333" r:id="rId294"/>
    <hyperlink ref="H334" r:id="rId295"/>
    <hyperlink ref="H335" r:id="rId296"/>
    <hyperlink ref="I335" r:id="rId297"/>
    <hyperlink ref="H336" r:id="rId298"/>
    <hyperlink ref="I336" r:id="rId299"/>
    <hyperlink ref="H337" r:id="rId300"/>
    <hyperlink ref="H340" r:id="rId301"/>
    <hyperlink ref="H341" r:id="rId302"/>
    <hyperlink ref="H342" r:id="rId303"/>
    <hyperlink ref="I342" r:id="rId304"/>
    <hyperlink ref="J342" r:id="rId305"/>
    <hyperlink ref="H343" r:id="rId306"/>
    <hyperlink ref="H347" r:id="rId307"/>
    <hyperlink ref="I347" r:id="rId308"/>
    <hyperlink ref="H348" r:id="rId309"/>
    <hyperlink ref="H349" r:id="rId310"/>
    <hyperlink ref="H350" r:id="rId311"/>
    <hyperlink ref="I350" r:id="rId312"/>
    <hyperlink ref="J350" r:id="rId313" display="http://www.columbiamissourian.com/news/local/columbia-residents-come-out-for-the-mid-missouri-solidarity-march/article_d1b415e0-e02e-11e6-bd0c-ab2a39b0f844.html"/>
    <hyperlink ref="H352" r:id="rId314"/>
    <hyperlink ref="I352" r:id="rId315"/>
    <hyperlink ref="H353" r:id="rId316"/>
    <hyperlink ref="H354" r:id="rId317"/>
    <hyperlink ref="H357" r:id="rId318"/>
    <hyperlink ref="H359" r:id="rId319"/>
    <hyperlink ref="I359" r:id="rId320"/>
    <hyperlink ref="J359" r:id="rId321"/>
    <hyperlink ref="H360" r:id="rId322"/>
    <hyperlink ref="H361" r:id="rId323"/>
    <hyperlink ref="H362" r:id="rId324"/>
    <hyperlink ref="I362" r:id="rId325"/>
    <hyperlink ref="H364" r:id="rId326"/>
    <hyperlink ref="H366" r:id="rId327"/>
    <hyperlink ref="I366" r:id="rId328"/>
    <hyperlink ref="J370" r:id="rId329" display="https://t.co/lzdkCqRgmD"/>
    <hyperlink ref="H371" r:id="rId330"/>
    <hyperlink ref="H372" r:id="rId331" display="http://www.wcti12.com/news/womens-marches-held-in-eastern-north-carolina/284801734"/>
    <hyperlink ref="H373" r:id="rId332"/>
    <hyperlink ref="H375" r:id="rId333" location="utm_source=morganton.com&amp;utm_campaign=%2Fnewsletter%2Fbreaking%2F&amp;utm_medium=email&amp;utm_content=image"/>
    <hyperlink ref="H376" r:id="rId334"/>
    <hyperlink ref="I376" r:id="rId335"/>
    <hyperlink ref="H377" r:id="rId336"/>
    <hyperlink ref="I377" r:id="rId337"/>
    <hyperlink ref="H378" r:id="rId338"/>
    <hyperlink ref="H379" r:id="rId339"/>
    <hyperlink ref="H380" r:id="rId340"/>
    <hyperlink ref="I380" r:id="rId341"/>
    <hyperlink ref="H381" r:id="rId342"/>
    <hyperlink ref="I381" r:id="rId343"/>
    <hyperlink ref="H383" r:id="rId344"/>
    <hyperlink ref="I383" r:id="rId345"/>
    <hyperlink ref="H384" r:id="rId346" display="http://www.valleynewslive.com/content/news/Womens-March-in-Fargo-brings--411419195.html"/>
    <hyperlink ref="J384" r:id="rId347" display="http://www.inforum.com/news/4203502-watch-and-listen-estimated-crowd-1000-gather-fargo-part-worldwide-womens-march"/>
    <hyperlink ref="H385" r:id="rId348"/>
    <hyperlink ref="H387" r:id="rId349"/>
    <hyperlink ref="I387" r:id="rId350"/>
    <hyperlink ref="H388" r:id="rId351"/>
    <hyperlink ref="H390" r:id="rId352"/>
    <hyperlink ref="I390" r:id="rId353"/>
    <hyperlink ref="H391" r:id="rId354"/>
    <hyperlink ref="I391" r:id="rId355"/>
    <hyperlink ref="H393" r:id="rId356"/>
    <hyperlink ref="H394" r:id="rId357"/>
    <hyperlink ref="H395" r:id="rId358"/>
    <hyperlink ref="J395" r:id="rId359"/>
    <hyperlink ref="H399" r:id="rId360"/>
    <hyperlink ref="H401" r:id="rId361"/>
    <hyperlink ref="H403" r:id="rId362"/>
    <hyperlink ref="H404" r:id="rId363"/>
    <hyperlink ref="H406" r:id="rId364"/>
    <hyperlink ref="I406" r:id="rId365"/>
    <hyperlink ref="H408" r:id="rId366" display="http://newjersey.news12.com/multimedia/hundreds-march-in-solidarity-in-red-bank-1.12994794"/>
    <hyperlink ref="I408" r:id="rId367" display="http://www.redbankgreen.com/2017/01/red-bank-women-unite-against-unnamed-president/"/>
    <hyperlink ref="H409" r:id="rId368"/>
    <hyperlink ref="I409" r:id="rId369"/>
    <hyperlink ref="H411" r:id="rId370"/>
    <hyperlink ref="J411" r:id="rId371"/>
    <hyperlink ref="H413" r:id="rId372"/>
    <hyperlink ref="I413" r:id="rId373"/>
    <hyperlink ref="H414" r:id="rId374"/>
    <hyperlink ref="H415" r:id="rId375"/>
    <hyperlink ref="I415" r:id="rId376"/>
    <hyperlink ref="J415" r:id="rId377"/>
    <hyperlink ref="H416" r:id="rId378" display="http://www.demingradio.com/news/local-group-marches-in-solidarity-with-womens-march-on-washington"/>
    <hyperlink ref="H417" r:id="rId379"/>
    <hyperlink ref="H420" r:id="rId380"/>
    <hyperlink ref="I420" r:id="rId381"/>
    <hyperlink ref="H423" r:id="rId382"/>
    <hyperlink ref="H425" r:id="rId383"/>
    <hyperlink ref="H429" r:id="rId384"/>
    <hyperlink ref="I429" r:id="rId385"/>
    <hyperlink ref="H430" r:id="rId386"/>
    <hyperlink ref="H432" r:id="rId387"/>
    <hyperlink ref="I433" r:id="rId388"/>
    <hyperlink ref="H434" r:id="rId389"/>
    <hyperlink ref="I434" r:id="rId390"/>
    <hyperlink ref="H435" r:id="rId391"/>
    <hyperlink ref="H436" r:id="rId392"/>
    <hyperlink ref="H437" r:id="rId393"/>
    <hyperlink ref="H440" r:id="rId394" location=".WIT2YbYrLVo" display="http://chautauquatoday.com/news/details.cfm?clientid=25&amp;id=234985 - .WIT2YbYrLVo"/>
    <hyperlink ref="I441" r:id="rId395"/>
    <hyperlink ref="H442" r:id="rId396"/>
    <hyperlink ref="I442" r:id="rId397"/>
    <hyperlink ref="H443" r:id="rId398"/>
    <hyperlink ref="I443" r:id="rId399"/>
    <hyperlink ref="H445" r:id="rId400"/>
    <hyperlink ref="H446" r:id="rId401"/>
    <hyperlink ref="H448" r:id="rId402"/>
    <hyperlink ref="I448" r:id="rId403"/>
    <hyperlink ref="H449" r:id="rId404"/>
    <hyperlink ref="I450" r:id="rId405"/>
    <hyperlink ref="H452" r:id="rId406"/>
    <hyperlink ref="J452" r:id="rId407"/>
    <hyperlink ref="H453" r:id="rId408"/>
    <hyperlink ref="I453" r:id="rId409"/>
    <hyperlink ref="H455" r:id="rId410"/>
    <hyperlink ref="I455" r:id="rId411"/>
    <hyperlink ref="J456" r:id="rId412"/>
    <hyperlink ref="H458" r:id="rId413"/>
    <hyperlink ref="I458" r:id="rId414"/>
    <hyperlink ref="H459" r:id="rId415"/>
    <hyperlink ref="H461" r:id="rId416" display="http://www.athensnews.com/news/local/hundreds-take-to-athens-streets-to-protest-trump-two-party/article_a05f8d96-a9cc-11e6-adc2-afe09ec722c0.html"/>
    <hyperlink ref="H462" r:id="rId417"/>
    <hyperlink ref="H463" r:id="rId418"/>
    <hyperlink ref="J463" r:id="rId419"/>
    <hyperlink ref="H464" r:id="rId420" location="incart_big-photo"/>
    <hyperlink ref="H465" r:id="rId421" location="stream/0"/>
    <hyperlink ref="I465" r:id="rId422"/>
    <hyperlink ref="H466" r:id="rId423" display="http://thelantern.com/2017/01/students-stage-walkout-in-protest-against-president-trump/"/>
    <hyperlink ref="H467" r:id="rId424"/>
    <hyperlink ref="I467" r:id="rId425"/>
    <hyperlink ref="H469" r:id="rId426"/>
    <hyperlink ref="H470" r:id="rId427"/>
    <hyperlink ref="H472" r:id="rId428"/>
    <hyperlink ref="H475" r:id="rId429"/>
    <hyperlink ref="H476" r:id="rId430"/>
    <hyperlink ref="I476" r:id="rId431"/>
    <hyperlink ref="H477" r:id="rId432"/>
    <hyperlink ref="H478" r:id="rId433"/>
    <hyperlink ref="I478" r:id="rId434"/>
    <hyperlink ref="H479" r:id="rId435" location=".WIRHr5jrEik.twitter"/>
    <hyperlink ref="H480" r:id="rId436" display="http://www.oregonlive.com/trending/2017/01/womens_march_oregon_ashland_ph.html"/>
    <hyperlink ref="H481" r:id="rId437"/>
    <hyperlink ref="I481" r:id="rId438"/>
    <hyperlink ref="H483" r:id="rId439"/>
    <hyperlink ref="I483" r:id="rId440"/>
    <hyperlink ref="H486" r:id="rId441"/>
    <hyperlink ref="I488" r:id="rId442"/>
    <hyperlink ref="H490" r:id="rId443"/>
    <hyperlink ref="I490" r:id="rId444"/>
    <hyperlink ref="H491" r:id="rId445"/>
    <hyperlink ref="H494" r:id="rId446"/>
    <hyperlink ref="H496" r:id="rId447"/>
    <hyperlink ref="I496" r:id="rId448"/>
    <hyperlink ref="J498" r:id="rId449"/>
    <hyperlink ref="H499" r:id="rId450"/>
    <hyperlink ref="H500" r:id="rId451"/>
    <hyperlink ref="H502" r:id="rId452"/>
    <hyperlink ref="I502" r:id="rId453"/>
    <hyperlink ref="H504" r:id="rId454"/>
    <hyperlink ref="H507" r:id="rId455"/>
    <hyperlink ref="H509" r:id="rId456"/>
    <hyperlink ref="H510" r:id="rId457"/>
    <hyperlink ref="I511" r:id="rId458" location="1"/>
    <hyperlink ref="H512" r:id="rId459"/>
    <hyperlink ref="I512" r:id="rId460" location="incart_river_home" display="http://www.lehighvalleylive.com/bethlehem/index.ssf/2017/01/bethlehem_joins_nation_in_rall.html - incart_river_home"/>
    <hyperlink ref="H513" r:id="rId461"/>
    <hyperlink ref="I513" r:id="rId462"/>
    <hyperlink ref="J513" r:id="rId463" display="http://wnep.com/2017/01/21/womens-march-in-bloomsburg-displays-countrys-divide/"/>
    <hyperlink ref="H514" r:id="rId464"/>
    <hyperlink ref="H515" r:id="rId465"/>
    <hyperlink ref="I515" r:id="rId466"/>
    <hyperlink ref="H516" r:id="rId467" display="https://www.facebook.com/PghPoliceZone5/posts/1731101453873096?pnref=story"/>
    <hyperlink ref="H517" r:id="rId468"/>
    <hyperlink ref="H518" r:id="rId469" location="incart_river_mobile_home_pop"/>
    <hyperlink ref="H519" r:id="rId470"/>
    <hyperlink ref="I519" r:id="rId471"/>
    <hyperlink ref="H520" r:id="rId472"/>
    <hyperlink ref="H525" r:id="rId473"/>
    <hyperlink ref="H526" r:id="rId474"/>
    <hyperlink ref="H527" r:id="rId475"/>
    <hyperlink ref="I527" r:id="rId476"/>
    <hyperlink ref="H530" r:id="rId477"/>
    <hyperlink ref="H531" r:id="rId478"/>
    <hyperlink ref="H533" r:id="rId479"/>
    <hyperlink ref="J533" r:id="rId480"/>
    <hyperlink ref="H540" r:id="rId481"/>
    <hyperlink ref="I540" r:id="rId482"/>
    <hyperlink ref="H541" r:id="rId483"/>
    <hyperlink ref="H542" r:id="rId484"/>
    <hyperlink ref="H543" r:id="rId485"/>
    <hyperlink ref="H544" r:id="rId486"/>
    <hyperlink ref="H547" r:id="rId487"/>
    <hyperlink ref="H548" r:id="rId488"/>
    <hyperlink ref="H549" r:id="rId489" location="1"/>
    <hyperlink ref="H550" r:id="rId490"/>
    <hyperlink ref="H551" r:id="rId491"/>
    <hyperlink ref="J552" r:id="rId492"/>
    <hyperlink ref="H553" r:id="rId493"/>
    <hyperlink ref="I553" r:id="rId494"/>
    <hyperlink ref="H555" r:id="rId495"/>
    <hyperlink ref="I555" r:id="rId496"/>
    <hyperlink ref="H557" r:id="rId497"/>
    <hyperlink ref="H558" r:id="rId498"/>
    <hyperlink ref="H559" r:id="rId499"/>
    <hyperlink ref="I559" r:id="rId500"/>
    <hyperlink ref="I560" r:id="rId501"/>
    <hyperlink ref="H562" r:id="rId502"/>
    <hyperlink ref="H563" r:id="rId503"/>
    <hyperlink ref="I563" r:id="rId504" display="http://www.theeagle.com/news/local/dozens-turn-out-for-women-s-march-at-texas-a/article_c3720eee-563f-5b4f-abfc-bf066330073b.html"/>
    <hyperlink ref="H564" r:id="rId505" location=".WIRF0H0kfZo.twitter"/>
    <hyperlink ref="H565" r:id="rId506"/>
    <hyperlink ref="H566" r:id="rId507"/>
    <hyperlink ref="H568" r:id="rId508"/>
    <hyperlink ref="I568" r:id="rId509"/>
    <hyperlink ref="H569" r:id="rId510"/>
    <hyperlink ref="H570" r:id="rId511" display="http://www.khou.com/mb/news/20k-attend-womens-march-in-downtown-houston/389702891"/>
    <hyperlink ref="I570" r:id="rId512"/>
    <hyperlink ref="H571" r:id="rId513"/>
    <hyperlink ref="I573" r:id="rId514"/>
    <hyperlink ref="H575" r:id="rId515"/>
    <hyperlink ref="H576" r:id="rId516"/>
    <hyperlink ref="H581" r:id="rId517"/>
    <hyperlink ref="H582" r:id="rId518"/>
    <hyperlink ref="I582" r:id="rId519"/>
    <hyperlink ref="H583" r:id="rId520"/>
    <hyperlink ref="I583" r:id="rId521"/>
    <hyperlink ref="H585" r:id="rId522"/>
    <hyperlink ref="H586" r:id="rId523"/>
    <hyperlink ref="I586" r:id="rId524"/>
    <hyperlink ref="H587" r:id="rId525"/>
    <hyperlink ref="H589" r:id="rId526" display="http://www.dailyprogress.com/gallery/charlottesville-women-s-march/collection_1a2a4a98-e006-11e6-9753-7fa6fdc922ca.html"/>
    <hyperlink ref="H592" r:id="rId527"/>
    <hyperlink ref="H593" r:id="rId528"/>
    <hyperlink ref="H594" r:id="rId529"/>
    <hyperlink ref="H595" r:id="rId530"/>
    <hyperlink ref="I595" r:id="rId531"/>
    <hyperlink ref="H597" r:id="rId532"/>
    <hyperlink ref="H599" r:id="rId533"/>
    <hyperlink ref="I599" r:id="rId534"/>
    <hyperlink ref="I600" r:id="rId535"/>
    <hyperlink ref="H601" r:id="rId536"/>
    <hyperlink ref="H603" r:id="rId537"/>
    <hyperlink ref="H604" r:id="rId538"/>
    <hyperlink ref="J605" r:id="rId539"/>
    <hyperlink ref="H606" r:id="rId540"/>
    <hyperlink ref="H611" r:id="rId541"/>
    <hyperlink ref="H612" r:id="rId542"/>
    <hyperlink ref="I612" r:id="rId543"/>
    <hyperlink ref="H614" r:id="rId544" display="http://www.goskagit.com/skagit/hundreds-participate-in-anacortes-women-s-march/article_4117590e-285b-565e-acd0-1ea4e7826160.html"/>
    <hyperlink ref="H616" r:id="rId545"/>
    <hyperlink ref="I616" r:id="rId546"/>
    <hyperlink ref="J616" r:id="rId547" display="http://edhayes89.wixsite.com/aerial-photography/page?lightbox=image_jdf"/>
    <hyperlink ref="H617" r:id="rId548"/>
    <hyperlink ref="H619" r:id="rId549" display="http://orcasissues.com/orcas-step-worldwide-marches/"/>
    <hyperlink ref="H621" r:id="rId550"/>
    <hyperlink ref="H623" r:id="rId551"/>
    <hyperlink ref="H626" r:id="rId552"/>
    <hyperlink ref="H627" r:id="rId553"/>
    <hyperlink ref="H628" r:id="rId554"/>
    <hyperlink ref="H630" r:id="rId555"/>
    <hyperlink ref="H631" r:id="rId556"/>
    <hyperlink ref="I633" r:id="rId557"/>
    <hyperlink ref="H634" r:id="rId558"/>
    <hyperlink ref="H635" r:id="rId559"/>
    <hyperlink ref="H637" r:id="rId560"/>
    <hyperlink ref="J637" r:id="rId561"/>
    <hyperlink ref="H638" r:id="rId562"/>
    <hyperlink ref="H640" r:id="rId563"/>
    <hyperlink ref="J640" r:id="rId564"/>
    <hyperlink ref="H641" r:id="rId565"/>
    <hyperlink ref="H645" r:id="rId566"/>
    <hyperlink ref="H646" r:id="rId567"/>
    <hyperlink ref="H647" r:id="rId568"/>
    <hyperlink ref="H648" r:id="rId569" display="http://www.sheboyganpress.com/story/news/local/2017/01/21/appleton-woman-stands-womens-march/96894178/"/>
    <hyperlink ref="I648" r:id="rId570" display="http://www.postcrescent.com/story/news/local/2017/01/21/appleton-woman-stands-womens-march/96894178/"/>
    <hyperlink ref="H651" r:id="rId571"/>
    <hyperlink ref="H652" r:id="rId572"/>
    <hyperlink ref="H653" r:id="rId573"/>
    <hyperlink ref="H656" r:id="rId574"/>
    <hyperlink ref="H657" r:id="rId575"/>
    <hyperlink ref="H658" r:id="rId576"/>
    <hyperlink ref="H663" r:id="rId577" display="http://www.sheboyganpress.com/videos/news/local/2017/01/21/hundreds-attend-million-person-unity-marches-sheboygan-county/96905712/"/>
    <hyperlink ref="H664" r:id="rId578"/>
    <hyperlink ref="H666" r:id="rId579"/>
    <hyperlink ref="I666" r:id="rId580"/>
    <hyperlink ref="H670" r:id="rId581"/>
    <hyperlink ref="H671" r:id="rId582"/>
    <hyperlink ref="I671" r:id="rId583"/>
    <hyperlink ref="H672" r:id="rId584"/>
    <hyperlink ref="H674" r:id="rId585"/>
    <hyperlink ref="H675" r:id="rId586"/>
    <hyperlink ref="H683" r:id="rId587"/>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4"/>
  <sheetViews>
    <sheetView workbookViewId="0">
      <pane xSplit="3" ySplit="10" topLeftCell="D11" activePane="bottomRight" state="frozen"/>
      <selection pane="topRight" activeCell="D1" sqref="D1"/>
      <selection pane="bottomLeft" activeCell="A11" sqref="A11"/>
      <selection pane="bottomRight" activeCell="D11" sqref="D11"/>
    </sheetView>
  </sheetViews>
  <sheetFormatPr baseColWidth="10" defaultColWidth="14.5" defaultRowHeight="15.75" customHeight="1" x14ac:dyDescent="0"/>
  <cols>
    <col min="1" max="1" width="28.83203125" customWidth="1"/>
  </cols>
  <sheetData>
    <row r="1" spans="1:29" ht="15.75" customHeight="1">
      <c r="B1" s="1" t="s">
        <v>0</v>
      </c>
    </row>
    <row r="2" spans="1:29" ht="15.75" customHeight="1">
      <c r="B2" s="2" t="s">
        <v>1</v>
      </c>
    </row>
    <row r="3" spans="1:29" ht="15.75" customHeight="1">
      <c r="B3" s="2" t="s">
        <v>2</v>
      </c>
      <c r="E3" s="2"/>
      <c r="F3" s="2"/>
      <c r="G3" s="2"/>
      <c r="H3" s="2"/>
      <c r="I3" s="2"/>
      <c r="J3" s="2"/>
    </row>
    <row r="4" spans="1:29" ht="15.75" customHeight="1">
      <c r="B4" s="2"/>
      <c r="E4" s="2"/>
      <c r="F4" s="2"/>
      <c r="G4" s="2"/>
      <c r="H4" s="2"/>
      <c r="I4" s="2"/>
      <c r="J4" s="2"/>
    </row>
    <row r="5" spans="1:29" ht="15.75" customHeight="1">
      <c r="B5" s="2" t="s">
        <v>3</v>
      </c>
      <c r="C5" s="2"/>
      <c r="D5" s="2"/>
      <c r="E5" s="2"/>
      <c r="F5" s="2"/>
      <c r="G5" s="2"/>
      <c r="H5" s="2"/>
      <c r="I5" s="2"/>
      <c r="J5" s="2"/>
    </row>
    <row r="6" spans="1:29" ht="15.75" customHeight="1">
      <c r="B6" s="2"/>
      <c r="C6" s="2"/>
      <c r="D6" s="2"/>
      <c r="E6" s="2"/>
      <c r="F6" s="2"/>
      <c r="G6" s="2"/>
      <c r="H6" s="2"/>
      <c r="I6" s="2"/>
      <c r="J6" s="2"/>
    </row>
    <row r="7" spans="1:29" ht="15.75" customHeight="1">
      <c r="B7" s="2" t="s">
        <v>4</v>
      </c>
      <c r="C7" s="2" t="s">
        <v>5</v>
      </c>
      <c r="D7" s="2" t="s">
        <v>6</v>
      </c>
      <c r="E7" s="2" t="s">
        <v>7</v>
      </c>
      <c r="F7" s="2" t="s">
        <v>8</v>
      </c>
      <c r="G7" s="2" t="s">
        <v>9</v>
      </c>
      <c r="H7" s="2" t="s">
        <v>10</v>
      </c>
      <c r="I7" s="2" t="s">
        <v>11</v>
      </c>
      <c r="J7" s="2" t="s">
        <v>12</v>
      </c>
      <c r="K7" s="2" t="s">
        <v>13</v>
      </c>
      <c r="L7" s="2" t="s">
        <v>2170</v>
      </c>
      <c r="M7" s="2"/>
      <c r="N7" s="2"/>
      <c r="O7" s="2"/>
      <c r="P7" s="2"/>
      <c r="Q7" s="2"/>
      <c r="R7" s="2"/>
      <c r="S7" s="2"/>
      <c r="T7" s="2"/>
      <c r="U7" s="2"/>
    </row>
    <row r="8" spans="1:29" ht="15.75" customHeight="1">
      <c r="A8" s="1" t="s">
        <v>28</v>
      </c>
      <c r="B8" s="54"/>
      <c r="C8" s="1"/>
      <c r="D8" s="55">
        <f t="shared" ref="D8:E8" si="0">SUM(D11:D2988)</f>
        <v>266532</v>
      </c>
      <c r="E8" s="54">
        <f t="shared" si="0"/>
        <v>357071</v>
      </c>
    </row>
    <row r="9" spans="1:29" ht="15.75" customHeight="1">
      <c r="A9" s="1" t="s">
        <v>32</v>
      </c>
      <c r="B9" s="5"/>
      <c r="C9" s="5"/>
      <c r="D9" s="5"/>
      <c r="E9" s="5"/>
      <c r="H9" s="2"/>
    </row>
    <row r="10" spans="1:29" ht="15.75" customHeight="1">
      <c r="A10" s="1" t="s">
        <v>2175</v>
      </c>
      <c r="D10">
        <f>SUM(L11:L300)</f>
        <v>94</v>
      </c>
    </row>
    <row r="11" spans="1:29" ht="15.75" customHeight="1">
      <c r="A11" s="56" t="s">
        <v>1964</v>
      </c>
      <c r="B11" s="57"/>
      <c r="C11" s="58" t="s">
        <v>1965</v>
      </c>
      <c r="D11" s="62">
        <v>30</v>
      </c>
      <c r="E11" s="64">
        <v>30</v>
      </c>
      <c r="F11" s="59"/>
      <c r="G11" s="59"/>
      <c r="H11" s="63" t="s">
        <v>1966</v>
      </c>
      <c r="I11" s="2" t="s">
        <v>1968</v>
      </c>
      <c r="J11" s="61"/>
      <c r="K11" s="56">
        <v>1</v>
      </c>
      <c r="L11" s="79">
        <v>1</v>
      </c>
      <c r="M11" s="60"/>
      <c r="N11" s="60"/>
      <c r="O11" s="60"/>
      <c r="P11" s="60"/>
      <c r="Q11" s="60"/>
      <c r="R11" s="60"/>
      <c r="S11" s="60"/>
      <c r="T11" s="60"/>
      <c r="U11" s="60"/>
      <c r="V11" s="60"/>
      <c r="AA11" s="60"/>
      <c r="AB11" s="60"/>
      <c r="AC11" s="60"/>
    </row>
    <row r="12" spans="1:29" ht="15.75" customHeight="1">
      <c r="A12" s="56" t="s">
        <v>1635</v>
      </c>
      <c r="B12" s="66"/>
      <c r="C12" s="56" t="s">
        <v>1636</v>
      </c>
      <c r="D12" s="64">
        <v>200</v>
      </c>
      <c r="E12" s="64">
        <v>200</v>
      </c>
      <c r="F12" s="59"/>
      <c r="G12" s="59"/>
      <c r="H12" s="63" t="s">
        <v>1637</v>
      </c>
      <c r="I12" s="59"/>
      <c r="J12" s="59"/>
      <c r="K12" s="56">
        <v>1</v>
      </c>
      <c r="L12" s="79">
        <v>1</v>
      </c>
      <c r="M12" s="60"/>
      <c r="N12" s="60"/>
      <c r="O12" s="60"/>
      <c r="P12" s="60"/>
      <c r="Q12" s="60"/>
      <c r="R12" s="60"/>
      <c r="S12" s="60"/>
      <c r="T12" s="60"/>
      <c r="U12" s="60"/>
      <c r="V12" s="60"/>
      <c r="AA12" s="60"/>
      <c r="AB12" s="60"/>
      <c r="AC12" s="60"/>
    </row>
    <row r="13" spans="1:29" ht="15.75" customHeight="1">
      <c r="A13" s="56" t="s">
        <v>1945</v>
      </c>
      <c r="B13" s="65"/>
      <c r="C13" s="56" t="s">
        <v>1946</v>
      </c>
      <c r="D13" s="64">
        <v>1</v>
      </c>
      <c r="E13" s="64">
        <v>1</v>
      </c>
      <c r="F13" s="59"/>
      <c r="G13" s="59"/>
      <c r="H13" s="63" t="s">
        <v>1947</v>
      </c>
      <c r="I13" s="59"/>
      <c r="J13" s="59"/>
      <c r="K13" s="56">
        <v>1</v>
      </c>
      <c r="L13" s="79">
        <v>1</v>
      </c>
      <c r="M13" s="60"/>
      <c r="N13" s="60"/>
      <c r="O13" s="60"/>
      <c r="P13" s="60"/>
      <c r="Q13" s="60"/>
      <c r="R13" s="60"/>
      <c r="S13" s="60"/>
      <c r="T13" s="60"/>
      <c r="U13" s="60"/>
      <c r="V13" s="60"/>
      <c r="AA13" s="60"/>
      <c r="AB13" s="60"/>
      <c r="AC13" s="60"/>
    </row>
    <row r="14" spans="1:29" ht="15.75" customHeight="1">
      <c r="A14" s="56" t="s">
        <v>1621</v>
      </c>
      <c r="B14" s="65"/>
      <c r="C14" s="56" t="s">
        <v>1622</v>
      </c>
      <c r="D14" s="64">
        <v>400</v>
      </c>
      <c r="E14" s="64">
        <v>400</v>
      </c>
      <c r="F14" s="59"/>
      <c r="G14" s="59"/>
      <c r="H14" s="2" t="s">
        <v>1623</v>
      </c>
      <c r="I14" s="59"/>
      <c r="J14" s="59"/>
      <c r="K14" s="56">
        <v>1</v>
      </c>
      <c r="L14" s="79">
        <v>1</v>
      </c>
      <c r="M14" s="60"/>
      <c r="N14" s="60"/>
      <c r="O14" s="60"/>
      <c r="P14" s="60"/>
      <c r="Q14" s="60"/>
      <c r="R14" s="60"/>
      <c r="S14" s="60"/>
      <c r="T14" s="60"/>
      <c r="U14" s="60"/>
      <c r="V14" s="60"/>
      <c r="AA14" s="60"/>
      <c r="AB14" s="60"/>
      <c r="AC14" s="60"/>
    </row>
    <row r="15" spans="1:29" ht="15.75" customHeight="1">
      <c r="A15" s="56" t="s">
        <v>1644</v>
      </c>
      <c r="B15" s="57"/>
      <c r="C15" s="58" t="s">
        <v>1622</v>
      </c>
      <c r="D15" s="62">
        <v>1000</v>
      </c>
      <c r="E15" s="62">
        <v>1000</v>
      </c>
      <c r="F15" s="59"/>
      <c r="G15" s="59"/>
      <c r="H15" s="63" t="s">
        <v>1645</v>
      </c>
      <c r="I15" s="59"/>
      <c r="J15" s="59"/>
      <c r="K15" s="56">
        <v>1</v>
      </c>
      <c r="L15" s="60"/>
      <c r="M15" s="60"/>
      <c r="N15" s="60"/>
      <c r="O15" s="60"/>
      <c r="P15" s="60"/>
      <c r="Q15" s="60"/>
      <c r="R15" s="60"/>
      <c r="S15" s="60"/>
      <c r="T15" s="60"/>
      <c r="U15" s="60"/>
      <c r="V15" s="60"/>
      <c r="AA15" s="60"/>
      <c r="AB15" s="60"/>
      <c r="AC15" s="60"/>
    </row>
    <row r="16" spans="1:29" ht="15.75" customHeight="1">
      <c r="A16" s="56" t="s">
        <v>1874</v>
      </c>
      <c r="B16" s="65"/>
      <c r="C16" s="56" t="s">
        <v>1622</v>
      </c>
      <c r="D16" s="62">
        <v>10000</v>
      </c>
      <c r="E16" s="62">
        <v>10000</v>
      </c>
      <c r="F16" s="59"/>
      <c r="G16" s="59"/>
      <c r="H16" s="56" t="s">
        <v>59</v>
      </c>
      <c r="I16" s="61"/>
      <c r="J16" s="61"/>
      <c r="K16" s="56">
        <v>1</v>
      </c>
      <c r="L16" s="60"/>
      <c r="M16" s="60"/>
      <c r="N16" s="60"/>
      <c r="O16" s="60"/>
      <c r="P16" s="60"/>
      <c r="Q16" s="60"/>
      <c r="R16" s="60"/>
      <c r="S16" s="60"/>
      <c r="T16" s="60"/>
      <c r="U16" s="60"/>
      <c r="V16" s="60"/>
      <c r="AA16" s="60"/>
      <c r="AB16" s="60"/>
      <c r="AC16" s="60"/>
    </row>
    <row r="17" spans="1:29" ht="15.75" customHeight="1">
      <c r="A17" s="56" t="s">
        <v>2100</v>
      </c>
      <c r="B17" s="66"/>
      <c r="C17" s="56" t="s">
        <v>1622</v>
      </c>
      <c r="D17" s="62">
        <v>5000</v>
      </c>
      <c r="E17" s="62">
        <v>10000</v>
      </c>
      <c r="F17" s="59"/>
      <c r="G17" s="59"/>
      <c r="H17" s="63" t="s">
        <v>2101</v>
      </c>
      <c r="I17" s="63" t="s">
        <v>1645</v>
      </c>
      <c r="J17" s="56"/>
      <c r="K17" s="56">
        <v>1</v>
      </c>
      <c r="L17" s="60"/>
      <c r="M17" s="60"/>
      <c r="N17" s="60"/>
      <c r="O17" s="60"/>
      <c r="P17" s="60"/>
      <c r="Q17" s="60"/>
      <c r="R17" s="60"/>
      <c r="S17" s="60"/>
      <c r="T17" s="60"/>
      <c r="U17" s="60"/>
      <c r="V17" s="60"/>
      <c r="AA17" s="60"/>
      <c r="AB17" s="60"/>
      <c r="AC17" s="60"/>
    </row>
    <row r="18" spans="1:29" ht="15.75" customHeight="1">
      <c r="A18" s="56" t="s">
        <v>2139</v>
      </c>
      <c r="B18" s="66"/>
      <c r="C18" s="56" t="s">
        <v>2140</v>
      </c>
      <c r="D18" s="62">
        <v>1300</v>
      </c>
      <c r="E18" s="62">
        <v>2000</v>
      </c>
      <c r="F18" s="59"/>
      <c r="G18" s="59"/>
      <c r="H18" s="56" t="s">
        <v>59</v>
      </c>
      <c r="I18" s="63" t="s">
        <v>1645</v>
      </c>
      <c r="J18" s="56"/>
      <c r="K18" s="56">
        <v>1</v>
      </c>
      <c r="L18" s="79">
        <v>1</v>
      </c>
      <c r="M18" s="60"/>
      <c r="N18" s="60"/>
      <c r="O18" s="60"/>
      <c r="P18" s="60"/>
      <c r="Q18" s="60"/>
      <c r="R18" s="60"/>
      <c r="S18" s="60"/>
      <c r="T18" s="60"/>
      <c r="U18" s="60"/>
      <c r="V18" s="60"/>
      <c r="AA18" s="60"/>
      <c r="AB18" s="60"/>
      <c r="AC18" s="60"/>
    </row>
    <row r="19" spans="1:29" ht="15.75" customHeight="1">
      <c r="A19" s="56" t="s">
        <v>1724</v>
      </c>
      <c r="B19" s="65"/>
      <c r="C19" s="56" t="s">
        <v>1725</v>
      </c>
      <c r="D19" s="64">
        <v>20</v>
      </c>
      <c r="E19" s="64">
        <v>26</v>
      </c>
      <c r="F19" s="59"/>
      <c r="G19" s="59"/>
      <c r="H19" s="2" t="s">
        <v>140</v>
      </c>
      <c r="I19" s="61"/>
      <c r="J19" s="59"/>
      <c r="K19" s="56">
        <v>1</v>
      </c>
      <c r="L19" s="79">
        <v>1</v>
      </c>
      <c r="M19" s="60"/>
      <c r="N19" s="60"/>
      <c r="O19" s="60"/>
      <c r="P19" s="60"/>
      <c r="Q19" s="60"/>
      <c r="R19" s="60"/>
      <c r="S19" s="60"/>
      <c r="T19" s="60"/>
      <c r="U19" s="60"/>
      <c r="V19" s="60"/>
      <c r="AA19" s="60"/>
      <c r="AB19" s="60"/>
      <c r="AC19" s="60"/>
    </row>
    <row r="20" spans="1:29" ht="15.75" customHeight="1">
      <c r="A20" s="56" t="s">
        <v>2022</v>
      </c>
      <c r="B20" s="65"/>
      <c r="C20" s="56" t="s">
        <v>2023</v>
      </c>
      <c r="D20" s="64">
        <v>20</v>
      </c>
      <c r="E20" s="64">
        <v>20</v>
      </c>
      <c r="F20" s="59"/>
      <c r="G20" s="59"/>
      <c r="H20" s="56" t="s">
        <v>521</v>
      </c>
      <c r="I20" s="59"/>
      <c r="J20" s="59"/>
      <c r="K20" s="56">
        <v>1</v>
      </c>
      <c r="L20" s="79">
        <v>1</v>
      </c>
      <c r="M20" s="60"/>
      <c r="N20" s="60"/>
      <c r="O20" s="60"/>
      <c r="P20" s="60"/>
      <c r="Q20" s="60"/>
      <c r="R20" s="60"/>
      <c r="S20" s="60"/>
      <c r="T20" s="60"/>
      <c r="U20" s="60"/>
      <c r="V20" s="60"/>
      <c r="AA20" s="60"/>
      <c r="AB20" s="60"/>
      <c r="AC20" s="60"/>
    </row>
    <row r="21" spans="1:29" ht="15.75" customHeight="1">
      <c r="A21" s="56" t="s">
        <v>1885</v>
      </c>
      <c r="B21" s="65"/>
      <c r="C21" s="56" t="s">
        <v>1887</v>
      </c>
      <c r="D21" s="64"/>
      <c r="E21" s="64"/>
      <c r="F21" s="59"/>
      <c r="G21" s="59"/>
      <c r="H21" s="56"/>
      <c r="I21" s="56"/>
      <c r="J21" s="56"/>
      <c r="K21" s="56">
        <v>1</v>
      </c>
      <c r="L21" s="79">
        <v>1</v>
      </c>
      <c r="M21" s="60"/>
      <c r="N21" s="60"/>
      <c r="O21" s="60"/>
      <c r="P21" s="60"/>
      <c r="Q21" s="60"/>
      <c r="R21" s="60"/>
      <c r="S21" s="60"/>
      <c r="T21" s="60"/>
      <c r="U21" s="60"/>
      <c r="V21" s="60"/>
      <c r="AA21" s="60"/>
      <c r="AB21" s="60"/>
      <c r="AC21" s="60"/>
    </row>
    <row r="22" spans="1:29" ht="15.75" customHeight="1">
      <c r="A22" s="56" t="s">
        <v>1626</v>
      </c>
      <c r="B22" s="65"/>
      <c r="C22" s="56" t="s">
        <v>1627</v>
      </c>
      <c r="D22" s="64">
        <v>1000</v>
      </c>
      <c r="E22" s="64">
        <v>1000</v>
      </c>
      <c r="F22" s="59"/>
      <c r="G22" s="64">
        <v>1</v>
      </c>
      <c r="H22" s="63" t="s">
        <v>1628</v>
      </c>
      <c r="I22" s="59"/>
      <c r="J22" s="59"/>
      <c r="K22" s="56">
        <v>0</v>
      </c>
      <c r="L22" s="79">
        <v>1</v>
      </c>
      <c r="M22" s="60"/>
      <c r="N22" s="60"/>
      <c r="O22" s="60"/>
      <c r="P22" s="60"/>
      <c r="Q22" s="60"/>
      <c r="R22" s="60"/>
      <c r="S22" s="60"/>
      <c r="T22" s="60"/>
      <c r="U22" s="60"/>
      <c r="V22" s="60"/>
      <c r="AA22" s="60"/>
      <c r="AB22" s="60"/>
      <c r="AC22" s="60"/>
    </row>
    <row r="23" spans="1:29" ht="15.75" customHeight="1">
      <c r="A23" s="56" t="s">
        <v>1755</v>
      </c>
      <c r="B23" s="66"/>
      <c r="C23" s="56" t="s">
        <v>1756</v>
      </c>
      <c r="D23" s="64">
        <v>120</v>
      </c>
      <c r="E23" s="64">
        <v>250</v>
      </c>
      <c r="F23" s="59"/>
      <c r="G23" s="59"/>
      <c r="H23" s="56" t="s">
        <v>59</v>
      </c>
      <c r="I23" s="2" t="s">
        <v>111</v>
      </c>
      <c r="J23" s="59"/>
      <c r="K23" s="56">
        <v>1</v>
      </c>
      <c r="L23" s="79">
        <v>1</v>
      </c>
      <c r="M23" s="60"/>
      <c r="N23" s="60"/>
      <c r="O23" s="60"/>
      <c r="P23" s="60"/>
      <c r="Q23" s="60"/>
      <c r="R23" s="60"/>
      <c r="S23" s="60"/>
      <c r="T23" s="60"/>
      <c r="U23" s="60"/>
      <c r="V23" s="60"/>
      <c r="AA23" s="60"/>
      <c r="AB23" s="60"/>
      <c r="AC23" s="60"/>
    </row>
    <row r="24" spans="1:29" ht="15.75" customHeight="1">
      <c r="A24" s="56" t="s">
        <v>1815</v>
      </c>
      <c r="B24" s="65"/>
      <c r="C24" s="56" t="s">
        <v>1816</v>
      </c>
      <c r="D24" s="64"/>
      <c r="E24" s="64"/>
      <c r="F24" s="59"/>
      <c r="G24" s="59"/>
      <c r="H24" s="56"/>
      <c r="I24" s="56"/>
      <c r="J24" s="56"/>
      <c r="K24" s="56">
        <v>1</v>
      </c>
      <c r="L24" s="79">
        <v>1</v>
      </c>
      <c r="M24" s="60"/>
      <c r="N24" s="60"/>
      <c r="O24" s="60"/>
      <c r="P24" s="60"/>
      <c r="Q24" s="60"/>
      <c r="R24" s="60"/>
      <c r="S24" s="60"/>
      <c r="T24" s="60"/>
      <c r="U24" s="60"/>
      <c r="V24" s="60"/>
      <c r="AA24" s="60"/>
      <c r="AB24" s="60"/>
      <c r="AC24" s="60"/>
    </row>
    <row r="25" spans="1:29" ht="15.75" customHeight="1">
      <c r="A25" s="56" t="s">
        <v>1610</v>
      </c>
      <c r="B25" s="66"/>
      <c r="C25" s="56" t="s">
        <v>1610</v>
      </c>
      <c r="D25" s="56">
        <v>12</v>
      </c>
      <c r="E25" s="56">
        <v>12</v>
      </c>
      <c r="F25" s="59"/>
      <c r="G25" s="59"/>
      <c r="H25" s="2" t="s">
        <v>1579</v>
      </c>
      <c r="I25" s="59"/>
      <c r="J25" s="59"/>
      <c r="K25" s="56">
        <v>1</v>
      </c>
      <c r="L25" s="79">
        <v>1</v>
      </c>
      <c r="M25" s="60"/>
      <c r="N25" s="60"/>
      <c r="O25" s="60"/>
      <c r="P25" s="60"/>
      <c r="Q25" s="60"/>
      <c r="R25" s="60"/>
      <c r="S25" s="60"/>
      <c r="T25" s="60"/>
      <c r="U25" s="60"/>
      <c r="V25" s="60"/>
      <c r="AA25" s="60"/>
      <c r="AB25" s="60"/>
      <c r="AC25" s="60"/>
    </row>
    <row r="26" spans="1:29" ht="15.75" customHeight="1">
      <c r="A26" s="56" t="s">
        <v>1614</v>
      </c>
      <c r="B26" s="66"/>
      <c r="C26" s="56" t="s">
        <v>1615</v>
      </c>
      <c r="D26" s="56">
        <v>26</v>
      </c>
      <c r="E26" s="56">
        <v>30</v>
      </c>
      <c r="F26" s="59"/>
      <c r="G26" s="59"/>
      <c r="H26" s="56" t="s">
        <v>277</v>
      </c>
      <c r="I26" s="2" t="s">
        <v>1616</v>
      </c>
      <c r="J26" s="59"/>
      <c r="K26" s="56">
        <v>1</v>
      </c>
      <c r="L26" s="79">
        <v>1</v>
      </c>
      <c r="M26" s="60"/>
      <c r="N26" s="60"/>
      <c r="O26" s="60"/>
      <c r="P26" s="60"/>
      <c r="Q26" s="60"/>
      <c r="R26" s="60"/>
      <c r="S26" s="60"/>
      <c r="T26" s="60"/>
      <c r="U26" s="60"/>
      <c r="V26" s="60"/>
      <c r="AA26" s="60"/>
      <c r="AB26" s="60"/>
      <c r="AC26" s="60"/>
    </row>
    <row r="27" spans="1:29" ht="15.75" customHeight="1">
      <c r="A27" s="56" t="s">
        <v>2020</v>
      </c>
      <c r="B27" s="65"/>
      <c r="C27" s="56" t="s">
        <v>1615</v>
      </c>
      <c r="D27" s="64">
        <v>40</v>
      </c>
      <c r="E27" s="64">
        <v>40</v>
      </c>
      <c r="F27" s="59"/>
      <c r="G27" s="59"/>
      <c r="H27" s="56" t="s">
        <v>59</v>
      </c>
      <c r="I27" s="59"/>
      <c r="J27" s="59"/>
      <c r="K27" s="56">
        <v>1</v>
      </c>
      <c r="L27" s="79"/>
      <c r="M27" s="60"/>
      <c r="N27" s="60"/>
      <c r="O27" s="60"/>
      <c r="P27" s="60"/>
      <c r="Q27" s="60"/>
      <c r="R27" s="60"/>
      <c r="S27" s="60"/>
      <c r="T27" s="60"/>
      <c r="U27" s="60"/>
      <c r="V27" s="60"/>
      <c r="AA27" s="60"/>
      <c r="AB27" s="60"/>
      <c r="AC27" s="60"/>
    </row>
    <row r="28" spans="1:29" ht="15.75" customHeight="1">
      <c r="A28" s="56" t="s">
        <v>2070</v>
      </c>
      <c r="B28" s="66"/>
      <c r="C28" s="56" t="s">
        <v>2071</v>
      </c>
      <c r="D28" s="64">
        <v>110</v>
      </c>
      <c r="E28" s="64">
        <v>110</v>
      </c>
      <c r="F28" s="59"/>
      <c r="G28" s="59"/>
      <c r="H28" s="56" t="s">
        <v>59</v>
      </c>
      <c r="I28" s="59"/>
      <c r="J28" s="59"/>
      <c r="K28" s="56">
        <v>1</v>
      </c>
      <c r="L28" s="79">
        <v>1</v>
      </c>
      <c r="M28" s="60"/>
      <c r="N28" s="60"/>
      <c r="O28" s="60"/>
      <c r="P28" s="60"/>
      <c r="Q28" s="60"/>
      <c r="R28" s="60"/>
      <c r="S28" s="60"/>
      <c r="T28" s="60"/>
      <c r="U28" s="60"/>
      <c r="V28" s="60"/>
      <c r="AA28" s="60"/>
      <c r="AB28" s="60"/>
      <c r="AC28" s="60"/>
    </row>
    <row r="29" spans="1:29" ht="15.75" customHeight="1">
      <c r="A29" s="56" t="s">
        <v>1972</v>
      </c>
      <c r="B29" s="65"/>
      <c r="C29" s="56" t="s">
        <v>1973</v>
      </c>
      <c r="D29" s="64">
        <v>71</v>
      </c>
      <c r="E29" s="64">
        <v>71</v>
      </c>
      <c r="F29" s="59"/>
      <c r="G29" s="59"/>
      <c r="H29" s="63" t="s">
        <v>1974</v>
      </c>
      <c r="I29" s="61"/>
      <c r="J29" s="59"/>
      <c r="K29" s="56">
        <v>1</v>
      </c>
      <c r="L29" s="79">
        <v>1</v>
      </c>
      <c r="M29" s="60"/>
      <c r="N29" s="60"/>
      <c r="O29" s="60"/>
      <c r="P29" s="60"/>
      <c r="Q29" s="60"/>
      <c r="R29" s="60"/>
      <c r="S29" s="60"/>
      <c r="T29" s="60"/>
      <c r="U29" s="60"/>
      <c r="V29" s="60"/>
      <c r="AA29" s="60"/>
      <c r="AB29" s="60"/>
      <c r="AC29" s="60"/>
    </row>
    <row r="30" spans="1:29" ht="15.75" customHeight="1">
      <c r="A30" s="56" t="s">
        <v>1559</v>
      </c>
      <c r="B30" s="57"/>
      <c r="C30" s="58" t="s">
        <v>1560</v>
      </c>
      <c r="D30" s="58"/>
      <c r="E30" s="58"/>
      <c r="F30" s="59"/>
      <c r="G30" s="59"/>
      <c r="H30" s="16" t="s">
        <v>1561</v>
      </c>
      <c r="I30" s="61"/>
      <c r="J30" s="59"/>
      <c r="K30" s="56">
        <v>1</v>
      </c>
      <c r="L30" s="79">
        <v>1</v>
      </c>
      <c r="M30" s="60"/>
      <c r="N30" s="60"/>
      <c r="O30" s="60"/>
      <c r="P30" s="60"/>
      <c r="Q30" s="60"/>
      <c r="R30" s="60"/>
      <c r="S30" s="60"/>
      <c r="T30" s="60"/>
      <c r="U30" s="60"/>
      <c r="V30" s="60"/>
      <c r="AA30" s="60"/>
      <c r="AB30" s="60"/>
      <c r="AC30" s="60"/>
    </row>
    <row r="31" spans="1:29" ht="15.75" customHeight="1">
      <c r="A31" s="56" t="s">
        <v>1611</v>
      </c>
      <c r="B31" s="66"/>
      <c r="C31" s="56" t="s">
        <v>1560</v>
      </c>
      <c r="D31" s="56">
        <v>200</v>
      </c>
      <c r="E31" s="56">
        <v>200</v>
      </c>
      <c r="F31" s="59"/>
      <c r="G31" s="59"/>
      <c r="H31" s="63" t="s">
        <v>1612</v>
      </c>
      <c r="I31" s="2"/>
      <c r="J31" s="59"/>
      <c r="K31" s="56">
        <v>1</v>
      </c>
      <c r="L31" s="60"/>
      <c r="M31" s="60"/>
      <c r="N31" s="60"/>
      <c r="O31" s="60"/>
      <c r="P31" s="60"/>
      <c r="Q31" s="60"/>
      <c r="R31" s="60"/>
      <c r="S31" s="60"/>
      <c r="T31" s="60"/>
      <c r="U31" s="60"/>
      <c r="V31" s="60"/>
      <c r="AA31" s="60"/>
      <c r="AB31" s="60"/>
      <c r="AC31" s="60"/>
    </row>
    <row r="32" spans="1:29" ht="15.75" customHeight="1">
      <c r="A32" s="56" t="s">
        <v>1640</v>
      </c>
      <c r="B32" s="57"/>
      <c r="C32" s="58" t="s">
        <v>1560</v>
      </c>
      <c r="D32" s="62">
        <v>4000</v>
      </c>
      <c r="E32" s="62">
        <v>5000</v>
      </c>
      <c r="F32" s="59"/>
      <c r="G32" s="59"/>
      <c r="H32" s="63" t="s">
        <v>1641</v>
      </c>
      <c r="I32" s="63" t="s">
        <v>1642</v>
      </c>
      <c r="J32" s="56"/>
      <c r="K32" s="56">
        <v>1</v>
      </c>
      <c r="L32" s="60"/>
      <c r="M32" s="60"/>
      <c r="N32" s="60"/>
      <c r="O32" s="60"/>
      <c r="P32" s="60"/>
      <c r="Q32" s="60"/>
      <c r="R32" s="60"/>
      <c r="S32" s="60"/>
      <c r="T32" s="60"/>
      <c r="U32" s="60"/>
      <c r="V32" s="60"/>
      <c r="AA32" s="60"/>
      <c r="AB32" s="60"/>
      <c r="AC32" s="60"/>
    </row>
    <row r="33" spans="1:29" ht="15.75" customHeight="1">
      <c r="A33" s="56" t="s">
        <v>1655</v>
      </c>
      <c r="B33" s="65"/>
      <c r="C33" s="56" t="s">
        <v>1560</v>
      </c>
      <c r="D33" s="64">
        <v>65</v>
      </c>
      <c r="E33" s="64">
        <v>65</v>
      </c>
      <c r="F33" s="59"/>
      <c r="G33" s="59"/>
      <c r="H33" s="2" t="s">
        <v>1656</v>
      </c>
      <c r="I33" s="59"/>
      <c r="J33" s="59"/>
      <c r="K33" s="56">
        <v>1</v>
      </c>
      <c r="L33" s="60"/>
      <c r="M33" s="60"/>
      <c r="N33" s="60"/>
      <c r="O33" s="60"/>
      <c r="P33" s="60"/>
      <c r="Q33" s="60"/>
      <c r="R33" s="60"/>
      <c r="S33" s="60"/>
      <c r="T33" s="60"/>
      <c r="U33" s="60"/>
      <c r="V33" s="60"/>
      <c r="AA33" s="60"/>
      <c r="AB33" s="60"/>
      <c r="AC33" s="60"/>
    </row>
    <row r="34" spans="1:29" ht="15.75" customHeight="1">
      <c r="A34" s="56" t="s">
        <v>1659</v>
      </c>
      <c r="B34" s="65"/>
      <c r="C34" s="56" t="s">
        <v>1560</v>
      </c>
      <c r="D34" s="64">
        <v>200</v>
      </c>
      <c r="E34" s="64">
        <v>200</v>
      </c>
      <c r="F34" s="59"/>
      <c r="G34" s="59"/>
      <c r="H34" s="63" t="s">
        <v>1660</v>
      </c>
      <c r="I34" s="59"/>
      <c r="J34" s="59"/>
      <c r="K34" s="56">
        <v>1</v>
      </c>
      <c r="L34" s="60"/>
      <c r="M34" s="60"/>
      <c r="N34" s="60"/>
      <c r="O34" s="60"/>
      <c r="P34" s="60"/>
      <c r="Q34" s="60"/>
      <c r="R34" s="60"/>
      <c r="S34" s="60"/>
      <c r="T34" s="60"/>
      <c r="U34" s="60"/>
      <c r="V34" s="60"/>
      <c r="AA34" s="60"/>
      <c r="AB34" s="60"/>
      <c r="AC34" s="60"/>
    </row>
    <row r="35" spans="1:29" ht="15.75" customHeight="1">
      <c r="A35" s="56" t="s">
        <v>1676</v>
      </c>
      <c r="B35" s="57"/>
      <c r="C35" s="58" t="s">
        <v>1560</v>
      </c>
      <c r="D35" s="62">
        <v>400</v>
      </c>
      <c r="E35" s="64">
        <v>500</v>
      </c>
      <c r="F35" s="59"/>
      <c r="G35" s="59"/>
      <c r="H35" s="56" t="s">
        <v>603</v>
      </c>
      <c r="I35" s="59"/>
      <c r="J35" s="59"/>
      <c r="K35" s="56">
        <v>1</v>
      </c>
      <c r="L35" s="60"/>
      <c r="M35" s="60"/>
      <c r="N35" s="60"/>
      <c r="O35" s="60"/>
      <c r="P35" s="60"/>
      <c r="Q35" s="60"/>
      <c r="R35" s="60"/>
      <c r="S35" s="60"/>
      <c r="T35" s="60"/>
      <c r="U35" s="60"/>
      <c r="V35" s="60"/>
      <c r="AA35" s="60"/>
      <c r="AB35" s="60"/>
      <c r="AC35" s="60"/>
    </row>
    <row r="36" spans="1:29" ht="15.75" customHeight="1">
      <c r="A36" s="56" t="s">
        <v>1708</v>
      </c>
      <c r="B36" s="66"/>
      <c r="C36" s="56" t="s">
        <v>1560</v>
      </c>
      <c r="D36" s="62">
        <v>2000</v>
      </c>
      <c r="E36" s="62">
        <v>4000</v>
      </c>
      <c r="F36" s="59"/>
      <c r="G36" s="59"/>
      <c r="H36" s="63" t="s">
        <v>1709</v>
      </c>
      <c r="I36" s="63" t="s">
        <v>1710</v>
      </c>
      <c r="J36" s="56"/>
      <c r="K36" s="56">
        <v>1</v>
      </c>
      <c r="L36" s="60"/>
      <c r="M36" s="60"/>
      <c r="N36" s="60"/>
      <c r="O36" s="60"/>
      <c r="P36" s="60"/>
      <c r="Q36" s="60"/>
      <c r="R36" s="60"/>
      <c r="S36" s="60"/>
      <c r="T36" s="60"/>
      <c r="U36" s="60"/>
      <c r="V36" s="60"/>
      <c r="AA36" s="60"/>
      <c r="AB36" s="60"/>
      <c r="AC36" s="60"/>
    </row>
    <row r="37" spans="1:29" ht="15.75" customHeight="1">
      <c r="A37" s="56" t="s">
        <v>1726</v>
      </c>
      <c r="B37" s="65"/>
      <c r="C37" s="56" t="s">
        <v>1560</v>
      </c>
      <c r="D37" s="64">
        <v>369</v>
      </c>
      <c r="E37" s="64">
        <v>369</v>
      </c>
      <c r="F37" s="59"/>
      <c r="G37" s="59"/>
      <c r="H37" s="2" t="s">
        <v>1727</v>
      </c>
      <c r="I37" s="61"/>
      <c r="J37" s="59"/>
      <c r="K37" s="56">
        <v>1</v>
      </c>
      <c r="L37" s="60"/>
      <c r="M37" s="60"/>
      <c r="N37" s="60"/>
      <c r="O37" s="60"/>
      <c r="P37" s="60"/>
      <c r="Q37" s="60"/>
      <c r="R37" s="60"/>
      <c r="S37" s="60"/>
      <c r="T37" s="60"/>
      <c r="U37" s="60"/>
      <c r="V37" s="60"/>
      <c r="AA37" s="60"/>
      <c r="AB37" s="60"/>
      <c r="AC37" s="60"/>
    </row>
    <row r="38" spans="1:29" ht="15.75" customHeight="1">
      <c r="A38" s="56" t="s">
        <v>1728</v>
      </c>
      <c r="B38" s="65"/>
      <c r="C38" s="56" t="s">
        <v>1560</v>
      </c>
      <c r="D38" s="64">
        <v>120</v>
      </c>
      <c r="E38" s="64">
        <v>125</v>
      </c>
      <c r="F38" s="59"/>
      <c r="G38" s="59"/>
      <c r="H38" s="56" t="s">
        <v>1729</v>
      </c>
      <c r="I38" s="61"/>
      <c r="J38" s="59"/>
      <c r="K38" s="56">
        <v>1</v>
      </c>
      <c r="L38" s="60"/>
      <c r="M38" s="60"/>
      <c r="N38" s="60"/>
      <c r="O38" s="60"/>
      <c r="P38" s="60"/>
      <c r="Q38" s="60"/>
      <c r="R38" s="60"/>
      <c r="S38" s="60"/>
      <c r="T38" s="60"/>
      <c r="U38" s="60"/>
      <c r="V38" s="60"/>
      <c r="AA38" s="60"/>
      <c r="AB38" s="60"/>
      <c r="AC38" s="60"/>
    </row>
    <row r="39" spans="1:29" ht="15.75" customHeight="1">
      <c r="A39" s="56" t="s">
        <v>1747</v>
      </c>
      <c r="B39" s="65"/>
      <c r="C39" s="56" t="s">
        <v>1560</v>
      </c>
      <c r="D39" s="64">
        <v>110</v>
      </c>
      <c r="E39" s="64">
        <v>140</v>
      </c>
      <c r="F39" s="59"/>
      <c r="G39" s="59"/>
      <c r="H39" s="2" t="s">
        <v>1748</v>
      </c>
      <c r="J39" s="59"/>
      <c r="K39" s="56">
        <v>1</v>
      </c>
      <c r="L39" s="60"/>
      <c r="M39" s="60"/>
      <c r="N39" s="60"/>
      <c r="O39" s="60"/>
      <c r="P39" s="60"/>
      <c r="Q39" s="60"/>
      <c r="R39" s="60"/>
      <c r="S39" s="60"/>
      <c r="T39" s="60"/>
      <c r="U39" s="60"/>
      <c r="V39" s="60"/>
      <c r="AA39" s="60"/>
      <c r="AB39" s="60"/>
      <c r="AC39" s="60"/>
    </row>
    <row r="40" spans="1:29" ht="15.75" customHeight="1">
      <c r="A40" s="56" t="s">
        <v>1749</v>
      </c>
      <c r="B40" s="65"/>
      <c r="C40" s="56" t="s">
        <v>1560</v>
      </c>
      <c r="D40" s="64">
        <v>545</v>
      </c>
      <c r="E40" s="64">
        <v>545</v>
      </c>
      <c r="F40" s="59"/>
      <c r="G40" s="59"/>
      <c r="H40" s="63" t="s">
        <v>1750</v>
      </c>
      <c r="I40" s="2"/>
      <c r="J40" s="59"/>
      <c r="K40" s="56">
        <v>1</v>
      </c>
      <c r="L40" s="60"/>
      <c r="M40" s="60"/>
      <c r="N40" s="60"/>
      <c r="O40" s="60"/>
      <c r="P40" s="60"/>
      <c r="Q40" s="60"/>
      <c r="R40" s="60"/>
      <c r="S40" s="60"/>
      <c r="T40" s="60"/>
      <c r="U40" s="60"/>
      <c r="V40" s="60"/>
      <c r="AA40" s="60"/>
      <c r="AB40" s="60"/>
      <c r="AC40" s="60"/>
    </row>
    <row r="41" spans="1:29" ht="15.75" customHeight="1">
      <c r="A41" s="56" t="s">
        <v>1752</v>
      </c>
      <c r="B41" s="66"/>
      <c r="C41" s="56" t="s">
        <v>1560</v>
      </c>
      <c r="D41" s="62">
        <v>2000</v>
      </c>
      <c r="E41" s="62">
        <v>2000</v>
      </c>
      <c r="F41" s="59"/>
      <c r="G41" s="59"/>
      <c r="H41" s="63" t="s">
        <v>1753</v>
      </c>
      <c r="I41" s="59"/>
      <c r="J41" s="59"/>
      <c r="K41" s="56">
        <v>1</v>
      </c>
      <c r="L41" s="60"/>
      <c r="M41" s="60"/>
      <c r="N41" s="60"/>
      <c r="O41" s="60"/>
      <c r="P41" s="60"/>
      <c r="Q41" s="60"/>
      <c r="R41" s="60"/>
      <c r="S41" s="60"/>
      <c r="T41" s="60"/>
      <c r="U41" s="60"/>
      <c r="V41" s="60"/>
      <c r="AA41" s="60"/>
      <c r="AB41" s="60"/>
      <c r="AC41" s="60"/>
    </row>
    <row r="42" spans="1:29" ht="15.75" customHeight="1">
      <c r="A42" s="56" t="s">
        <v>1757</v>
      </c>
      <c r="B42" s="66"/>
      <c r="C42" s="56" t="s">
        <v>1560</v>
      </c>
      <c r="D42" s="64">
        <v>200</v>
      </c>
      <c r="E42" s="62">
        <v>1000</v>
      </c>
      <c r="F42" s="59"/>
      <c r="G42" s="59"/>
      <c r="H42" s="63" t="s">
        <v>1758</v>
      </c>
      <c r="I42" s="2" t="s">
        <v>1759</v>
      </c>
      <c r="J42" s="59"/>
      <c r="K42" s="56">
        <v>1</v>
      </c>
      <c r="L42" s="60"/>
      <c r="M42" s="60"/>
      <c r="N42" s="60"/>
      <c r="O42" s="60"/>
      <c r="P42" s="60"/>
      <c r="Q42" s="60"/>
      <c r="R42" s="60"/>
      <c r="S42" s="60"/>
      <c r="T42" s="60"/>
      <c r="U42" s="60"/>
      <c r="V42" s="60"/>
      <c r="AA42" s="60"/>
      <c r="AB42" s="60"/>
      <c r="AC42" s="60"/>
    </row>
    <row r="43" spans="1:29" ht="15.75" customHeight="1">
      <c r="A43" s="56" t="s">
        <v>1774</v>
      </c>
      <c r="B43" s="66"/>
      <c r="C43" s="56" t="s">
        <v>1560</v>
      </c>
      <c r="D43" s="64">
        <v>30</v>
      </c>
      <c r="E43" s="64">
        <v>30</v>
      </c>
      <c r="F43" s="59"/>
      <c r="G43" s="59"/>
      <c r="H43" s="63" t="s">
        <v>1775</v>
      </c>
      <c r="I43" s="59"/>
      <c r="J43" s="59"/>
      <c r="K43" s="56">
        <v>1</v>
      </c>
      <c r="L43" s="60"/>
      <c r="M43" s="60"/>
      <c r="N43" s="60"/>
      <c r="O43" s="60"/>
      <c r="P43" s="60"/>
      <c r="Q43" s="60"/>
      <c r="R43" s="60"/>
      <c r="S43" s="60"/>
      <c r="T43" s="60"/>
      <c r="U43" s="60"/>
      <c r="V43" s="60"/>
      <c r="AA43" s="60"/>
      <c r="AB43" s="60"/>
      <c r="AC43" s="60"/>
    </row>
    <row r="44" spans="1:29" ht="15.75" customHeight="1">
      <c r="A44" s="56" t="s">
        <v>1784</v>
      </c>
      <c r="B44" s="65"/>
      <c r="C44" s="56" t="s">
        <v>1560</v>
      </c>
      <c r="D44" s="56">
        <v>200</v>
      </c>
      <c r="E44" s="56">
        <v>200</v>
      </c>
      <c r="F44" s="59"/>
      <c r="H44" s="63" t="s">
        <v>1785</v>
      </c>
      <c r="I44" s="63" t="s">
        <v>1786</v>
      </c>
      <c r="J44" s="2" t="s">
        <v>1787</v>
      </c>
      <c r="K44" s="56">
        <v>1</v>
      </c>
      <c r="L44" s="60"/>
      <c r="M44" s="60"/>
      <c r="N44" s="60"/>
      <c r="O44" s="60"/>
      <c r="P44" s="60"/>
      <c r="Q44" s="60"/>
      <c r="R44" s="60"/>
      <c r="S44" s="60"/>
      <c r="T44" s="60"/>
      <c r="U44" s="60"/>
      <c r="V44" s="60"/>
      <c r="AA44" s="60"/>
      <c r="AB44" s="60"/>
      <c r="AC44" s="60"/>
    </row>
    <row r="45" spans="1:29" ht="15.75" customHeight="1">
      <c r="A45" s="56" t="s">
        <v>1794</v>
      </c>
      <c r="B45" s="65"/>
      <c r="C45" s="56" t="s">
        <v>1560</v>
      </c>
      <c r="D45" s="64">
        <v>343</v>
      </c>
      <c r="E45" s="64">
        <v>500</v>
      </c>
      <c r="F45" s="59"/>
      <c r="H45" s="29" t="s">
        <v>1795</v>
      </c>
      <c r="I45" s="63" t="s">
        <v>1796</v>
      </c>
      <c r="J45" s="56"/>
      <c r="K45" s="56">
        <v>1</v>
      </c>
      <c r="L45" s="60"/>
      <c r="M45" s="60"/>
      <c r="N45" s="60"/>
      <c r="O45" s="60"/>
      <c r="P45" s="60"/>
      <c r="Q45" s="60"/>
      <c r="R45" s="60"/>
      <c r="S45" s="60"/>
      <c r="T45" s="60"/>
      <c r="U45" s="60"/>
      <c r="V45" s="60"/>
      <c r="AA45" s="60"/>
      <c r="AB45" s="60"/>
      <c r="AC45" s="60"/>
    </row>
    <row r="46" spans="1:29" ht="15.75" customHeight="1">
      <c r="A46" s="56" t="s">
        <v>1801</v>
      </c>
      <c r="B46" s="65"/>
      <c r="C46" s="56" t="s">
        <v>1560</v>
      </c>
      <c r="D46" s="64">
        <v>500</v>
      </c>
      <c r="E46" s="62">
        <v>1000</v>
      </c>
      <c r="F46" s="59"/>
      <c r="G46" s="59"/>
      <c r="H46" s="63" t="s">
        <v>1802</v>
      </c>
      <c r="I46" s="88" t="s">
        <v>1704</v>
      </c>
      <c r="J46" s="88"/>
      <c r="K46" s="56">
        <v>1</v>
      </c>
      <c r="L46" s="60"/>
      <c r="M46" s="60"/>
      <c r="N46" s="60"/>
      <c r="O46" s="60"/>
      <c r="P46" s="60"/>
      <c r="Q46" s="60"/>
      <c r="R46" s="60"/>
      <c r="S46" s="60"/>
      <c r="T46" s="60"/>
      <c r="U46" s="60"/>
      <c r="V46" s="60"/>
      <c r="AA46" s="60"/>
      <c r="AB46" s="60"/>
      <c r="AC46" s="60"/>
    </row>
    <row r="47" spans="1:29" ht="15.75" customHeight="1">
      <c r="A47" s="56" t="s">
        <v>1808</v>
      </c>
      <c r="B47" s="65"/>
      <c r="C47" s="56" t="s">
        <v>1560</v>
      </c>
      <c r="D47" s="64">
        <v>70</v>
      </c>
      <c r="E47" s="64">
        <v>70</v>
      </c>
      <c r="F47" s="59"/>
      <c r="G47" s="59"/>
      <c r="H47" s="63" t="s">
        <v>1809</v>
      </c>
      <c r="I47" s="56"/>
      <c r="J47" s="56"/>
      <c r="K47" s="56">
        <v>1</v>
      </c>
      <c r="L47" s="60"/>
      <c r="M47" s="60"/>
      <c r="N47" s="60"/>
      <c r="O47" s="60"/>
      <c r="P47" s="60"/>
      <c r="Q47" s="60"/>
      <c r="R47" s="60"/>
      <c r="S47" s="60"/>
      <c r="T47" s="60"/>
      <c r="U47" s="60"/>
      <c r="V47" s="60"/>
      <c r="AA47" s="60"/>
      <c r="AB47" s="60"/>
      <c r="AC47" s="60"/>
    </row>
    <row r="48" spans="1:29" ht="15.75" customHeight="1">
      <c r="A48" s="56" t="s">
        <v>1827</v>
      </c>
      <c r="B48" s="65"/>
      <c r="C48" s="56" t="s">
        <v>1560</v>
      </c>
      <c r="D48" s="64">
        <v>500</v>
      </c>
      <c r="E48" s="64">
        <v>600</v>
      </c>
      <c r="F48" s="59"/>
      <c r="G48" s="59"/>
      <c r="H48" s="63" t="s">
        <v>1828</v>
      </c>
      <c r="I48" s="59"/>
      <c r="J48" s="59"/>
      <c r="K48" s="56">
        <v>1</v>
      </c>
      <c r="L48" s="60"/>
      <c r="M48" s="60"/>
      <c r="N48" s="60"/>
      <c r="O48" s="60"/>
      <c r="P48" s="60"/>
      <c r="Q48" s="60"/>
      <c r="R48" s="60"/>
      <c r="S48" s="60"/>
      <c r="T48" s="60"/>
      <c r="U48" s="60"/>
      <c r="V48" s="60"/>
      <c r="AA48" s="60"/>
      <c r="AB48" s="60"/>
      <c r="AC48" s="60"/>
    </row>
    <row r="49" spans="1:29" ht="15.75" customHeight="1">
      <c r="A49" s="56" t="s">
        <v>1842</v>
      </c>
      <c r="B49" s="65"/>
      <c r="C49" s="56" t="s">
        <v>1560</v>
      </c>
      <c r="D49" s="64">
        <v>500</v>
      </c>
      <c r="E49" s="62">
        <v>1400</v>
      </c>
      <c r="F49" s="59"/>
      <c r="G49" s="59"/>
      <c r="H49" s="63" t="s">
        <v>1843</v>
      </c>
      <c r="I49" s="63" t="s">
        <v>1844</v>
      </c>
      <c r="J49" s="63" t="s">
        <v>1845</v>
      </c>
      <c r="K49" s="56">
        <v>1</v>
      </c>
      <c r="L49" s="60"/>
      <c r="M49" s="60"/>
      <c r="N49" s="60"/>
      <c r="O49" s="60"/>
      <c r="P49" s="60"/>
      <c r="Q49" s="60"/>
      <c r="R49" s="60"/>
      <c r="S49" s="60"/>
      <c r="T49" s="60"/>
      <c r="U49" s="60"/>
      <c r="V49" s="60"/>
      <c r="AA49" s="60"/>
      <c r="AB49" s="60"/>
      <c r="AC49" s="60"/>
    </row>
    <row r="50" spans="1:29" ht="15.75" customHeight="1">
      <c r="A50" s="56" t="s">
        <v>1866</v>
      </c>
      <c r="B50" s="65"/>
      <c r="C50" s="56" t="s">
        <v>1560</v>
      </c>
      <c r="D50" s="64">
        <v>1</v>
      </c>
      <c r="E50" s="64">
        <v>1</v>
      </c>
      <c r="F50" s="59"/>
      <c r="G50" s="59"/>
      <c r="H50" s="56" t="s">
        <v>59</v>
      </c>
      <c r="I50" s="59"/>
      <c r="J50" s="59"/>
      <c r="K50" s="56">
        <v>1</v>
      </c>
      <c r="L50" s="60"/>
      <c r="M50" s="60"/>
      <c r="N50" s="60"/>
      <c r="O50" s="60"/>
      <c r="P50" s="60"/>
      <c r="Q50" s="60"/>
      <c r="R50" s="60"/>
      <c r="S50" s="60"/>
      <c r="T50" s="60"/>
      <c r="U50" s="60"/>
      <c r="V50" s="60"/>
      <c r="AA50" s="60"/>
      <c r="AB50" s="60"/>
      <c r="AC50" s="60"/>
    </row>
    <row r="51" spans="1:29" ht="15.75" customHeight="1">
      <c r="A51" s="56" t="s">
        <v>1891</v>
      </c>
      <c r="B51" s="65"/>
      <c r="C51" s="56" t="s">
        <v>1560</v>
      </c>
      <c r="D51" s="64">
        <v>9</v>
      </c>
      <c r="E51" s="64">
        <v>9</v>
      </c>
      <c r="F51" s="59"/>
      <c r="G51" s="59"/>
      <c r="H51" s="56" t="s">
        <v>1892</v>
      </c>
      <c r="I51" s="56"/>
      <c r="J51" s="56"/>
      <c r="K51" s="56">
        <v>1</v>
      </c>
      <c r="L51" s="60"/>
      <c r="M51" s="60"/>
      <c r="N51" s="60"/>
      <c r="O51" s="60"/>
      <c r="P51" s="60"/>
      <c r="Q51" s="60"/>
      <c r="R51" s="60"/>
      <c r="S51" s="60"/>
      <c r="T51" s="60"/>
      <c r="U51" s="60"/>
      <c r="V51" s="60"/>
      <c r="AA51" s="60"/>
      <c r="AB51" s="60"/>
      <c r="AC51" s="60"/>
    </row>
    <row r="52" spans="1:29" ht="15.75" customHeight="1">
      <c r="A52" s="56" t="s">
        <v>1902</v>
      </c>
      <c r="B52" s="65"/>
      <c r="C52" s="56" t="s">
        <v>1560</v>
      </c>
      <c r="D52" s="62">
        <v>5000</v>
      </c>
      <c r="E52" s="62">
        <v>10000</v>
      </c>
      <c r="F52" s="59"/>
      <c r="G52" s="59"/>
      <c r="H52" s="56" t="s">
        <v>1904</v>
      </c>
      <c r="I52" s="63" t="s">
        <v>1905</v>
      </c>
      <c r="J52" s="59"/>
      <c r="K52" s="56">
        <v>1</v>
      </c>
      <c r="L52" s="60"/>
      <c r="M52" s="60"/>
      <c r="N52" s="60"/>
      <c r="O52" s="60"/>
      <c r="P52" s="60"/>
      <c r="Q52" s="60"/>
      <c r="R52" s="60"/>
      <c r="S52" s="60"/>
      <c r="T52" s="60"/>
      <c r="U52" s="60"/>
      <c r="V52" s="60"/>
      <c r="AA52" s="60"/>
      <c r="AB52" s="60"/>
      <c r="AC52" s="60"/>
    </row>
    <row r="53" spans="1:29" ht="15.75" customHeight="1">
      <c r="A53" s="56" t="s">
        <v>1923</v>
      </c>
      <c r="B53" s="65"/>
      <c r="C53" s="56" t="s">
        <v>1560</v>
      </c>
      <c r="D53" s="62">
        <v>1000</v>
      </c>
      <c r="E53" s="62">
        <v>1000</v>
      </c>
      <c r="F53" s="59"/>
      <c r="G53" s="59"/>
      <c r="H53" s="63" t="s">
        <v>1924</v>
      </c>
      <c r="I53" s="61"/>
      <c r="J53" s="59"/>
      <c r="K53" s="56">
        <v>1</v>
      </c>
      <c r="L53" s="60"/>
      <c r="M53" s="60"/>
      <c r="N53" s="60"/>
      <c r="O53" s="60"/>
      <c r="P53" s="60"/>
      <c r="Q53" s="60"/>
      <c r="R53" s="60"/>
      <c r="S53" s="60"/>
      <c r="T53" s="60"/>
      <c r="U53" s="60"/>
      <c r="V53" s="60"/>
      <c r="AA53" s="60"/>
      <c r="AB53" s="60"/>
      <c r="AC53" s="60"/>
    </row>
    <row r="54" spans="1:29" ht="15.75" customHeight="1">
      <c r="A54" s="56" t="s">
        <v>1934</v>
      </c>
      <c r="B54" s="66"/>
      <c r="C54" s="56" t="s">
        <v>1560</v>
      </c>
      <c r="D54" s="64">
        <v>20</v>
      </c>
      <c r="E54" s="64">
        <v>20</v>
      </c>
      <c r="F54" s="59"/>
      <c r="G54" s="61"/>
      <c r="H54" s="63" t="s">
        <v>1935</v>
      </c>
      <c r="I54" s="59"/>
      <c r="J54" s="59"/>
      <c r="K54" s="56">
        <v>1</v>
      </c>
      <c r="L54" s="60"/>
      <c r="M54" s="60"/>
      <c r="N54" s="60"/>
      <c r="O54" s="60"/>
      <c r="P54" s="60"/>
      <c r="Q54" s="60"/>
      <c r="R54" s="60"/>
      <c r="S54" s="60"/>
      <c r="T54" s="60"/>
      <c r="U54" s="60"/>
      <c r="V54" s="60"/>
      <c r="AA54" s="60"/>
      <c r="AB54" s="60"/>
      <c r="AC54" s="60"/>
    </row>
    <row r="55" spans="1:29" ht="15.75" customHeight="1">
      <c r="A55" s="56" t="s">
        <v>1943</v>
      </c>
      <c r="B55" s="65"/>
      <c r="C55" s="56" t="s">
        <v>1560</v>
      </c>
      <c r="D55" s="64"/>
      <c r="E55" s="64"/>
      <c r="F55" s="59"/>
      <c r="G55" s="59"/>
      <c r="H55" s="56"/>
      <c r="I55" s="59"/>
      <c r="J55" s="59"/>
      <c r="K55" s="56">
        <v>1</v>
      </c>
      <c r="L55" s="60"/>
      <c r="M55" s="60"/>
      <c r="N55" s="60"/>
      <c r="O55" s="60"/>
      <c r="P55" s="60"/>
      <c r="Q55" s="60"/>
      <c r="R55" s="60"/>
      <c r="S55" s="60"/>
      <c r="T55" s="60"/>
      <c r="U55" s="60"/>
      <c r="V55" s="60"/>
      <c r="AA55" s="60"/>
      <c r="AB55" s="60"/>
      <c r="AC55" s="60"/>
    </row>
    <row r="56" spans="1:29" ht="15.75" customHeight="1">
      <c r="A56" s="56" t="s">
        <v>1956</v>
      </c>
      <c r="B56" s="66"/>
      <c r="C56" s="56" t="s">
        <v>1560</v>
      </c>
      <c r="D56" s="62">
        <v>6000</v>
      </c>
      <c r="E56" s="62">
        <v>8000</v>
      </c>
      <c r="F56" s="59"/>
      <c r="G56" s="59"/>
      <c r="H56" s="63" t="s">
        <v>1958</v>
      </c>
      <c r="I56" s="56" t="s">
        <v>59</v>
      </c>
      <c r="J56" s="59"/>
      <c r="K56" s="56">
        <v>1</v>
      </c>
      <c r="L56" s="60"/>
      <c r="M56" s="60"/>
      <c r="N56" s="60"/>
      <c r="O56" s="60"/>
      <c r="P56" s="60"/>
      <c r="Q56" s="60"/>
      <c r="R56" s="60"/>
      <c r="S56" s="60"/>
      <c r="T56" s="60"/>
      <c r="U56" s="60"/>
      <c r="V56" s="60"/>
      <c r="AA56" s="60"/>
      <c r="AB56" s="60"/>
      <c r="AC56" s="60"/>
    </row>
    <row r="57" spans="1:29" ht="15.75" customHeight="1">
      <c r="A57" s="56" t="s">
        <v>1970</v>
      </c>
      <c r="B57" s="65"/>
      <c r="C57" s="56" t="s">
        <v>1560</v>
      </c>
      <c r="D57" s="64">
        <v>40</v>
      </c>
      <c r="E57" s="64">
        <v>40</v>
      </c>
      <c r="F57" s="59"/>
      <c r="G57" s="59"/>
      <c r="H57" s="56" t="s">
        <v>59</v>
      </c>
      <c r="I57" s="59"/>
      <c r="J57" s="59"/>
      <c r="K57" s="56">
        <v>1</v>
      </c>
      <c r="L57" s="60"/>
      <c r="M57" s="60"/>
      <c r="N57" s="60"/>
      <c r="O57" s="60"/>
      <c r="P57" s="60"/>
      <c r="Q57" s="60"/>
      <c r="R57" s="60"/>
      <c r="S57" s="60"/>
      <c r="T57" s="60"/>
      <c r="U57" s="60"/>
      <c r="V57" s="60"/>
      <c r="AA57" s="60"/>
      <c r="AB57" s="60"/>
      <c r="AC57" s="60"/>
    </row>
    <row r="58" spans="1:29" ht="15.75" customHeight="1">
      <c r="A58" s="56" t="s">
        <v>1994</v>
      </c>
      <c r="B58" s="65"/>
      <c r="C58" s="56" t="s">
        <v>1560</v>
      </c>
      <c r="D58" s="64">
        <v>100</v>
      </c>
      <c r="E58" s="64">
        <v>100</v>
      </c>
      <c r="F58" s="59"/>
      <c r="G58" s="59"/>
      <c r="H58" s="63" t="s">
        <v>1995</v>
      </c>
      <c r="I58" s="61"/>
      <c r="J58" s="61"/>
      <c r="K58" s="56">
        <v>1</v>
      </c>
      <c r="L58" s="60"/>
      <c r="M58" s="60"/>
      <c r="N58" s="60"/>
      <c r="O58" s="60"/>
      <c r="P58" s="60"/>
      <c r="Q58" s="60"/>
      <c r="R58" s="60"/>
      <c r="S58" s="60"/>
      <c r="T58" s="60"/>
      <c r="U58" s="60"/>
      <c r="V58" s="60"/>
      <c r="AA58" s="60"/>
      <c r="AB58" s="60"/>
      <c r="AC58" s="60"/>
    </row>
    <row r="59" spans="1:29" ht="15.75" customHeight="1">
      <c r="A59" s="56" t="s">
        <v>2003</v>
      </c>
      <c r="B59" s="65"/>
      <c r="C59" s="56" t="s">
        <v>1560</v>
      </c>
      <c r="D59" s="64">
        <v>10</v>
      </c>
      <c r="E59" s="64">
        <v>10</v>
      </c>
      <c r="F59" s="59"/>
      <c r="G59" s="56">
        <v>1</v>
      </c>
      <c r="H59" s="56" t="s">
        <v>59</v>
      </c>
      <c r="I59" s="61"/>
      <c r="J59" s="61"/>
      <c r="K59" s="56">
        <v>0</v>
      </c>
      <c r="L59" s="60"/>
      <c r="M59" s="60"/>
      <c r="N59" s="60"/>
      <c r="O59" s="60"/>
      <c r="P59" s="60"/>
      <c r="Q59" s="60"/>
      <c r="R59" s="60"/>
      <c r="S59" s="60"/>
      <c r="T59" s="60"/>
      <c r="U59" s="60"/>
      <c r="V59" s="60"/>
      <c r="AA59" s="60"/>
      <c r="AB59" s="60"/>
      <c r="AC59" s="60"/>
    </row>
    <row r="60" spans="1:29" ht="15.75" customHeight="1">
      <c r="A60" s="56" t="s">
        <v>2009</v>
      </c>
      <c r="B60" s="65"/>
      <c r="C60" s="56" t="s">
        <v>1560</v>
      </c>
      <c r="D60" s="64">
        <v>70</v>
      </c>
      <c r="E60" s="64">
        <v>70</v>
      </c>
      <c r="F60" s="59"/>
      <c r="G60" s="59"/>
      <c r="H60" s="63" t="s">
        <v>2011</v>
      </c>
      <c r="I60" s="59"/>
      <c r="J60" s="59"/>
      <c r="K60" s="56">
        <v>1</v>
      </c>
      <c r="L60" s="60"/>
      <c r="M60" s="60"/>
      <c r="N60" s="60"/>
      <c r="O60" s="60"/>
      <c r="P60" s="60"/>
      <c r="Q60" s="60"/>
      <c r="R60" s="60"/>
      <c r="S60" s="60"/>
      <c r="T60" s="60"/>
      <c r="U60" s="60"/>
      <c r="V60" s="60"/>
      <c r="AA60" s="60"/>
      <c r="AB60" s="60"/>
      <c r="AC60" s="60"/>
    </row>
    <row r="61" spans="1:29" ht="15.75" customHeight="1">
      <c r="A61" s="56" t="s">
        <v>2026</v>
      </c>
      <c r="B61" s="65"/>
      <c r="C61" s="56" t="s">
        <v>1560</v>
      </c>
      <c r="D61" s="64">
        <v>50</v>
      </c>
      <c r="E61" s="64">
        <v>50</v>
      </c>
      <c r="F61" s="59"/>
      <c r="G61" s="59"/>
      <c r="H61" s="63" t="s">
        <v>2028</v>
      </c>
      <c r="I61" s="61"/>
      <c r="J61" s="59"/>
      <c r="K61" s="56">
        <v>1</v>
      </c>
      <c r="L61" s="60"/>
      <c r="M61" s="60"/>
      <c r="N61" s="60"/>
      <c r="O61" s="60"/>
      <c r="P61" s="60"/>
      <c r="Q61" s="60"/>
      <c r="R61" s="60"/>
      <c r="S61" s="60"/>
      <c r="T61" s="60"/>
      <c r="U61" s="60"/>
      <c r="V61" s="60"/>
      <c r="AA61" s="60"/>
      <c r="AB61" s="60"/>
      <c r="AC61" s="60"/>
    </row>
    <row r="62" spans="1:29" ht="15.75" customHeight="1">
      <c r="A62" s="56" t="s">
        <v>2035</v>
      </c>
      <c r="B62" s="66"/>
      <c r="C62" s="56" t="s">
        <v>1560</v>
      </c>
      <c r="D62" s="64">
        <v>30</v>
      </c>
      <c r="E62" s="64">
        <v>30</v>
      </c>
      <c r="F62" s="59"/>
      <c r="G62" s="59"/>
      <c r="H62" s="63" t="s">
        <v>2037</v>
      </c>
      <c r="I62" s="59"/>
      <c r="J62" s="59"/>
      <c r="K62" s="56">
        <v>1</v>
      </c>
      <c r="L62" s="60"/>
      <c r="M62" s="60"/>
      <c r="N62" s="60"/>
      <c r="O62" s="60"/>
      <c r="P62" s="60"/>
      <c r="Q62" s="60"/>
      <c r="R62" s="60"/>
      <c r="S62" s="60"/>
      <c r="T62" s="60"/>
      <c r="U62" s="60"/>
      <c r="V62" s="60"/>
      <c r="AA62" s="60"/>
      <c r="AB62" s="60"/>
      <c r="AC62" s="60"/>
    </row>
    <row r="63" spans="1:29" ht="15.75" customHeight="1">
      <c r="A63" s="56" t="s">
        <v>2038</v>
      </c>
      <c r="B63" s="66"/>
      <c r="C63" s="56" t="s">
        <v>1560</v>
      </c>
      <c r="D63" s="64">
        <v>500</v>
      </c>
      <c r="E63" s="64">
        <v>600</v>
      </c>
      <c r="F63" s="59"/>
      <c r="G63" s="59"/>
      <c r="H63" s="63" t="s">
        <v>2040</v>
      </c>
      <c r="I63" s="59"/>
      <c r="J63" s="59"/>
      <c r="K63" s="56">
        <v>1</v>
      </c>
      <c r="L63" s="60"/>
      <c r="M63" s="60"/>
      <c r="N63" s="60"/>
      <c r="O63" s="60"/>
      <c r="P63" s="60"/>
      <c r="Q63" s="60"/>
      <c r="R63" s="60"/>
      <c r="S63" s="60"/>
      <c r="T63" s="60"/>
      <c r="U63" s="60"/>
      <c r="V63" s="60"/>
      <c r="AA63" s="60"/>
      <c r="AB63" s="60"/>
      <c r="AC63" s="60"/>
    </row>
    <row r="64" spans="1:29" ht="15.75" customHeight="1">
      <c r="A64" s="56" t="s">
        <v>2049</v>
      </c>
      <c r="B64" s="65"/>
      <c r="C64" s="56" t="s">
        <v>1560</v>
      </c>
      <c r="D64" s="64">
        <v>15</v>
      </c>
      <c r="E64" s="64">
        <v>15</v>
      </c>
      <c r="F64" s="59"/>
      <c r="G64" s="59"/>
      <c r="H64" s="63" t="s">
        <v>2050</v>
      </c>
      <c r="I64" s="59"/>
      <c r="J64" s="59"/>
      <c r="K64" s="56">
        <v>1</v>
      </c>
      <c r="L64" s="60"/>
      <c r="M64" s="60"/>
      <c r="N64" s="60"/>
      <c r="O64" s="60"/>
      <c r="P64" s="60"/>
      <c r="Q64" s="60"/>
      <c r="R64" s="60"/>
      <c r="S64" s="60"/>
      <c r="T64" s="60"/>
      <c r="U64" s="60"/>
      <c r="V64" s="60"/>
      <c r="AA64" s="60"/>
      <c r="AB64" s="60"/>
      <c r="AC64" s="60"/>
    </row>
    <row r="65" spans="1:29" ht="15.75" customHeight="1">
      <c r="A65" s="56" t="s">
        <v>2056</v>
      </c>
      <c r="B65" s="65"/>
      <c r="C65" s="56" t="s">
        <v>1560</v>
      </c>
      <c r="D65" s="64">
        <v>800</v>
      </c>
      <c r="E65" s="62">
        <v>1000</v>
      </c>
      <c r="F65" s="59"/>
      <c r="G65" s="59"/>
      <c r="H65" s="63" t="s">
        <v>2058</v>
      </c>
      <c r="I65" s="63" t="s">
        <v>2059</v>
      </c>
      <c r="J65" s="56"/>
      <c r="K65" s="56">
        <v>1</v>
      </c>
      <c r="L65" s="60"/>
      <c r="M65" s="60"/>
      <c r="N65" s="60"/>
      <c r="O65" s="60"/>
      <c r="P65" s="60"/>
      <c r="Q65" s="60"/>
      <c r="R65" s="60"/>
      <c r="S65" s="60"/>
      <c r="T65" s="60"/>
      <c r="U65" s="60"/>
      <c r="V65" s="60"/>
      <c r="AA65" s="60"/>
      <c r="AB65" s="60"/>
      <c r="AC65" s="60"/>
    </row>
    <row r="66" spans="1:29" ht="15.75" customHeight="1">
      <c r="A66" s="56" t="s">
        <v>2072</v>
      </c>
      <c r="B66" s="66"/>
      <c r="C66" s="56" t="s">
        <v>1560</v>
      </c>
      <c r="D66" s="64">
        <v>25</v>
      </c>
      <c r="E66" s="64">
        <v>35</v>
      </c>
      <c r="F66" s="59"/>
      <c r="G66" s="59"/>
      <c r="H66" s="56" t="s">
        <v>1807</v>
      </c>
      <c r="I66" s="59"/>
      <c r="J66" s="59"/>
      <c r="K66" s="56">
        <v>1</v>
      </c>
      <c r="L66" s="60"/>
      <c r="M66" s="60"/>
      <c r="N66" s="60"/>
      <c r="O66" s="60"/>
      <c r="P66" s="60"/>
      <c r="Q66" s="60"/>
      <c r="R66" s="60"/>
      <c r="S66" s="60"/>
      <c r="T66" s="60"/>
      <c r="U66" s="60"/>
      <c r="V66" s="60"/>
      <c r="AA66" s="60"/>
      <c r="AB66" s="60"/>
      <c r="AC66" s="60"/>
    </row>
    <row r="67" spans="1:29" ht="15.75" customHeight="1">
      <c r="A67" s="56" t="s">
        <v>2078</v>
      </c>
      <c r="B67" s="66"/>
      <c r="C67" s="56" t="s">
        <v>1560</v>
      </c>
      <c r="D67" s="64">
        <v>8</v>
      </c>
      <c r="E67" s="64">
        <v>8</v>
      </c>
      <c r="F67" s="59"/>
      <c r="G67" s="59"/>
      <c r="H67" s="2" t="s">
        <v>2079</v>
      </c>
      <c r="I67" s="2"/>
      <c r="J67" s="61"/>
      <c r="K67" s="56">
        <v>1</v>
      </c>
      <c r="L67" s="60"/>
      <c r="M67" s="60"/>
      <c r="N67" s="60"/>
      <c r="O67" s="60"/>
      <c r="P67" s="60"/>
      <c r="Q67" s="60"/>
      <c r="R67" s="60"/>
      <c r="S67" s="60"/>
      <c r="T67" s="60"/>
      <c r="U67" s="60"/>
      <c r="V67" s="60"/>
      <c r="AA67" s="60"/>
      <c r="AB67" s="60"/>
      <c r="AC67" s="60"/>
    </row>
    <row r="68" spans="1:29" ht="15.75" customHeight="1">
      <c r="A68" s="56" t="s">
        <v>2082</v>
      </c>
      <c r="B68" s="66"/>
      <c r="C68" s="56" t="s">
        <v>1560</v>
      </c>
      <c r="D68" s="64">
        <v>200</v>
      </c>
      <c r="E68" s="64">
        <v>200</v>
      </c>
      <c r="F68" s="59"/>
      <c r="G68" s="59"/>
      <c r="H68" s="2" t="s">
        <v>2083</v>
      </c>
      <c r="I68" s="56"/>
      <c r="J68" s="56"/>
      <c r="K68" s="56">
        <v>1</v>
      </c>
      <c r="L68" s="60"/>
      <c r="M68" s="60"/>
      <c r="N68" s="60"/>
      <c r="O68" s="60"/>
      <c r="P68" s="60"/>
      <c r="Q68" s="60"/>
      <c r="R68" s="60"/>
      <c r="S68" s="60"/>
      <c r="T68" s="60"/>
      <c r="U68" s="60"/>
      <c r="V68" s="60"/>
      <c r="AA68" s="60"/>
      <c r="AB68" s="60"/>
      <c r="AC68" s="60"/>
    </row>
    <row r="69" spans="1:29" ht="15.75" customHeight="1">
      <c r="A69" s="56" t="s">
        <v>2084</v>
      </c>
      <c r="B69" s="66"/>
      <c r="C69" s="56" t="s">
        <v>1560</v>
      </c>
      <c r="D69" s="64">
        <v>165</v>
      </c>
      <c r="E69" s="64">
        <v>165</v>
      </c>
      <c r="F69" s="59"/>
      <c r="G69" s="59"/>
      <c r="H69" s="2" t="s">
        <v>59</v>
      </c>
      <c r="I69" s="56"/>
      <c r="J69" s="56"/>
      <c r="K69" s="56">
        <v>1</v>
      </c>
      <c r="L69" s="60"/>
      <c r="M69" s="60"/>
      <c r="N69" s="60"/>
      <c r="O69" s="60"/>
      <c r="P69" s="60"/>
      <c r="Q69" s="60"/>
      <c r="R69" s="60"/>
      <c r="S69" s="60"/>
      <c r="T69" s="60"/>
      <c r="U69" s="60"/>
      <c r="V69" s="60"/>
      <c r="AA69" s="60"/>
      <c r="AB69" s="60"/>
      <c r="AC69" s="60"/>
    </row>
    <row r="70" spans="1:29" ht="15.75" customHeight="1">
      <c r="A70" s="56" t="s">
        <v>2085</v>
      </c>
      <c r="B70" s="66"/>
      <c r="C70" s="56" t="s">
        <v>1560</v>
      </c>
      <c r="D70" s="64">
        <v>575</v>
      </c>
      <c r="E70" s="64">
        <v>575</v>
      </c>
      <c r="F70" s="59"/>
      <c r="G70" s="59"/>
      <c r="H70" s="2" t="s">
        <v>2087</v>
      </c>
      <c r="I70" s="56"/>
      <c r="J70" s="56"/>
      <c r="K70" s="56">
        <v>1</v>
      </c>
      <c r="L70" s="60"/>
      <c r="M70" s="60"/>
      <c r="N70" s="60"/>
      <c r="O70" s="60"/>
      <c r="P70" s="60"/>
      <c r="Q70" s="60"/>
      <c r="R70" s="60"/>
      <c r="S70" s="60"/>
      <c r="T70" s="60"/>
      <c r="U70" s="60"/>
      <c r="V70" s="60"/>
      <c r="AA70" s="60"/>
      <c r="AB70" s="60"/>
      <c r="AC70" s="60"/>
    </row>
    <row r="71" spans="1:29" ht="15.75" customHeight="1">
      <c r="A71" s="56" t="s">
        <v>2095</v>
      </c>
      <c r="B71" s="66"/>
      <c r="C71" s="56" t="s">
        <v>1560</v>
      </c>
      <c r="D71" s="64">
        <v>100</v>
      </c>
      <c r="E71" s="64">
        <v>100</v>
      </c>
      <c r="F71" s="59"/>
      <c r="G71" s="59"/>
      <c r="H71" s="56" t="s">
        <v>59</v>
      </c>
      <c r="I71" s="59"/>
      <c r="J71" s="59"/>
      <c r="K71" s="56">
        <v>1</v>
      </c>
      <c r="L71" s="60"/>
      <c r="M71" s="60"/>
      <c r="N71" s="60"/>
      <c r="O71" s="60"/>
      <c r="P71" s="60"/>
      <c r="Q71" s="60"/>
      <c r="R71" s="60"/>
      <c r="S71" s="60"/>
      <c r="T71" s="60"/>
      <c r="U71" s="60"/>
      <c r="V71" s="60"/>
      <c r="AA71" s="60"/>
      <c r="AB71" s="60"/>
      <c r="AC71" s="60"/>
    </row>
    <row r="72" spans="1:29" ht="15.75" customHeight="1">
      <c r="A72" s="56" t="s">
        <v>2096</v>
      </c>
      <c r="B72" s="66"/>
      <c r="C72" s="56" t="s">
        <v>1560</v>
      </c>
      <c r="D72" s="62">
        <v>80</v>
      </c>
      <c r="E72" s="62">
        <v>100</v>
      </c>
      <c r="F72" s="59"/>
      <c r="G72" s="59"/>
      <c r="H72" s="19" t="str">
        <f>HYPERLINK("http://www.journalleguide.com/communaute/2017/1/21/une-centaine-de-participants-a-la-marche-des-femmes-a-sutton-.html","http://www.journalleguide.com/communaute/2017/1/21/une-centaine-de-participants-a-la-marche-des-femmes-a-sutton-.html")</f>
        <v>http://www.journalleguide.com/communaute/2017/1/21/une-centaine-de-participants-a-la-marche-des-femmes-a-sutton-.html</v>
      </c>
      <c r="I72" s="56"/>
      <c r="J72" s="56"/>
      <c r="K72" s="56">
        <v>1</v>
      </c>
      <c r="L72" s="60"/>
      <c r="M72" s="60"/>
      <c r="N72" s="60"/>
      <c r="O72" s="60"/>
      <c r="P72" s="60"/>
      <c r="Q72" s="60"/>
      <c r="R72" s="60"/>
      <c r="S72" s="60"/>
      <c r="T72" s="60"/>
      <c r="U72" s="60"/>
      <c r="V72" s="60"/>
      <c r="AA72" s="60"/>
      <c r="AB72" s="60"/>
      <c r="AC72" s="60"/>
    </row>
    <row r="73" spans="1:29" ht="15.75" customHeight="1">
      <c r="A73" s="56" t="s">
        <v>2119</v>
      </c>
      <c r="B73" s="66"/>
      <c r="C73" s="56" t="s">
        <v>1560</v>
      </c>
      <c r="D73" s="62">
        <v>50000</v>
      </c>
      <c r="E73" s="62">
        <v>60000</v>
      </c>
      <c r="F73" s="59"/>
      <c r="H73" s="2" t="s">
        <v>2120</v>
      </c>
      <c r="I73" s="2" t="s">
        <v>2121</v>
      </c>
      <c r="J73" s="59"/>
      <c r="K73" s="56">
        <v>1</v>
      </c>
      <c r="L73" s="60"/>
      <c r="M73" s="60"/>
      <c r="N73" s="60"/>
      <c r="O73" s="60"/>
      <c r="P73" s="60"/>
      <c r="Q73" s="60"/>
      <c r="R73" s="60"/>
      <c r="S73" s="60"/>
      <c r="T73" s="60"/>
      <c r="U73" s="60"/>
      <c r="V73" s="60"/>
      <c r="AA73" s="60"/>
      <c r="AB73" s="60"/>
      <c r="AC73" s="60"/>
    </row>
    <row r="74" spans="1:29" ht="15.75" customHeight="1">
      <c r="A74" s="56" t="s">
        <v>2132</v>
      </c>
      <c r="B74" s="66"/>
      <c r="C74" s="56" t="s">
        <v>1560</v>
      </c>
      <c r="D74" s="62">
        <v>10000</v>
      </c>
      <c r="E74" s="62">
        <v>15000</v>
      </c>
      <c r="F74" s="59"/>
      <c r="G74" s="59"/>
      <c r="H74" s="63" t="s">
        <v>2133</v>
      </c>
      <c r="I74" s="56" t="s">
        <v>59</v>
      </c>
      <c r="J74" s="59"/>
      <c r="K74" s="56">
        <v>1</v>
      </c>
      <c r="L74" s="60"/>
      <c r="M74" s="60"/>
      <c r="N74" s="60"/>
      <c r="O74" s="60"/>
      <c r="P74" s="60"/>
      <c r="Q74" s="60"/>
      <c r="R74" s="60"/>
      <c r="S74" s="60"/>
      <c r="T74" s="60"/>
      <c r="U74" s="60"/>
      <c r="V74" s="60"/>
      <c r="AA74" s="60"/>
      <c r="AB74" s="60"/>
      <c r="AC74" s="60"/>
    </row>
    <row r="75" spans="1:29" ht="15.75" customHeight="1">
      <c r="A75" s="56" t="s">
        <v>2135</v>
      </c>
      <c r="B75" s="66"/>
      <c r="C75" s="56" t="s">
        <v>1560</v>
      </c>
      <c r="D75" s="62">
        <v>2000</v>
      </c>
      <c r="E75" s="62">
        <v>8000</v>
      </c>
      <c r="F75" s="59"/>
      <c r="G75" s="59"/>
      <c r="H75" s="63" t="s">
        <v>2136</v>
      </c>
      <c r="I75" s="29" t="s">
        <v>2137</v>
      </c>
      <c r="J75" s="63" t="s">
        <v>2138</v>
      </c>
      <c r="K75" s="56">
        <v>1</v>
      </c>
      <c r="L75" s="60"/>
      <c r="M75" s="60"/>
      <c r="N75" s="60"/>
      <c r="O75" s="60"/>
      <c r="P75" s="60"/>
      <c r="Q75" s="60"/>
      <c r="R75" s="60"/>
      <c r="S75" s="60"/>
      <c r="T75" s="60"/>
      <c r="U75" s="60"/>
      <c r="V75" s="60"/>
      <c r="AA75" s="60"/>
      <c r="AB75" s="60"/>
      <c r="AC75" s="60"/>
    </row>
    <row r="76" spans="1:29" ht="15.75" customHeight="1">
      <c r="A76" s="56" t="s">
        <v>2151</v>
      </c>
      <c r="B76" s="66"/>
      <c r="C76" s="56" t="s">
        <v>1560</v>
      </c>
      <c r="D76" s="64">
        <v>200</v>
      </c>
      <c r="E76" s="64">
        <v>200</v>
      </c>
      <c r="F76" s="59"/>
      <c r="G76" s="59"/>
      <c r="H76" s="63" t="s">
        <v>2152</v>
      </c>
      <c r="I76" s="61"/>
      <c r="J76" s="56" t="s">
        <v>59</v>
      </c>
      <c r="K76" s="56">
        <v>1</v>
      </c>
      <c r="L76" s="60"/>
      <c r="M76" s="60"/>
      <c r="N76" s="60"/>
      <c r="O76" s="60"/>
      <c r="P76" s="60"/>
      <c r="Q76" s="60"/>
      <c r="R76" s="60"/>
      <c r="S76" s="60"/>
      <c r="T76" s="60"/>
      <c r="U76" s="60"/>
      <c r="V76" s="60"/>
      <c r="AA76" s="60"/>
      <c r="AB76" s="60"/>
      <c r="AC76" s="60"/>
    </row>
    <row r="77" spans="1:29" ht="15.75" customHeight="1">
      <c r="A77" s="56" t="s">
        <v>2153</v>
      </c>
      <c r="B77" s="66"/>
      <c r="C77" s="56" t="s">
        <v>1560</v>
      </c>
      <c r="D77" s="64">
        <v>200</v>
      </c>
      <c r="E77" s="64">
        <v>300</v>
      </c>
      <c r="F77" s="59"/>
      <c r="G77" s="59"/>
      <c r="H77" s="2" t="s">
        <v>2152</v>
      </c>
      <c r="I77" s="63" t="s">
        <v>2154</v>
      </c>
      <c r="J77" s="56"/>
      <c r="K77" s="56">
        <v>1</v>
      </c>
      <c r="L77" s="60"/>
      <c r="M77" s="60"/>
      <c r="N77" s="60"/>
      <c r="O77" s="60"/>
      <c r="P77" s="60"/>
      <c r="Q77" s="60"/>
      <c r="R77" s="60"/>
      <c r="S77" s="60"/>
      <c r="T77" s="60"/>
      <c r="U77" s="60"/>
      <c r="V77" s="60"/>
      <c r="AA77" s="60"/>
      <c r="AB77" s="60"/>
      <c r="AC77" s="60"/>
    </row>
    <row r="78" spans="1:29" ht="15.75" customHeight="1">
      <c r="A78" s="56" t="s">
        <v>2155</v>
      </c>
      <c r="B78" s="66"/>
      <c r="C78" s="56" t="s">
        <v>1560</v>
      </c>
      <c r="D78" s="62">
        <v>1000</v>
      </c>
      <c r="E78" s="62">
        <v>3000</v>
      </c>
      <c r="F78" s="59"/>
      <c r="G78" s="59"/>
      <c r="H78" s="63" t="s">
        <v>2156</v>
      </c>
      <c r="I78" s="63" t="s">
        <v>2157</v>
      </c>
      <c r="J78" s="56"/>
      <c r="K78" s="56">
        <v>1</v>
      </c>
      <c r="L78" s="60"/>
      <c r="M78" s="60"/>
      <c r="N78" s="60"/>
      <c r="O78" s="60"/>
      <c r="P78" s="60"/>
      <c r="Q78" s="60"/>
      <c r="R78" s="60"/>
      <c r="S78" s="60"/>
      <c r="T78" s="60"/>
      <c r="U78" s="60"/>
      <c r="V78" s="60"/>
      <c r="AA78" s="60"/>
      <c r="AB78" s="60"/>
      <c r="AC78" s="60"/>
    </row>
    <row r="79" spans="1:29" ht="15.75" customHeight="1">
      <c r="A79" s="56" t="s">
        <v>2158</v>
      </c>
      <c r="B79" s="66"/>
      <c r="C79" s="56" t="s">
        <v>1560</v>
      </c>
      <c r="D79" s="64">
        <v>300</v>
      </c>
      <c r="E79" s="64">
        <v>300</v>
      </c>
      <c r="F79" s="59"/>
      <c r="G79" s="59"/>
      <c r="H79" s="56" t="s">
        <v>59</v>
      </c>
      <c r="I79" s="59"/>
      <c r="J79" s="59"/>
      <c r="K79" s="56">
        <v>1</v>
      </c>
      <c r="L79" s="60"/>
      <c r="M79" s="60"/>
      <c r="N79" s="60"/>
      <c r="O79" s="60"/>
      <c r="P79" s="60"/>
      <c r="Q79" s="60"/>
      <c r="R79" s="60"/>
      <c r="S79" s="60"/>
      <c r="T79" s="60"/>
      <c r="U79" s="60"/>
      <c r="V79" s="60"/>
      <c r="AA79" s="60"/>
      <c r="AB79" s="60"/>
      <c r="AC79" s="60"/>
    </row>
    <row r="80" spans="1:29" ht="15.75" customHeight="1">
      <c r="A80" s="56" t="s">
        <v>2164</v>
      </c>
      <c r="B80" s="66"/>
      <c r="C80" s="56" t="s">
        <v>1560</v>
      </c>
      <c r="D80" s="64">
        <v>100</v>
      </c>
      <c r="E80" s="64">
        <v>130</v>
      </c>
      <c r="F80" s="59"/>
      <c r="G80" s="59"/>
      <c r="H80" s="63" t="s">
        <v>2152</v>
      </c>
      <c r="I80" s="56"/>
      <c r="J80" s="56"/>
      <c r="K80" s="56">
        <v>1</v>
      </c>
      <c r="L80" s="60"/>
      <c r="M80" s="60"/>
      <c r="N80" s="60"/>
      <c r="O80" s="60"/>
      <c r="P80" s="60"/>
      <c r="Q80" s="60"/>
      <c r="R80" s="60"/>
      <c r="S80" s="60"/>
      <c r="T80" s="60"/>
      <c r="U80" s="60"/>
      <c r="V80" s="60"/>
      <c r="AA80" s="60"/>
      <c r="AB80" s="60"/>
      <c r="AC80" s="60"/>
    </row>
    <row r="81" spans="1:29" ht="15.75" customHeight="1">
      <c r="A81" s="56" t="s">
        <v>1601</v>
      </c>
      <c r="B81" s="57"/>
      <c r="C81" s="58" t="s">
        <v>1602</v>
      </c>
      <c r="D81" s="62"/>
      <c r="E81" s="64"/>
      <c r="F81" s="59"/>
      <c r="G81" s="59"/>
      <c r="H81" s="56" t="s">
        <v>1603</v>
      </c>
      <c r="I81" s="2"/>
      <c r="J81" s="59"/>
      <c r="K81" s="56">
        <v>1</v>
      </c>
      <c r="L81" s="79">
        <v>1</v>
      </c>
      <c r="M81" s="60"/>
      <c r="N81" s="60"/>
      <c r="O81" s="60"/>
      <c r="P81" s="60"/>
      <c r="Q81" s="60"/>
      <c r="R81" s="60"/>
      <c r="S81" s="60"/>
      <c r="T81" s="60"/>
      <c r="U81" s="60"/>
      <c r="V81" s="60"/>
      <c r="AA81" s="60"/>
      <c r="AB81" s="60"/>
      <c r="AC81" s="60"/>
    </row>
    <row r="82" spans="1:29" ht="15.75" customHeight="1">
      <c r="A82" s="56" t="s">
        <v>1812</v>
      </c>
      <c r="B82" s="65"/>
      <c r="C82" s="56" t="s">
        <v>1602</v>
      </c>
      <c r="D82" s="64">
        <v>20</v>
      </c>
      <c r="E82" s="64">
        <v>25</v>
      </c>
      <c r="F82" s="59"/>
      <c r="G82" s="59"/>
      <c r="H82" s="56" t="s">
        <v>59</v>
      </c>
      <c r="I82" s="56"/>
      <c r="J82" s="56"/>
      <c r="K82" s="56">
        <v>1</v>
      </c>
      <c r="L82" s="60"/>
      <c r="M82" s="60"/>
      <c r="N82" s="60"/>
      <c r="O82" s="60"/>
      <c r="P82" s="60"/>
      <c r="Q82" s="60"/>
      <c r="R82" s="60"/>
      <c r="S82" s="60"/>
      <c r="T82" s="60"/>
      <c r="U82" s="60"/>
      <c r="V82" s="60"/>
      <c r="AA82" s="60"/>
      <c r="AB82" s="60"/>
      <c r="AC82" s="60"/>
    </row>
    <row r="83" spans="1:29" ht="15.75" customHeight="1">
      <c r="A83" s="56" t="s">
        <v>1739</v>
      </c>
      <c r="B83" s="65"/>
      <c r="C83" s="56" t="s">
        <v>1740</v>
      </c>
      <c r="D83" s="64">
        <v>50</v>
      </c>
      <c r="E83" s="64">
        <v>55</v>
      </c>
      <c r="F83" s="59"/>
      <c r="G83" s="59"/>
      <c r="H83" s="56" t="s">
        <v>1684</v>
      </c>
      <c r="I83" s="16" t="s">
        <v>1741</v>
      </c>
      <c r="J83" s="59"/>
      <c r="K83" s="56">
        <v>1</v>
      </c>
      <c r="L83" s="79">
        <v>1</v>
      </c>
      <c r="M83" s="60"/>
      <c r="N83" s="60"/>
      <c r="O83" s="60"/>
      <c r="P83" s="60"/>
      <c r="Q83" s="60"/>
      <c r="R83" s="60"/>
      <c r="S83" s="60"/>
      <c r="T83" s="60"/>
      <c r="U83" s="60"/>
      <c r="V83" s="60"/>
      <c r="AA83" s="60"/>
      <c r="AB83" s="60"/>
      <c r="AC83" s="60"/>
    </row>
    <row r="84" spans="1:29" ht="15.75" customHeight="1">
      <c r="A84" s="56" t="s">
        <v>1984</v>
      </c>
      <c r="B84" s="65"/>
      <c r="C84" s="56" t="s">
        <v>1985</v>
      </c>
      <c r="D84" s="64">
        <v>2</v>
      </c>
      <c r="E84" s="64">
        <v>2</v>
      </c>
      <c r="F84" s="59"/>
      <c r="G84" s="59"/>
      <c r="H84" s="56" t="s">
        <v>111</v>
      </c>
      <c r="I84" s="56"/>
      <c r="J84" s="56"/>
      <c r="K84" s="56">
        <v>1</v>
      </c>
      <c r="L84" s="79">
        <v>1</v>
      </c>
      <c r="M84" s="60"/>
      <c r="N84" s="60"/>
      <c r="O84" s="60"/>
      <c r="P84" s="60"/>
      <c r="Q84" s="60"/>
      <c r="R84" s="60"/>
      <c r="S84" s="60"/>
      <c r="T84" s="60"/>
      <c r="U84" s="60"/>
      <c r="V84" s="60"/>
      <c r="AA84" s="60"/>
      <c r="AB84" s="60"/>
      <c r="AC84" s="60"/>
    </row>
    <row r="85" spans="1:29" ht="15.75" customHeight="1">
      <c r="A85" s="56" t="s">
        <v>2053</v>
      </c>
      <c r="B85" s="65"/>
      <c r="C85" s="56" t="s">
        <v>1985</v>
      </c>
      <c r="D85" s="64">
        <v>50</v>
      </c>
      <c r="E85" s="64">
        <v>60</v>
      </c>
      <c r="F85" s="59"/>
      <c r="G85" s="59"/>
      <c r="H85" s="63" t="s">
        <v>2054</v>
      </c>
      <c r="I85" s="59"/>
      <c r="J85" s="59"/>
      <c r="K85" s="56">
        <v>1</v>
      </c>
      <c r="L85" s="60"/>
      <c r="M85" s="60"/>
      <c r="N85" s="60"/>
      <c r="O85" s="60"/>
      <c r="P85" s="60"/>
      <c r="Q85" s="60"/>
      <c r="R85" s="60"/>
      <c r="S85" s="60"/>
      <c r="T85" s="60"/>
      <c r="U85" s="60"/>
      <c r="V85" s="60"/>
      <c r="AA85" s="60"/>
      <c r="AB85" s="60"/>
      <c r="AC85" s="60"/>
    </row>
    <row r="86" spans="1:29" ht="15.75" customHeight="1">
      <c r="A86" s="56" t="s">
        <v>1577</v>
      </c>
      <c r="B86" s="57"/>
      <c r="C86" s="58" t="s">
        <v>1578</v>
      </c>
      <c r="D86" s="62">
        <v>43</v>
      </c>
      <c r="E86" s="64">
        <v>50</v>
      </c>
      <c r="F86" s="59"/>
      <c r="G86" s="59"/>
      <c r="H86" s="56" t="s">
        <v>1579</v>
      </c>
      <c r="I86" s="56" t="s">
        <v>1144</v>
      </c>
      <c r="J86" s="56"/>
      <c r="K86" s="56">
        <v>1</v>
      </c>
      <c r="L86" s="79">
        <v>1</v>
      </c>
      <c r="M86" s="60"/>
      <c r="N86" s="60"/>
      <c r="O86" s="60"/>
      <c r="P86" s="60"/>
      <c r="Q86" s="60"/>
      <c r="R86" s="60"/>
      <c r="S86" s="60"/>
      <c r="T86" s="60"/>
      <c r="U86" s="60"/>
      <c r="V86" s="60"/>
      <c r="AA86" s="60"/>
      <c r="AB86" s="60"/>
      <c r="AC86" s="60"/>
    </row>
    <row r="87" spans="1:29" ht="15.75" customHeight="1">
      <c r="A87" s="56" t="s">
        <v>1598</v>
      </c>
      <c r="B87" s="65"/>
      <c r="C87" s="56" t="s">
        <v>1599</v>
      </c>
      <c r="D87" s="64">
        <v>150</v>
      </c>
      <c r="E87" s="64">
        <v>350</v>
      </c>
      <c r="F87" s="59"/>
      <c r="G87" s="59"/>
      <c r="H87" s="16" t="s">
        <v>1600</v>
      </c>
      <c r="I87" s="56" t="s">
        <v>59</v>
      </c>
      <c r="J87" s="59"/>
      <c r="K87" s="56">
        <v>1</v>
      </c>
      <c r="L87" s="79">
        <v>1</v>
      </c>
      <c r="M87" s="60"/>
      <c r="N87" s="60"/>
      <c r="O87" s="60"/>
      <c r="P87" s="60"/>
      <c r="Q87" s="60"/>
      <c r="R87" s="60"/>
      <c r="S87" s="60"/>
      <c r="T87" s="60"/>
      <c r="U87" s="60"/>
      <c r="V87" s="60"/>
      <c r="AA87" s="60"/>
      <c r="AB87" s="60"/>
      <c r="AC87" s="60"/>
    </row>
    <row r="88" spans="1:29" ht="15.75" customHeight="1">
      <c r="A88" s="56" t="s">
        <v>1865</v>
      </c>
      <c r="B88" s="65"/>
      <c r="C88" s="56" t="s">
        <v>1599</v>
      </c>
      <c r="D88" s="64"/>
      <c r="E88" s="64"/>
      <c r="F88" s="59"/>
      <c r="G88" s="59"/>
      <c r="H88" s="56"/>
      <c r="I88" s="59"/>
      <c r="J88" s="59"/>
      <c r="K88" s="56">
        <v>1</v>
      </c>
      <c r="L88" s="60"/>
      <c r="M88" s="60"/>
      <c r="N88" s="60"/>
      <c r="O88" s="60"/>
      <c r="P88" s="60"/>
      <c r="Q88" s="60"/>
      <c r="R88" s="60"/>
      <c r="S88" s="60"/>
      <c r="T88" s="60"/>
      <c r="U88" s="60"/>
      <c r="V88" s="60"/>
      <c r="AA88" s="60"/>
      <c r="AB88" s="60"/>
      <c r="AC88" s="60"/>
    </row>
    <row r="89" spans="1:29" ht="15.75" customHeight="1">
      <c r="A89" s="56" t="s">
        <v>1870</v>
      </c>
      <c r="B89" s="65"/>
      <c r="C89" s="56" t="s">
        <v>1599</v>
      </c>
      <c r="D89" s="62"/>
      <c r="E89" s="64"/>
      <c r="F89" s="59"/>
      <c r="G89" s="59"/>
      <c r="H89" s="56"/>
      <c r="I89" s="61"/>
      <c r="J89" s="61"/>
      <c r="K89" s="56">
        <v>1</v>
      </c>
      <c r="L89" s="60"/>
      <c r="M89" s="60"/>
      <c r="N89" s="60"/>
      <c r="O89" s="60"/>
      <c r="P89" s="60"/>
      <c r="Q89" s="60"/>
      <c r="R89" s="60"/>
      <c r="S89" s="60"/>
      <c r="T89" s="60"/>
      <c r="U89" s="60"/>
      <c r="V89" s="60"/>
      <c r="AA89" s="60"/>
      <c r="AB89" s="60"/>
      <c r="AC89" s="60"/>
    </row>
    <row r="90" spans="1:29" ht="15.75" customHeight="1">
      <c r="A90" s="56" t="s">
        <v>1638</v>
      </c>
      <c r="B90" s="57"/>
      <c r="C90" s="58" t="s">
        <v>1639</v>
      </c>
      <c r="D90" s="62"/>
      <c r="E90" s="62"/>
      <c r="F90" s="59"/>
      <c r="G90" s="59"/>
      <c r="H90" s="56"/>
      <c r="I90" s="56"/>
      <c r="J90" s="56"/>
      <c r="K90" s="56">
        <v>1</v>
      </c>
      <c r="L90" s="79">
        <v>1</v>
      </c>
      <c r="M90" s="60"/>
      <c r="N90" s="60"/>
      <c r="O90" s="60"/>
      <c r="P90" s="60"/>
      <c r="Q90" s="60"/>
      <c r="R90" s="60"/>
      <c r="S90" s="60"/>
      <c r="T90" s="60"/>
      <c r="U90" s="60"/>
      <c r="V90" s="60"/>
      <c r="AA90" s="60"/>
      <c r="AB90" s="60"/>
      <c r="AC90" s="60"/>
    </row>
    <row r="91" spans="1:29" ht="15.75" customHeight="1">
      <c r="A91" s="56" t="s">
        <v>1893</v>
      </c>
      <c r="B91" s="65"/>
      <c r="C91" s="56" t="s">
        <v>1639</v>
      </c>
      <c r="D91" s="64">
        <v>242</v>
      </c>
      <c r="E91" s="64">
        <v>275</v>
      </c>
      <c r="F91" s="59"/>
      <c r="G91" s="59"/>
      <c r="H91" s="56" t="s">
        <v>1894</v>
      </c>
      <c r="I91" s="56"/>
      <c r="J91" s="56"/>
      <c r="K91" s="56">
        <v>1</v>
      </c>
      <c r="L91" s="60"/>
      <c r="M91" s="60"/>
      <c r="N91" s="60"/>
      <c r="O91" s="60"/>
      <c r="P91" s="60"/>
      <c r="Q91" s="60"/>
      <c r="R91" s="60"/>
      <c r="S91" s="60"/>
      <c r="T91" s="60"/>
      <c r="U91" s="60"/>
      <c r="V91" s="60"/>
      <c r="AA91" s="60"/>
      <c r="AB91" s="60"/>
      <c r="AC91" s="60"/>
    </row>
    <row r="92" spans="1:29" ht="15.75" customHeight="1">
      <c r="A92" s="56" t="s">
        <v>1906</v>
      </c>
      <c r="B92" s="65"/>
      <c r="C92" s="56" t="s">
        <v>1639</v>
      </c>
      <c r="D92" s="64">
        <v>240</v>
      </c>
      <c r="E92" s="64">
        <v>250</v>
      </c>
      <c r="F92" s="59"/>
      <c r="G92" s="59"/>
      <c r="H92" s="63" t="s">
        <v>1907</v>
      </c>
      <c r="I92" s="59"/>
      <c r="J92" s="59"/>
      <c r="K92" s="56">
        <v>1</v>
      </c>
      <c r="L92" s="60"/>
      <c r="M92" s="60"/>
      <c r="N92" s="60"/>
      <c r="O92" s="60"/>
      <c r="P92" s="60"/>
      <c r="Q92" s="60"/>
      <c r="R92" s="60"/>
      <c r="S92" s="60"/>
      <c r="T92" s="60"/>
      <c r="U92" s="60"/>
      <c r="V92" s="60"/>
      <c r="AA92" s="60"/>
      <c r="AB92" s="60"/>
      <c r="AC92" s="60"/>
    </row>
    <row r="93" spans="1:29" ht="15.75" customHeight="1">
      <c r="A93" s="56" t="s">
        <v>1937</v>
      </c>
      <c r="B93" s="65"/>
      <c r="C93" s="56" t="s">
        <v>1639</v>
      </c>
      <c r="D93" s="64">
        <v>100</v>
      </c>
      <c r="E93" s="64">
        <v>100</v>
      </c>
      <c r="F93" s="59"/>
      <c r="G93" s="59"/>
      <c r="H93" s="63" t="s">
        <v>1938</v>
      </c>
      <c r="I93" s="59"/>
      <c r="J93" s="59"/>
      <c r="K93" s="56">
        <v>1</v>
      </c>
      <c r="L93" s="60"/>
      <c r="M93" s="60"/>
      <c r="N93" s="60"/>
      <c r="O93" s="60"/>
      <c r="P93" s="60"/>
      <c r="Q93" s="60"/>
      <c r="R93" s="60"/>
      <c r="S93" s="60"/>
      <c r="T93" s="60"/>
      <c r="U93" s="60"/>
      <c r="V93" s="60"/>
      <c r="AA93" s="60"/>
      <c r="AB93" s="60"/>
      <c r="AC93" s="60"/>
    </row>
    <row r="94" spans="1:29" ht="15.75" customHeight="1">
      <c r="A94" s="56" t="s">
        <v>1989</v>
      </c>
      <c r="B94" s="65"/>
      <c r="C94" s="56" t="s">
        <v>1639</v>
      </c>
      <c r="D94" s="64">
        <v>50</v>
      </c>
      <c r="E94" s="64">
        <v>75</v>
      </c>
      <c r="F94" s="59"/>
      <c r="G94" s="59"/>
      <c r="H94" s="56" t="s">
        <v>59</v>
      </c>
      <c r="I94" s="56"/>
      <c r="J94" s="56"/>
      <c r="K94" s="56">
        <v>1</v>
      </c>
      <c r="L94" s="60"/>
      <c r="M94" s="60"/>
      <c r="N94" s="60"/>
      <c r="O94" s="60"/>
      <c r="P94" s="60"/>
      <c r="Q94" s="60"/>
      <c r="R94" s="60"/>
      <c r="S94" s="60"/>
      <c r="T94" s="60"/>
      <c r="U94" s="60"/>
      <c r="V94" s="60"/>
      <c r="AA94" s="60"/>
      <c r="AB94" s="60"/>
      <c r="AC94" s="60"/>
    </row>
    <row r="95" spans="1:29" ht="15.75" customHeight="1">
      <c r="A95" s="56" t="s">
        <v>2041</v>
      </c>
      <c r="B95" s="65"/>
      <c r="C95" s="56" t="s">
        <v>1639</v>
      </c>
      <c r="D95" s="56">
        <v>200</v>
      </c>
      <c r="E95" s="56">
        <v>200</v>
      </c>
      <c r="F95" s="59"/>
      <c r="G95" s="59"/>
      <c r="H95" s="63" t="s">
        <v>2043</v>
      </c>
      <c r="I95" s="59"/>
      <c r="J95" s="59"/>
      <c r="K95" s="56">
        <v>1</v>
      </c>
      <c r="L95" s="60"/>
      <c r="M95" s="60"/>
      <c r="N95" s="60"/>
      <c r="O95" s="60"/>
      <c r="P95" s="60"/>
      <c r="Q95" s="60"/>
      <c r="R95" s="60"/>
      <c r="S95" s="60"/>
      <c r="T95" s="60"/>
      <c r="U95" s="60"/>
      <c r="V95" s="60"/>
      <c r="AA95" s="60"/>
      <c r="AB95" s="60"/>
      <c r="AC95" s="60"/>
    </row>
    <row r="96" spans="1:29" ht="15.75" customHeight="1">
      <c r="A96" s="56" t="s">
        <v>2130</v>
      </c>
      <c r="B96" s="66"/>
      <c r="C96" s="56" t="s">
        <v>1639</v>
      </c>
      <c r="D96" s="62">
        <v>18</v>
      </c>
      <c r="E96" s="62">
        <v>20</v>
      </c>
      <c r="F96" s="59"/>
      <c r="G96" s="59"/>
      <c r="H96" s="56" t="s">
        <v>2131</v>
      </c>
      <c r="I96" s="56"/>
      <c r="J96" s="59"/>
      <c r="K96" s="56">
        <v>1</v>
      </c>
      <c r="L96" s="60"/>
      <c r="M96" s="60"/>
      <c r="N96" s="60"/>
      <c r="O96" s="60"/>
      <c r="P96" s="60"/>
      <c r="Q96" s="60"/>
      <c r="R96" s="60"/>
      <c r="S96" s="60"/>
      <c r="T96" s="60"/>
      <c r="U96" s="60"/>
      <c r="V96" s="60"/>
      <c r="AA96" s="60"/>
      <c r="AB96" s="60"/>
      <c r="AC96" s="60"/>
    </row>
    <row r="97" spans="1:29" ht="15.75" customHeight="1">
      <c r="A97" s="56" t="s">
        <v>1990</v>
      </c>
      <c r="B97" s="65"/>
      <c r="C97" s="56" t="s">
        <v>1991</v>
      </c>
      <c r="D97" s="64">
        <v>500</v>
      </c>
      <c r="E97" s="64">
        <v>700</v>
      </c>
      <c r="F97" s="59"/>
      <c r="G97" s="59"/>
      <c r="H97" s="56" t="s">
        <v>1993</v>
      </c>
      <c r="I97" s="56"/>
      <c r="J97" s="56"/>
      <c r="K97" s="56">
        <v>1</v>
      </c>
      <c r="L97" s="79">
        <v>1</v>
      </c>
      <c r="M97" s="60"/>
      <c r="N97" s="60"/>
      <c r="O97" s="60"/>
      <c r="P97" s="60"/>
      <c r="Q97" s="60"/>
      <c r="R97" s="60"/>
      <c r="S97" s="60"/>
      <c r="T97" s="60"/>
      <c r="U97" s="60"/>
      <c r="V97" s="60"/>
      <c r="AA97" s="60"/>
      <c r="AB97" s="60"/>
      <c r="AC97" s="60"/>
    </row>
    <row r="98" spans="1:29" ht="15.75" customHeight="1">
      <c r="A98" s="56" t="s">
        <v>1672</v>
      </c>
      <c r="B98" s="65"/>
      <c r="C98" s="56" t="s">
        <v>1673</v>
      </c>
      <c r="D98" s="21">
        <v>2500</v>
      </c>
      <c r="E98" s="62">
        <v>5000</v>
      </c>
      <c r="F98" s="59"/>
      <c r="G98" s="59"/>
      <c r="H98" s="2" t="s">
        <v>1674</v>
      </c>
      <c r="I98" s="63" t="s">
        <v>1675</v>
      </c>
      <c r="J98" s="59"/>
      <c r="K98" s="56">
        <v>1</v>
      </c>
      <c r="L98" s="79">
        <v>1</v>
      </c>
      <c r="M98" s="60"/>
      <c r="N98" s="60"/>
      <c r="O98" s="60"/>
      <c r="P98" s="60"/>
      <c r="Q98" s="60"/>
      <c r="R98" s="60"/>
      <c r="S98" s="60"/>
      <c r="T98" s="60"/>
      <c r="U98" s="60"/>
      <c r="V98" s="60"/>
      <c r="AA98" s="60"/>
      <c r="AB98" s="60"/>
      <c r="AC98" s="60"/>
    </row>
    <row r="99" spans="1:29" ht="15.75" customHeight="1">
      <c r="A99" s="56" t="s">
        <v>1803</v>
      </c>
      <c r="B99" s="65"/>
      <c r="C99" s="56" t="s">
        <v>1804</v>
      </c>
      <c r="D99" s="64">
        <v>20</v>
      </c>
      <c r="E99" s="64">
        <v>20</v>
      </c>
      <c r="F99" s="59"/>
      <c r="G99" s="59"/>
      <c r="H99" s="56" t="s">
        <v>59</v>
      </c>
      <c r="I99" s="56"/>
      <c r="J99" s="56"/>
      <c r="K99" s="56">
        <v>1</v>
      </c>
      <c r="L99" s="79">
        <v>1</v>
      </c>
      <c r="M99" s="60"/>
      <c r="N99" s="60"/>
      <c r="O99" s="60"/>
      <c r="P99" s="60"/>
      <c r="Q99" s="60"/>
      <c r="R99" s="60"/>
      <c r="S99" s="60"/>
      <c r="T99" s="60"/>
      <c r="U99" s="60"/>
      <c r="V99" s="60"/>
      <c r="AA99" s="60"/>
      <c r="AB99" s="60"/>
      <c r="AC99" s="60"/>
    </row>
    <row r="100" spans="1:29" ht="15.75" customHeight="1">
      <c r="A100" s="56" t="s">
        <v>1677</v>
      </c>
      <c r="B100" s="57"/>
      <c r="C100" s="58" t="s">
        <v>1678</v>
      </c>
      <c r="D100" s="62">
        <v>50</v>
      </c>
      <c r="E100" s="64">
        <v>70</v>
      </c>
      <c r="F100" s="59"/>
      <c r="G100" s="59"/>
      <c r="H100" s="16" t="s">
        <v>1679</v>
      </c>
      <c r="I100" s="2" t="s">
        <v>1680</v>
      </c>
      <c r="J100" s="59"/>
      <c r="K100" s="56">
        <v>1</v>
      </c>
      <c r="L100" s="79">
        <v>1</v>
      </c>
      <c r="M100" s="60"/>
      <c r="N100" s="60"/>
      <c r="O100" s="60"/>
      <c r="P100" s="60"/>
      <c r="Q100" s="60"/>
      <c r="R100" s="60"/>
      <c r="S100" s="60"/>
      <c r="T100" s="60"/>
      <c r="U100" s="60"/>
      <c r="V100" s="60"/>
      <c r="AA100" s="60"/>
      <c r="AB100" s="60"/>
      <c r="AC100" s="60"/>
    </row>
    <row r="101" spans="1:29" ht="15.75" customHeight="1">
      <c r="A101" s="56" t="s">
        <v>2004</v>
      </c>
      <c r="B101" s="65"/>
      <c r="C101" s="56" t="s">
        <v>1678</v>
      </c>
      <c r="D101" s="64">
        <v>20</v>
      </c>
      <c r="E101" s="64">
        <v>50</v>
      </c>
      <c r="F101" s="59"/>
      <c r="G101" s="56"/>
      <c r="H101" s="56" t="s">
        <v>59</v>
      </c>
      <c r="I101" s="61"/>
      <c r="J101" s="61"/>
      <c r="K101" s="56">
        <v>1</v>
      </c>
      <c r="L101" s="60"/>
      <c r="M101" s="60"/>
      <c r="N101" s="60"/>
      <c r="O101" s="60"/>
      <c r="P101" s="60"/>
      <c r="Q101" s="60"/>
      <c r="R101" s="60"/>
      <c r="S101" s="60"/>
      <c r="T101" s="60"/>
      <c r="U101" s="60"/>
      <c r="V101" s="60"/>
      <c r="AA101" s="60"/>
      <c r="AB101" s="60"/>
      <c r="AC101" s="60"/>
    </row>
    <row r="102" spans="1:29" ht="15.75" customHeight="1">
      <c r="A102" s="56" t="s">
        <v>1854</v>
      </c>
      <c r="B102" s="65"/>
      <c r="C102" s="56" t="s">
        <v>1855</v>
      </c>
      <c r="D102" s="64">
        <v>4</v>
      </c>
      <c r="E102" s="64">
        <v>4</v>
      </c>
      <c r="F102" s="59"/>
      <c r="G102" s="59"/>
      <c r="H102" s="63" t="s">
        <v>1856</v>
      </c>
      <c r="I102" s="61"/>
      <c r="J102" s="61"/>
      <c r="K102" s="56">
        <v>1</v>
      </c>
      <c r="L102" s="79">
        <v>1</v>
      </c>
      <c r="M102" s="60"/>
      <c r="N102" s="60"/>
      <c r="O102" s="60"/>
      <c r="P102" s="60"/>
      <c r="Q102" s="60"/>
      <c r="R102" s="60"/>
      <c r="S102" s="60"/>
      <c r="T102" s="60"/>
      <c r="U102" s="60"/>
      <c r="V102" s="60"/>
      <c r="AA102" s="60"/>
      <c r="AB102" s="60"/>
      <c r="AC102" s="60"/>
    </row>
    <row r="103" spans="1:29" ht="15.75" customHeight="1">
      <c r="A103" s="56" t="s">
        <v>2097</v>
      </c>
      <c r="B103" s="66"/>
      <c r="C103" s="56" t="s">
        <v>2098</v>
      </c>
      <c r="D103" s="62">
        <v>8</v>
      </c>
      <c r="E103" s="62">
        <v>8</v>
      </c>
      <c r="F103" s="59"/>
      <c r="G103" s="59"/>
      <c r="H103" s="56" t="s">
        <v>2099</v>
      </c>
      <c r="I103" s="56"/>
      <c r="J103" s="56"/>
      <c r="K103" s="56">
        <v>1</v>
      </c>
      <c r="L103" s="79">
        <v>1</v>
      </c>
      <c r="M103" s="60"/>
      <c r="N103" s="60"/>
      <c r="O103" s="60"/>
      <c r="P103" s="60"/>
      <c r="Q103" s="60"/>
      <c r="R103" s="60"/>
      <c r="S103" s="60"/>
      <c r="T103" s="60"/>
      <c r="U103" s="60"/>
      <c r="V103" s="60"/>
      <c r="AA103" s="60"/>
      <c r="AB103" s="60"/>
      <c r="AC103" s="60"/>
    </row>
    <row r="104" spans="1:29" ht="15.75" customHeight="1">
      <c r="A104" s="56" t="s">
        <v>1768</v>
      </c>
      <c r="B104" s="65"/>
      <c r="C104" s="56" t="s">
        <v>1769</v>
      </c>
      <c r="D104" s="64">
        <v>200</v>
      </c>
      <c r="E104" s="64">
        <v>300</v>
      </c>
      <c r="F104" s="59"/>
      <c r="G104" s="59"/>
      <c r="H104" s="63" t="s">
        <v>1770</v>
      </c>
      <c r="I104" s="89" t="s">
        <v>1771</v>
      </c>
      <c r="J104" s="88"/>
      <c r="K104" s="56">
        <v>1</v>
      </c>
      <c r="L104" s="79">
        <v>1</v>
      </c>
      <c r="M104" s="60"/>
      <c r="N104" s="60"/>
      <c r="O104" s="60"/>
      <c r="P104" s="60"/>
      <c r="Q104" s="60"/>
      <c r="R104" s="60"/>
      <c r="S104" s="60"/>
      <c r="T104" s="60"/>
      <c r="U104" s="60"/>
      <c r="V104" s="60"/>
      <c r="AA104" s="60"/>
      <c r="AB104" s="60"/>
      <c r="AC104" s="60"/>
    </row>
    <row r="105" spans="1:29" ht="15.75" customHeight="1">
      <c r="A105" s="56" t="s">
        <v>1557</v>
      </c>
      <c r="B105" s="57"/>
      <c r="C105" s="58" t="s">
        <v>1558</v>
      </c>
      <c r="D105" s="58">
        <v>20</v>
      </c>
      <c r="E105" s="58">
        <v>25</v>
      </c>
      <c r="F105" s="59"/>
      <c r="G105" s="59"/>
      <c r="H105" s="2" t="s">
        <v>140</v>
      </c>
      <c r="I105" s="61"/>
      <c r="J105" s="59"/>
      <c r="K105" s="56">
        <v>1</v>
      </c>
      <c r="L105" s="79">
        <v>1</v>
      </c>
      <c r="M105" s="60"/>
      <c r="N105" s="60"/>
      <c r="O105" s="60"/>
      <c r="P105" s="60"/>
      <c r="Q105" s="60"/>
      <c r="R105" s="60"/>
      <c r="S105" s="60"/>
      <c r="T105" s="60"/>
      <c r="U105" s="60"/>
      <c r="V105" s="60"/>
      <c r="AA105" s="60"/>
      <c r="AB105" s="60"/>
      <c r="AC105" s="60"/>
    </row>
    <row r="106" spans="1:29" ht="15.75" customHeight="1">
      <c r="A106" s="56" t="s">
        <v>1607</v>
      </c>
      <c r="B106" s="66"/>
      <c r="C106" s="56" t="s">
        <v>1558</v>
      </c>
      <c r="D106" s="56">
        <v>300</v>
      </c>
      <c r="E106" s="56">
        <v>300</v>
      </c>
      <c r="F106" s="59"/>
      <c r="G106" s="59"/>
      <c r="H106" s="2" t="s">
        <v>1608</v>
      </c>
      <c r="I106" s="2" t="s">
        <v>1609</v>
      </c>
      <c r="J106" s="59"/>
      <c r="K106" s="56">
        <v>1</v>
      </c>
      <c r="L106" s="60"/>
      <c r="M106" s="60"/>
      <c r="N106" s="60"/>
      <c r="O106" s="60"/>
      <c r="P106" s="60"/>
      <c r="Q106" s="60"/>
      <c r="R106" s="60"/>
      <c r="S106" s="60"/>
      <c r="T106" s="60"/>
      <c r="U106" s="60"/>
      <c r="V106" s="60"/>
      <c r="AA106" s="60"/>
      <c r="AB106" s="60"/>
      <c r="AC106" s="60"/>
    </row>
    <row r="107" spans="1:29" ht="15.75" customHeight="1">
      <c r="A107" s="56" t="s">
        <v>1852</v>
      </c>
      <c r="B107" s="66"/>
      <c r="C107" s="56" t="s">
        <v>1558</v>
      </c>
      <c r="D107" s="64">
        <v>267</v>
      </c>
      <c r="E107" s="64">
        <v>267</v>
      </c>
      <c r="F107" s="59"/>
      <c r="G107" s="59"/>
      <c r="H107" s="56" t="s">
        <v>59</v>
      </c>
      <c r="I107" s="59"/>
      <c r="J107" s="63" t="s">
        <v>1853</v>
      </c>
      <c r="K107" s="56">
        <v>1</v>
      </c>
      <c r="L107" s="60"/>
      <c r="M107" s="60"/>
      <c r="N107" s="60"/>
      <c r="O107" s="60"/>
      <c r="P107" s="60"/>
      <c r="Q107" s="60"/>
      <c r="R107" s="60"/>
      <c r="S107" s="60"/>
      <c r="T107" s="60"/>
      <c r="U107" s="60"/>
      <c r="V107" s="60"/>
      <c r="AA107" s="60"/>
      <c r="AB107" s="60"/>
      <c r="AC107" s="60"/>
    </row>
    <row r="108" spans="1:29" ht="15.75" customHeight="1">
      <c r="A108" s="56" t="s">
        <v>1867</v>
      </c>
      <c r="B108" s="65"/>
      <c r="C108" s="56" t="s">
        <v>1558</v>
      </c>
      <c r="D108" s="56">
        <v>30</v>
      </c>
      <c r="E108" s="56">
        <v>30</v>
      </c>
      <c r="F108" s="59"/>
      <c r="G108" s="59"/>
      <c r="H108" s="56" t="s">
        <v>59</v>
      </c>
      <c r="I108" s="59"/>
      <c r="J108" s="59"/>
      <c r="K108" s="56">
        <v>1</v>
      </c>
      <c r="L108" s="60"/>
      <c r="M108" s="60"/>
      <c r="N108" s="60"/>
      <c r="O108" s="60"/>
      <c r="P108" s="60"/>
      <c r="Q108" s="60"/>
      <c r="R108" s="60"/>
      <c r="S108" s="60"/>
      <c r="T108" s="60"/>
      <c r="U108" s="60"/>
      <c r="V108" s="60"/>
      <c r="AA108" s="60"/>
      <c r="AB108" s="60"/>
      <c r="AC108" s="60"/>
    </row>
    <row r="109" spans="1:29" ht="15.75" customHeight="1">
      <c r="A109" s="56" t="s">
        <v>1898</v>
      </c>
      <c r="B109" s="65"/>
      <c r="C109" s="56" t="s">
        <v>1558</v>
      </c>
      <c r="D109" s="64">
        <v>500</v>
      </c>
      <c r="E109" s="62">
        <v>3000</v>
      </c>
      <c r="F109" s="59"/>
      <c r="G109" s="59"/>
      <c r="H109" s="63" t="s">
        <v>1900</v>
      </c>
      <c r="I109" s="63" t="s">
        <v>1901</v>
      </c>
      <c r="J109" s="56"/>
      <c r="K109" s="56">
        <v>1</v>
      </c>
      <c r="L109" s="60"/>
      <c r="M109" s="60"/>
      <c r="N109" s="60"/>
      <c r="O109" s="60"/>
      <c r="P109" s="60"/>
      <c r="Q109" s="60"/>
      <c r="R109" s="60"/>
      <c r="S109" s="60"/>
      <c r="T109" s="60"/>
      <c r="U109" s="60"/>
      <c r="V109" s="60"/>
      <c r="AA109" s="60"/>
      <c r="AB109" s="60"/>
      <c r="AC109" s="60"/>
    </row>
    <row r="110" spans="1:29" ht="15.75" customHeight="1">
      <c r="A110" s="56" t="s">
        <v>1933</v>
      </c>
      <c r="B110" s="66"/>
      <c r="C110" s="56" t="s">
        <v>1558</v>
      </c>
      <c r="D110" s="64">
        <v>45</v>
      </c>
      <c r="E110" s="64">
        <v>60</v>
      </c>
      <c r="F110" s="59"/>
      <c r="G110" s="61"/>
      <c r="H110" s="56" t="s">
        <v>111</v>
      </c>
      <c r="I110" s="59"/>
      <c r="J110" s="59"/>
      <c r="K110" s="56">
        <v>1</v>
      </c>
      <c r="L110" s="60"/>
      <c r="M110" s="60"/>
      <c r="N110" s="60"/>
      <c r="O110" s="60"/>
      <c r="P110" s="60"/>
      <c r="Q110" s="60"/>
      <c r="R110" s="60"/>
      <c r="S110" s="60"/>
      <c r="T110" s="60"/>
      <c r="U110" s="60"/>
      <c r="V110" s="60"/>
      <c r="AA110" s="60"/>
      <c r="AB110" s="60"/>
      <c r="AC110" s="60"/>
    </row>
    <row r="111" spans="1:29" ht="15.75" customHeight="1">
      <c r="A111" s="56" t="s">
        <v>1959</v>
      </c>
      <c r="B111" s="65"/>
      <c r="C111" s="56" t="s">
        <v>1558</v>
      </c>
      <c r="D111" s="62">
        <v>2000</v>
      </c>
      <c r="E111" s="62">
        <v>12000</v>
      </c>
      <c r="F111" s="59"/>
      <c r="G111" s="59"/>
      <c r="H111" s="63" t="s">
        <v>1645</v>
      </c>
      <c r="I111" s="2" t="s">
        <v>1814</v>
      </c>
      <c r="J111" s="63" t="s">
        <v>1962</v>
      </c>
      <c r="K111" s="56">
        <v>1</v>
      </c>
      <c r="L111" s="60"/>
      <c r="M111" s="60"/>
      <c r="N111" s="60"/>
      <c r="O111" s="60"/>
      <c r="P111" s="60"/>
      <c r="Q111" s="60"/>
      <c r="R111" s="60"/>
      <c r="S111" s="60"/>
      <c r="T111" s="60"/>
      <c r="U111" s="60"/>
      <c r="V111" s="60"/>
      <c r="AA111" s="60"/>
      <c r="AB111" s="60"/>
      <c r="AC111" s="60"/>
    </row>
    <row r="112" spans="1:29" ht="15.75" customHeight="1">
      <c r="A112" s="56" t="s">
        <v>1981</v>
      </c>
      <c r="B112" s="65"/>
      <c r="C112" s="56" t="s">
        <v>1558</v>
      </c>
      <c r="D112" s="64">
        <v>25</v>
      </c>
      <c r="E112" s="64">
        <v>75</v>
      </c>
      <c r="F112" s="59"/>
      <c r="G112" s="59"/>
      <c r="H112" s="56" t="s">
        <v>59</v>
      </c>
      <c r="I112" s="63" t="s">
        <v>1982</v>
      </c>
      <c r="J112" s="56"/>
      <c r="K112" s="56">
        <v>1</v>
      </c>
      <c r="L112" s="60"/>
      <c r="M112" s="60"/>
      <c r="N112" s="60"/>
      <c r="O112" s="60"/>
      <c r="P112" s="60"/>
      <c r="Q112" s="60"/>
      <c r="R112" s="60"/>
      <c r="S112" s="60"/>
      <c r="T112" s="60"/>
      <c r="U112" s="60"/>
      <c r="V112" s="60"/>
      <c r="AA112" s="60"/>
      <c r="AB112" s="60"/>
      <c r="AC112" s="60"/>
    </row>
    <row r="113" spans="1:29" ht="15.75" customHeight="1">
      <c r="A113" s="56" t="s">
        <v>2092</v>
      </c>
      <c r="B113" s="66"/>
      <c r="C113" s="56" t="s">
        <v>1558</v>
      </c>
      <c r="D113" s="64">
        <v>400</v>
      </c>
      <c r="E113" s="64">
        <v>580</v>
      </c>
      <c r="F113" s="59"/>
      <c r="G113" s="59"/>
      <c r="H113" s="63" t="s">
        <v>2093</v>
      </c>
      <c r="I113" s="63" t="s">
        <v>2094</v>
      </c>
      <c r="J113" s="59"/>
      <c r="K113" s="56">
        <v>1</v>
      </c>
      <c r="L113" s="60"/>
      <c r="M113" s="60"/>
      <c r="N113" s="60"/>
      <c r="O113" s="60"/>
      <c r="P113" s="60"/>
      <c r="Q113" s="60"/>
      <c r="R113" s="60"/>
      <c r="S113" s="60"/>
      <c r="T113" s="60"/>
      <c r="U113" s="60"/>
      <c r="V113" s="60"/>
      <c r="AA113" s="60"/>
      <c r="AB113" s="60"/>
      <c r="AC113" s="60"/>
    </row>
    <row r="114" spans="1:29" ht="15.75" customHeight="1">
      <c r="A114" s="56" t="s">
        <v>2122</v>
      </c>
      <c r="B114" s="66"/>
      <c r="C114" s="56" t="s">
        <v>1558</v>
      </c>
      <c r="D114" s="64">
        <v>200</v>
      </c>
      <c r="E114" s="64">
        <v>300</v>
      </c>
      <c r="F114" s="59"/>
      <c r="G114" s="59"/>
      <c r="H114" s="56" t="s">
        <v>2123</v>
      </c>
      <c r="I114" s="56" t="s">
        <v>1144</v>
      </c>
      <c r="J114" s="56"/>
      <c r="K114" s="56">
        <v>1</v>
      </c>
      <c r="L114" s="60"/>
      <c r="M114" s="60"/>
      <c r="N114" s="60"/>
      <c r="O114" s="60"/>
      <c r="P114" s="60"/>
      <c r="Q114" s="60"/>
      <c r="R114" s="60"/>
      <c r="S114" s="60"/>
      <c r="T114" s="60"/>
      <c r="U114" s="60"/>
      <c r="V114" s="60"/>
      <c r="AA114" s="60"/>
      <c r="AB114" s="60"/>
      <c r="AC114" s="60"/>
    </row>
    <row r="115" spans="1:29" ht="15.75" customHeight="1">
      <c r="A115" s="56" t="s">
        <v>2107</v>
      </c>
      <c r="B115" s="66"/>
      <c r="C115" s="56" t="s">
        <v>1917</v>
      </c>
      <c r="D115" s="64">
        <v>300</v>
      </c>
      <c r="E115" s="64">
        <v>300</v>
      </c>
      <c r="F115" s="59"/>
      <c r="G115" s="59"/>
      <c r="H115" s="63" t="s">
        <v>2108</v>
      </c>
      <c r="I115" s="59"/>
      <c r="J115" s="59"/>
      <c r="K115" s="56">
        <v>1</v>
      </c>
      <c r="L115" s="79">
        <v>1</v>
      </c>
      <c r="M115" s="60"/>
      <c r="N115" s="60"/>
      <c r="O115" s="60"/>
      <c r="P115" s="60"/>
      <c r="Q115" s="60"/>
      <c r="R115" s="60"/>
      <c r="S115" s="60"/>
      <c r="T115" s="60"/>
      <c r="U115" s="60"/>
      <c r="V115" s="60"/>
      <c r="AA115" s="60"/>
      <c r="AB115" s="60"/>
      <c r="AC115" s="60"/>
    </row>
    <row r="116" spans="1:29" ht="15.75" customHeight="1">
      <c r="A116" s="56" t="s">
        <v>1517</v>
      </c>
      <c r="B116" s="57"/>
      <c r="C116" s="58" t="s">
        <v>1518</v>
      </c>
      <c r="D116" s="58"/>
      <c r="E116" s="56"/>
      <c r="F116" s="59"/>
      <c r="G116" s="59"/>
      <c r="H116" s="56" t="s">
        <v>1519</v>
      </c>
      <c r="I116" s="59"/>
      <c r="J116" s="59"/>
      <c r="K116" s="56">
        <v>1</v>
      </c>
      <c r="L116" s="79">
        <v>1</v>
      </c>
      <c r="M116" s="60"/>
      <c r="N116" s="60"/>
      <c r="O116" s="60"/>
      <c r="P116" s="60"/>
      <c r="Q116" s="60"/>
      <c r="R116" s="60"/>
      <c r="S116" s="60"/>
      <c r="T116" s="60"/>
      <c r="U116" s="60"/>
      <c r="V116" s="60"/>
      <c r="AA116" s="60"/>
      <c r="AB116" s="60"/>
      <c r="AC116" s="60"/>
    </row>
    <row r="117" spans="1:29" ht="15.75" customHeight="1">
      <c r="A117" s="56" t="s">
        <v>1593</v>
      </c>
      <c r="B117" s="66"/>
      <c r="C117" s="56" t="s">
        <v>1518</v>
      </c>
      <c r="D117" s="64">
        <v>200</v>
      </c>
      <c r="E117" s="62">
        <v>1000</v>
      </c>
      <c r="F117" s="59"/>
      <c r="G117" s="59"/>
      <c r="H117" s="63" t="s">
        <v>1594</v>
      </c>
      <c r="I117" s="63" t="s">
        <v>1595</v>
      </c>
      <c r="J117" s="63" t="s">
        <v>1596</v>
      </c>
      <c r="K117" s="56">
        <v>1</v>
      </c>
      <c r="M117" s="63" t="s">
        <v>1597</v>
      </c>
      <c r="N117" s="60"/>
      <c r="O117" s="60"/>
      <c r="P117" s="60"/>
      <c r="Q117" s="60"/>
      <c r="R117" s="60"/>
      <c r="S117" s="60"/>
      <c r="T117" s="60"/>
      <c r="U117" s="60"/>
      <c r="V117" s="60"/>
      <c r="AA117" s="60"/>
      <c r="AB117" s="60"/>
      <c r="AC117" s="60"/>
    </row>
    <row r="118" spans="1:29" ht="15.75" customHeight="1">
      <c r="A118" s="56" t="s">
        <v>1604</v>
      </c>
      <c r="B118" s="57"/>
      <c r="C118" s="58" t="s">
        <v>1518</v>
      </c>
      <c r="D118" s="62">
        <v>200</v>
      </c>
      <c r="E118" s="64">
        <v>200</v>
      </c>
      <c r="F118" s="59"/>
      <c r="G118" s="59"/>
      <c r="H118" s="63" t="s">
        <v>1605</v>
      </c>
      <c r="I118" s="2" t="s">
        <v>1606</v>
      </c>
      <c r="J118" s="59"/>
      <c r="K118" s="56">
        <v>1</v>
      </c>
      <c r="L118" s="60"/>
      <c r="M118" s="60"/>
      <c r="N118" s="60"/>
      <c r="O118" s="60"/>
      <c r="P118" s="60"/>
      <c r="Q118" s="60"/>
      <c r="R118" s="60"/>
      <c r="S118" s="60"/>
      <c r="T118" s="60"/>
      <c r="U118" s="60"/>
      <c r="V118" s="60"/>
      <c r="AA118" s="60"/>
      <c r="AB118" s="60"/>
      <c r="AC118" s="60"/>
    </row>
    <row r="119" spans="1:29" ht="15.75" customHeight="1">
      <c r="A119" s="56" t="s">
        <v>1617</v>
      </c>
      <c r="B119" s="65"/>
      <c r="C119" s="56" t="s">
        <v>1518</v>
      </c>
      <c r="D119" s="64">
        <v>10</v>
      </c>
      <c r="E119" s="64">
        <v>20</v>
      </c>
      <c r="F119" s="59"/>
      <c r="G119" s="59"/>
      <c r="H119" s="56" t="s">
        <v>1579</v>
      </c>
      <c r="I119" s="59"/>
      <c r="J119" s="59"/>
      <c r="K119" s="56">
        <v>1</v>
      </c>
      <c r="L119" s="60"/>
      <c r="M119" s="60"/>
      <c r="N119" s="60"/>
      <c r="O119" s="60"/>
      <c r="P119" s="60"/>
      <c r="Q119" s="60"/>
      <c r="R119" s="60"/>
      <c r="S119" s="60"/>
      <c r="T119" s="60"/>
      <c r="U119" s="60"/>
      <c r="V119" s="60"/>
      <c r="AA119" s="60"/>
      <c r="AB119" s="60"/>
      <c r="AC119" s="60"/>
    </row>
    <row r="120" spans="1:29" ht="15.75" customHeight="1">
      <c r="A120" s="56" t="s">
        <v>1618</v>
      </c>
      <c r="B120" s="65"/>
      <c r="C120" s="56" t="s">
        <v>1518</v>
      </c>
      <c r="D120" s="64">
        <v>30</v>
      </c>
      <c r="E120" s="64">
        <v>30</v>
      </c>
      <c r="F120" s="59"/>
      <c r="G120" s="59"/>
      <c r="H120" s="56" t="s">
        <v>1519</v>
      </c>
      <c r="I120" s="59"/>
      <c r="J120" s="59"/>
      <c r="K120" s="56">
        <v>1</v>
      </c>
      <c r="L120" s="60"/>
      <c r="M120" s="60"/>
      <c r="N120" s="60"/>
      <c r="O120" s="60"/>
      <c r="P120" s="60"/>
      <c r="Q120" s="60"/>
      <c r="R120" s="60"/>
      <c r="S120" s="60"/>
      <c r="T120" s="60"/>
      <c r="U120" s="60"/>
      <c r="V120" s="60"/>
      <c r="AA120" s="60"/>
      <c r="AB120" s="60"/>
      <c r="AC120" s="60"/>
    </row>
    <row r="121" spans="1:29" ht="15.75" customHeight="1">
      <c r="A121" s="56" t="s">
        <v>1702</v>
      </c>
      <c r="B121" s="57"/>
      <c r="C121" s="58" t="s">
        <v>1518</v>
      </c>
      <c r="D121" s="62">
        <v>54</v>
      </c>
      <c r="E121" s="64">
        <v>400</v>
      </c>
      <c r="F121" s="59"/>
      <c r="G121" s="59"/>
      <c r="H121" s="63" t="s">
        <v>1703</v>
      </c>
      <c r="I121" s="88" t="s">
        <v>1704</v>
      </c>
      <c r="J121" s="88"/>
      <c r="K121" s="56">
        <v>1</v>
      </c>
      <c r="L121" s="60"/>
      <c r="M121" s="60"/>
      <c r="N121" s="60"/>
      <c r="O121" s="60"/>
      <c r="P121" s="60"/>
      <c r="Q121" s="60"/>
      <c r="R121" s="60"/>
      <c r="S121" s="60"/>
      <c r="T121" s="60"/>
      <c r="U121" s="60"/>
      <c r="V121" s="60"/>
      <c r="AA121" s="60"/>
      <c r="AB121" s="60"/>
      <c r="AC121" s="60"/>
    </row>
    <row r="122" spans="1:29" ht="15.75" customHeight="1">
      <c r="A122" s="56" t="s">
        <v>1722</v>
      </c>
      <c r="B122" s="66"/>
      <c r="C122" s="56" t="s">
        <v>1518</v>
      </c>
      <c r="D122" s="62">
        <v>2000</v>
      </c>
      <c r="E122" s="62">
        <v>2000</v>
      </c>
      <c r="F122" s="59"/>
      <c r="G122" s="59"/>
      <c r="H122" s="63" t="s">
        <v>1723</v>
      </c>
      <c r="I122" s="59"/>
      <c r="J122" s="59"/>
      <c r="K122" s="56">
        <v>1</v>
      </c>
      <c r="L122" s="60"/>
      <c r="M122" s="60"/>
      <c r="N122" s="60"/>
      <c r="O122" s="60"/>
      <c r="P122" s="60"/>
      <c r="Q122" s="60"/>
      <c r="R122" s="60"/>
      <c r="S122" s="60"/>
      <c r="T122" s="60"/>
      <c r="U122" s="60"/>
      <c r="V122" s="60"/>
      <c r="AA122" s="60"/>
      <c r="AB122" s="60"/>
      <c r="AC122" s="60"/>
    </row>
    <row r="123" spans="1:29" ht="15.75" customHeight="1">
      <c r="A123" s="56" t="s">
        <v>1754</v>
      </c>
      <c r="B123" s="65"/>
      <c r="C123" s="56" t="s">
        <v>1518</v>
      </c>
      <c r="D123" s="64">
        <v>700</v>
      </c>
      <c r="E123" s="64">
        <v>700</v>
      </c>
      <c r="F123" s="59"/>
      <c r="G123" s="59"/>
      <c r="H123" s="56" t="s">
        <v>59</v>
      </c>
      <c r="I123" s="59"/>
      <c r="J123" s="59"/>
      <c r="K123" s="56">
        <v>1</v>
      </c>
      <c r="L123" s="60"/>
      <c r="M123" s="60"/>
      <c r="N123" s="60"/>
      <c r="O123" s="60"/>
      <c r="P123" s="60"/>
      <c r="Q123" s="60"/>
      <c r="R123" s="60"/>
      <c r="S123" s="60"/>
      <c r="T123" s="60"/>
      <c r="U123" s="60"/>
      <c r="V123" s="60"/>
      <c r="AA123" s="60"/>
      <c r="AB123" s="60"/>
      <c r="AC123" s="60"/>
    </row>
    <row r="124" spans="1:29" ht="15.75" customHeight="1">
      <c r="A124" s="56" t="s">
        <v>1764</v>
      </c>
      <c r="B124" s="66"/>
      <c r="C124" s="56" t="s">
        <v>1518</v>
      </c>
      <c r="D124" s="64">
        <v>800</v>
      </c>
      <c r="E124" s="62">
        <v>1000</v>
      </c>
      <c r="F124" s="59"/>
      <c r="G124" s="59"/>
      <c r="H124" s="63" t="s">
        <v>1765</v>
      </c>
      <c r="I124" s="63" t="s">
        <v>1766</v>
      </c>
      <c r="J124" s="63" t="s">
        <v>1767</v>
      </c>
      <c r="K124" s="56">
        <v>1</v>
      </c>
      <c r="L124" s="60"/>
      <c r="M124" s="60"/>
      <c r="N124" s="60"/>
      <c r="O124" s="60"/>
      <c r="P124" s="60"/>
      <c r="Q124" s="60"/>
      <c r="R124" s="60"/>
      <c r="S124" s="60"/>
      <c r="T124" s="60"/>
      <c r="U124" s="60"/>
      <c r="V124" s="60"/>
      <c r="AA124" s="60"/>
      <c r="AB124" s="60"/>
      <c r="AC124" s="60"/>
    </row>
    <row r="125" spans="1:29" ht="15.75" customHeight="1">
      <c r="A125" s="56" t="s">
        <v>1792</v>
      </c>
      <c r="B125" s="65"/>
      <c r="C125" s="56" t="s">
        <v>1518</v>
      </c>
      <c r="D125" s="64">
        <v>100</v>
      </c>
      <c r="E125" s="64">
        <v>100</v>
      </c>
      <c r="F125" s="59"/>
      <c r="G125" s="59"/>
      <c r="H125" s="63" t="s">
        <v>1793</v>
      </c>
      <c r="I125" s="59"/>
      <c r="J125" s="59"/>
      <c r="K125" s="56">
        <v>1</v>
      </c>
      <c r="L125" s="60"/>
      <c r="M125" s="60"/>
      <c r="N125" s="60"/>
      <c r="O125" s="60"/>
      <c r="P125" s="60"/>
      <c r="Q125" s="60"/>
      <c r="R125" s="60"/>
      <c r="S125" s="60"/>
      <c r="T125" s="60"/>
      <c r="U125" s="60"/>
      <c r="V125" s="60"/>
      <c r="AA125" s="60"/>
      <c r="AB125" s="60"/>
      <c r="AC125" s="60"/>
    </row>
    <row r="126" spans="1:29" ht="15.75" customHeight="1">
      <c r="A126" s="56" t="s">
        <v>1822</v>
      </c>
      <c r="B126" s="65"/>
      <c r="C126" s="56" t="s">
        <v>1518</v>
      </c>
      <c r="D126" s="64">
        <v>20</v>
      </c>
      <c r="E126" s="64">
        <v>30</v>
      </c>
      <c r="F126" s="59"/>
      <c r="G126" s="59"/>
      <c r="H126" s="63" t="s">
        <v>1823</v>
      </c>
      <c r="I126" s="59"/>
      <c r="J126" s="59"/>
      <c r="K126" s="56">
        <v>1</v>
      </c>
      <c r="L126" s="60"/>
      <c r="M126" s="60"/>
      <c r="N126" s="60"/>
      <c r="O126" s="60"/>
      <c r="P126" s="60"/>
      <c r="Q126" s="60"/>
      <c r="R126" s="60"/>
      <c r="S126" s="60"/>
      <c r="T126" s="60"/>
      <c r="U126" s="60"/>
      <c r="V126" s="60"/>
      <c r="AA126" s="60"/>
      <c r="AB126" s="60"/>
      <c r="AC126" s="60"/>
    </row>
    <row r="127" spans="1:29" ht="15.75" customHeight="1">
      <c r="A127" s="56" t="s">
        <v>1911</v>
      </c>
      <c r="B127" s="66"/>
      <c r="C127" s="56" t="s">
        <v>1518</v>
      </c>
      <c r="D127" s="64">
        <v>600</v>
      </c>
      <c r="E127" s="62">
        <v>2000</v>
      </c>
      <c r="F127" s="59"/>
      <c r="G127" s="59"/>
      <c r="H127" s="63" t="s">
        <v>1912</v>
      </c>
      <c r="I127" s="2" t="s">
        <v>1914</v>
      </c>
      <c r="J127" s="56"/>
      <c r="K127" s="56">
        <v>1</v>
      </c>
      <c r="L127" s="60"/>
      <c r="M127" s="60"/>
      <c r="N127" s="60"/>
      <c r="O127" s="60"/>
      <c r="P127" s="60"/>
      <c r="Q127" s="60"/>
      <c r="R127" s="60"/>
      <c r="S127" s="60"/>
      <c r="T127" s="60"/>
      <c r="U127" s="60"/>
      <c r="V127" s="60"/>
      <c r="AA127" s="60"/>
      <c r="AB127" s="60"/>
      <c r="AC127" s="60"/>
    </row>
    <row r="128" spans="1:29" ht="15.75" customHeight="1">
      <c r="A128" s="56" t="s">
        <v>1523</v>
      </c>
      <c r="B128" s="57"/>
      <c r="C128" s="58" t="s">
        <v>1524</v>
      </c>
      <c r="D128" s="58">
        <v>28</v>
      </c>
      <c r="E128" s="56">
        <v>28</v>
      </c>
      <c r="F128" s="59"/>
      <c r="G128" s="59"/>
      <c r="H128" s="56" t="s">
        <v>277</v>
      </c>
      <c r="I128" s="61"/>
      <c r="J128" s="59"/>
      <c r="K128" s="56">
        <v>1</v>
      </c>
      <c r="L128" s="79">
        <v>1</v>
      </c>
      <c r="M128" s="60"/>
      <c r="N128" s="60"/>
      <c r="O128" s="60"/>
      <c r="P128" s="60"/>
      <c r="Q128" s="60"/>
      <c r="R128" s="60"/>
      <c r="S128" s="60"/>
      <c r="T128" s="60"/>
      <c r="U128" s="60"/>
      <c r="V128" s="60"/>
      <c r="AA128" s="60"/>
      <c r="AB128" s="60"/>
      <c r="AC128" s="60"/>
    </row>
    <row r="129" spans="1:29" ht="15.75" customHeight="1">
      <c r="A129" s="56" t="s">
        <v>1550</v>
      </c>
      <c r="B129" s="57"/>
      <c r="C129" s="58" t="s">
        <v>1551</v>
      </c>
      <c r="D129" s="58">
        <v>150</v>
      </c>
      <c r="E129" s="56">
        <v>150</v>
      </c>
      <c r="F129" s="59"/>
      <c r="G129" s="59"/>
      <c r="H129" s="2" t="s">
        <v>1552</v>
      </c>
      <c r="I129" s="61"/>
      <c r="J129" s="59"/>
      <c r="K129" s="56">
        <v>1</v>
      </c>
      <c r="L129" s="79">
        <v>1</v>
      </c>
      <c r="M129" s="60"/>
      <c r="N129" s="60"/>
      <c r="O129" s="60"/>
      <c r="P129" s="60"/>
      <c r="Q129" s="60"/>
      <c r="R129" s="60"/>
      <c r="S129" s="60"/>
      <c r="T129" s="60"/>
      <c r="U129" s="60"/>
      <c r="V129" s="60"/>
      <c r="AA129" s="60"/>
      <c r="AB129" s="60"/>
      <c r="AC129" s="60"/>
    </row>
    <row r="130" spans="1:29" ht="15.75" customHeight="1">
      <c r="A130" s="56" t="s">
        <v>2113</v>
      </c>
      <c r="B130" s="66"/>
      <c r="C130" s="56" t="s">
        <v>1551</v>
      </c>
      <c r="D130" s="64">
        <v>36</v>
      </c>
      <c r="E130" s="64">
        <v>36</v>
      </c>
      <c r="F130" s="59"/>
      <c r="G130" s="59"/>
      <c r="H130" s="2" t="s">
        <v>1552</v>
      </c>
      <c r="I130" s="56"/>
      <c r="J130" s="56"/>
      <c r="K130" s="56">
        <v>1</v>
      </c>
      <c r="L130" s="79"/>
      <c r="M130" s="60"/>
      <c r="N130" s="60"/>
      <c r="O130" s="60"/>
      <c r="P130" s="60"/>
      <c r="Q130" s="60"/>
      <c r="R130" s="60"/>
      <c r="S130" s="60"/>
      <c r="T130" s="60"/>
      <c r="U130" s="60"/>
      <c r="V130" s="60"/>
      <c r="AA130" s="60"/>
      <c r="AB130" s="60"/>
      <c r="AC130" s="60"/>
    </row>
    <row r="131" spans="1:29" ht="15.75" customHeight="1">
      <c r="A131" s="56" t="s">
        <v>1541</v>
      </c>
      <c r="B131" s="57"/>
      <c r="C131" s="58" t="s">
        <v>1542</v>
      </c>
      <c r="D131" s="62">
        <v>250</v>
      </c>
      <c r="E131" s="62">
        <v>250</v>
      </c>
      <c r="F131" s="59"/>
      <c r="G131" s="59"/>
      <c r="H131" s="56" t="s">
        <v>59</v>
      </c>
      <c r="I131" s="2" t="s">
        <v>1543</v>
      </c>
      <c r="J131" s="59"/>
      <c r="K131" s="56">
        <v>1</v>
      </c>
      <c r="L131" s="79">
        <v>1</v>
      </c>
      <c r="M131" s="60"/>
      <c r="N131" s="60"/>
      <c r="O131" s="60"/>
      <c r="P131" s="60"/>
      <c r="Q131" s="60"/>
      <c r="R131" s="60"/>
      <c r="S131" s="60"/>
      <c r="T131" s="60"/>
      <c r="U131" s="60"/>
      <c r="V131" s="60"/>
      <c r="AA131" s="60"/>
      <c r="AB131" s="60"/>
      <c r="AC131" s="60"/>
    </row>
    <row r="132" spans="1:29" ht="15.75" customHeight="1">
      <c r="A132" s="79" t="s">
        <v>2171</v>
      </c>
      <c r="B132" s="60"/>
      <c r="C132" s="79" t="s">
        <v>2172</v>
      </c>
      <c r="D132" s="79">
        <v>1</v>
      </c>
      <c r="E132" s="79">
        <v>1</v>
      </c>
      <c r="F132" s="60"/>
      <c r="G132" s="60"/>
      <c r="H132" s="79" t="s">
        <v>2064</v>
      </c>
      <c r="I132" s="60"/>
      <c r="J132" s="60"/>
      <c r="K132" s="79">
        <v>1</v>
      </c>
      <c r="L132" s="79">
        <v>1</v>
      </c>
      <c r="M132" s="60"/>
      <c r="N132" s="60"/>
      <c r="O132" s="60"/>
      <c r="P132" s="60"/>
      <c r="Q132" s="60"/>
      <c r="R132" s="60"/>
      <c r="S132" s="60"/>
      <c r="T132" s="60"/>
      <c r="U132" s="60"/>
      <c r="V132" s="60"/>
      <c r="AA132" s="60"/>
      <c r="AB132" s="60"/>
      <c r="AC132" s="60"/>
    </row>
    <row r="133" spans="1:29" ht="15.75" customHeight="1">
      <c r="A133" s="56" t="s">
        <v>1632</v>
      </c>
      <c r="B133" s="57"/>
      <c r="C133" s="58" t="s">
        <v>1633</v>
      </c>
      <c r="D133" s="62">
        <v>400</v>
      </c>
      <c r="E133" s="64">
        <v>550</v>
      </c>
      <c r="F133" s="59"/>
      <c r="G133" s="59"/>
      <c r="H133" s="63" t="s">
        <v>1594</v>
      </c>
      <c r="I133" s="56" t="s">
        <v>1634</v>
      </c>
      <c r="J133" s="59"/>
      <c r="K133" s="56">
        <v>1</v>
      </c>
      <c r="L133" s="79">
        <v>1</v>
      </c>
      <c r="M133" s="60"/>
      <c r="N133" s="60"/>
      <c r="O133" s="60"/>
      <c r="P133" s="60"/>
      <c r="Q133" s="60"/>
      <c r="R133" s="60"/>
      <c r="S133" s="60"/>
      <c r="T133" s="60"/>
      <c r="U133" s="60"/>
      <c r="V133" s="60"/>
      <c r="AA133" s="60"/>
      <c r="AB133" s="60"/>
      <c r="AC133" s="60"/>
    </row>
    <row r="134" spans="1:29" ht="15.75" customHeight="1">
      <c r="A134" s="56" t="s">
        <v>2012</v>
      </c>
      <c r="B134" s="65"/>
      <c r="C134" s="56" t="s">
        <v>2013</v>
      </c>
      <c r="D134" s="56">
        <v>200</v>
      </c>
      <c r="E134" s="56">
        <v>400</v>
      </c>
      <c r="F134" s="59"/>
      <c r="G134" s="59"/>
      <c r="H134" s="63" t="s">
        <v>2015</v>
      </c>
      <c r="I134" s="56" t="s">
        <v>59</v>
      </c>
      <c r="J134" s="59"/>
      <c r="K134" s="56">
        <v>1</v>
      </c>
      <c r="L134" s="79">
        <v>1</v>
      </c>
      <c r="M134" s="60"/>
      <c r="N134" s="60"/>
      <c r="O134" s="60"/>
      <c r="P134" s="60"/>
      <c r="Q134" s="60"/>
      <c r="R134" s="60"/>
      <c r="S134" s="60"/>
      <c r="T134" s="60"/>
      <c r="U134" s="60"/>
      <c r="V134" s="60"/>
      <c r="AA134" s="60"/>
      <c r="AB134" s="60"/>
      <c r="AC134" s="60"/>
    </row>
    <row r="135" spans="1:29" ht="15.75" customHeight="1">
      <c r="A135" s="56" t="s">
        <v>2063</v>
      </c>
      <c r="B135" s="66"/>
      <c r="C135" s="56" t="s">
        <v>2013</v>
      </c>
      <c r="D135" s="62">
        <v>5</v>
      </c>
      <c r="E135" s="64">
        <v>5</v>
      </c>
      <c r="F135" s="59"/>
      <c r="G135" s="59"/>
      <c r="H135" s="56" t="s">
        <v>2064</v>
      </c>
      <c r="I135" s="56"/>
      <c r="J135" s="59"/>
      <c r="K135" s="56">
        <v>1</v>
      </c>
      <c r="L135" s="60"/>
      <c r="M135" s="60"/>
      <c r="N135" s="60"/>
      <c r="O135" s="60"/>
      <c r="P135" s="60"/>
      <c r="Q135" s="60"/>
      <c r="R135" s="60"/>
      <c r="S135" s="60"/>
      <c r="T135" s="60"/>
      <c r="U135" s="60"/>
      <c r="V135" s="60"/>
      <c r="AA135" s="60"/>
      <c r="AB135" s="60"/>
      <c r="AC135" s="60"/>
    </row>
    <row r="136" spans="1:29" ht="15.75" customHeight="1">
      <c r="A136" s="56" t="s">
        <v>1661</v>
      </c>
      <c r="B136" s="65"/>
      <c r="C136" s="56" t="s">
        <v>1662</v>
      </c>
      <c r="D136" s="64">
        <v>43</v>
      </c>
      <c r="E136" s="64">
        <v>45</v>
      </c>
      <c r="F136" s="59"/>
      <c r="G136" s="59"/>
      <c r="H136" s="56" t="s">
        <v>1631</v>
      </c>
      <c r="I136" s="61"/>
      <c r="J136" s="59"/>
      <c r="K136" s="56">
        <v>1</v>
      </c>
      <c r="L136" s="60"/>
      <c r="M136" s="60"/>
      <c r="N136" s="60"/>
      <c r="O136" s="60"/>
      <c r="P136" s="60"/>
      <c r="Q136" s="60"/>
      <c r="R136" s="60"/>
      <c r="S136" s="60"/>
      <c r="T136" s="60"/>
      <c r="U136" s="60"/>
      <c r="V136" s="60"/>
      <c r="AA136" s="60"/>
      <c r="AB136" s="60"/>
      <c r="AC136" s="60"/>
    </row>
    <row r="137" spans="1:29" ht="15.75" customHeight="1">
      <c r="A137" s="56" t="s">
        <v>1781</v>
      </c>
      <c r="B137" s="65"/>
      <c r="C137" s="56" t="s">
        <v>1662</v>
      </c>
      <c r="D137" s="64">
        <v>14</v>
      </c>
      <c r="E137" s="64">
        <v>14</v>
      </c>
      <c r="F137" s="59"/>
      <c r="G137" s="59"/>
      <c r="H137" s="56" t="s">
        <v>485</v>
      </c>
      <c r="I137" s="59"/>
      <c r="J137" s="59"/>
      <c r="K137" s="56">
        <v>1</v>
      </c>
      <c r="L137" s="79">
        <v>1</v>
      </c>
      <c r="M137" s="60"/>
      <c r="N137" s="60"/>
      <c r="O137" s="60"/>
      <c r="P137" s="60"/>
      <c r="Q137" s="60"/>
      <c r="R137" s="60"/>
      <c r="S137" s="60"/>
      <c r="T137" s="60"/>
      <c r="U137" s="60"/>
      <c r="V137" s="60"/>
      <c r="AA137" s="60"/>
      <c r="AB137" s="60"/>
      <c r="AC137" s="60"/>
    </row>
    <row r="138" spans="1:29" ht="15.75" customHeight="1">
      <c r="A138" s="56" t="s">
        <v>1931</v>
      </c>
      <c r="B138" s="65"/>
      <c r="C138" s="56" t="s">
        <v>1662</v>
      </c>
      <c r="D138" s="56">
        <v>125</v>
      </c>
      <c r="E138" s="56">
        <v>125</v>
      </c>
      <c r="F138" s="59"/>
      <c r="G138" s="59"/>
      <c r="H138" s="56" t="s">
        <v>1138</v>
      </c>
      <c r="I138" s="61"/>
      <c r="J138" s="59"/>
      <c r="K138" s="56">
        <v>1</v>
      </c>
      <c r="L138" s="60"/>
      <c r="M138" s="60"/>
      <c r="N138" s="60"/>
      <c r="O138" s="60"/>
      <c r="P138" s="60"/>
      <c r="Q138" s="60"/>
      <c r="R138" s="60"/>
      <c r="S138" s="60"/>
      <c r="T138" s="60"/>
      <c r="U138" s="60"/>
      <c r="V138" s="60"/>
      <c r="AA138" s="60"/>
      <c r="AB138" s="60"/>
      <c r="AC138" s="60"/>
    </row>
    <row r="139" spans="1:29" ht="15.75" customHeight="1">
      <c r="A139" s="56" t="s">
        <v>2128</v>
      </c>
      <c r="B139" s="66"/>
      <c r="C139" s="56" t="s">
        <v>2129</v>
      </c>
      <c r="D139" s="62">
        <v>95</v>
      </c>
      <c r="E139" s="62">
        <v>100</v>
      </c>
      <c r="F139" s="59"/>
      <c r="G139" s="59"/>
      <c r="H139" s="56" t="s">
        <v>59</v>
      </c>
      <c r="I139" s="56"/>
      <c r="J139" s="59"/>
      <c r="K139" s="56">
        <v>1</v>
      </c>
      <c r="L139" s="79">
        <v>1</v>
      </c>
      <c r="M139" s="60"/>
      <c r="N139" s="60"/>
      <c r="O139" s="60"/>
      <c r="P139" s="60"/>
      <c r="Q139" s="60"/>
      <c r="R139" s="60"/>
      <c r="S139" s="60"/>
      <c r="T139" s="60"/>
      <c r="U139" s="60"/>
      <c r="V139" s="60"/>
      <c r="AA139" s="60"/>
      <c r="AB139" s="60"/>
      <c r="AC139" s="60"/>
    </row>
    <row r="140" spans="1:29" ht="15.75" customHeight="1">
      <c r="A140" s="56" t="s">
        <v>1713</v>
      </c>
      <c r="B140" s="65"/>
      <c r="C140" s="56" t="s">
        <v>1714</v>
      </c>
      <c r="D140" s="64">
        <v>8</v>
      </c>
      <c r="E140" s="64">
        <v>8</v>
      </c>
      <c r="F140" s="59"/>
      <c r="G140" s="59"/>
      <c r="H140" s="63" t="s">
        <v>1715</v>
      </c>
      <c r="I140" s="59"/>
      <c r="J140" s="59"/>
      <c r="K140" s="56">
        <v>1</v>
      </c>
      <c r="L140" s="79">
        <v>1</v>
      </c>
      <c r="M140" s="60"/>
      <c r="N140" s="60"/>
      <c r="O140" s="60"/>
      <c r="P140" s="60"/>
      <c r="Q140" s="60"/>
      <c r="R140" s="60"/>
      <c r="S140" s="60"/>
      <c r="T140" s="60"/>
      <c r="U140" s="60"/>
      <c r="V140" s="60"/>
      <c r="AA140" s="60"/>
      <c r="AB140" s="60"/>
      <c r="AC140" s="60"/>
    </row>
    <row r="141" spans="1:29" ht="15.75" customHeight="1">
      <c r="A141" s="56" t="s">
        <v>1652</v>
      </c>
      <c r="B141" s="57"/>
      <c r="C141" s="58" t="s">
        <v>1653</v>
      </c>
      <c r="D141" s="62">
        <v>120</v>
      </c>
      <c r="E141" s="64">
        <v>120</v>
      </c>
      <c r="F141" s="59"/>
      <c r="G141" s="59"/>
      <c r="H141" s="63" t="s">
        <v>1654</v>
      </c>
      <c r="I141" s="59"/>
      <c r="J141" s="59"/>
      <c r="K141" s="56">
        <v>1</v>
      </c>
      <c r="L141" s="79">
        <v>1</v>
      </c>
      <c r="M141" s="60"/>
      <c r="N141" s="60"/>
      <c r="O141" s="60"/>
      <c r="P141" s="60"/>
      <c r="Q141" s="60"/>
      <c r="R141" s="60"/>
      <c r="S141" s="60"/>
      <c r="T141" s="60"/>
      <c r="U141" s="60"/>
      <c r="V141" s="60"/>
      <c r="AA141" s="60"/>
      <c r="AB141" s="60"/>
      <c r="AC141" s="60"/>
    </row>
    <row r="142" spans="1:29" ht="15.75" customHeight="1">
      <c r="A142" s="56" t="s">
        <v>1694</v>
      </c>
      <c r="B142" s="65"/>
      <c r="C142" s="58" t="s">
        <v>1653</v>
      </c>
      <c r="D142" s="62">
        <v>2000</v>
      </c>
      <c r="E142" s="62">
        <v>6000</v>
      </c>
      <c r="F142" s="59"/>
      <c r="G142" s="59"/>
      <c r="H142" s="63" t="s">
        <v>1594</v>
      </c>
      <c r="I142" s="63" t="s">
        <v>1695</v>
      </c>
      <c r="J142" s="56"/>
      <c r="K142" s="56">
        <v>1</v>
      </c>
      <c r="L142" s="2" t="s">
        <v>1696</v>
      </c>
      <c r="M142" s="60"/>
      <c r="N142" s="60"/>
      <c r="O142" s="60"/>
      <c r="P142" s="60"/>
      <c r="Q142" s="60"/>
      <c r="R142" s="60"/>
      <c r="S142" s="60"/>
      <c r="T142" s="60"/>
      <c r="U142" s="60"/>
      <c r="V142" s="60"/>
      <c r="AA142" s="60"/>
      <c r="AB142" s="60"/>
      <c r="AC142" s="60"/>
    </row>
    <row r="143" spans="1:29" ht="15.75" customHeight="1">
      <c r="A143" s="56" t="s">
        <v>1730</v>
      </c>
      <c r="B143" s="65"/>
      <c r="C143" s="56" t="s">
        <v>1653</v>
      </c>
      <c r="D143" s="64">
        <v>200</v>
      </c>
      <c r="E143" s="64">
        <v>300</v>
      </c>
      <c r="F143" s="59"/>
      <c r="G143" s="59"/>
      <c r="H143" s="63" t="s">
        <v>1731</v>
      </c>
      <c r="I143" s="61"/>
      <c r="J143" s="59"/>
      <c r="K143" s="56">
        <v>1</v>
      </c>
      <c r="L143" s="60"/>
      <c r="M143" s="60"/>
      <c r="N143" s="60"/>
      <c r="O143" s="60"/>
      <c r="P143" s="60"/>
      <c r="Q143" s="60"/>
      <c r="R143" s="60"/>
      <c r="S143" s="60"/>
      <c r="T143" s="60"/>
      <c r="U143" s="60"/>
      <c r="V143" s="60"/>
      <c r="AA143" s="60"/>
      <c r="AB143" s="60"/>
      <c r="AC143" s="60"/>
    </row>
    <row r="144" spans="1:29" ht="15.75" customHeight="1">
      <c r="A144" s="56" t="s">
        <v>2069</v>
      </c>
      <c r="B144" s="66"/>
      <c r="C144" s="56" t="s">
        <v>1653</v>
      </c>
      <c r="D144" s="64">
        <v>15</v>
      </c>
      <c r="E144" s="64">
        <v>20</v>
      </c>
      <c r="F144" s="59"/>
      <c r="G144" s="59"/>
      <c r="H144" s="56" t="s">
        <v>140</v>
      </c>
      <c r="I144" s="59"/>
      <c r="J144" s="59"/>
      <c r="K144" s="56">
        <v>1</v>
      </c>
      <c r="L144" s="60"/>
      <c r="M144" s="60"/>
      <c r="N144" s="60"/>
      <c r="O144" s="60"/>
      <c r="P144" s="60"/>
      <c r="Q144" s="60"/>
      <c r="R144" s="60"/>
      <c r="S144" s="60"/>
      <c r="T144" s="60"/>
      <c r="U144" s="60"/>
      <c r="V144" s="60"/>
      <c r="AA144" s="60"/>
      <c r="AB144" s="60"/>
      <c r="AC144" s="60"/>
    </row>
    <row r="145" spans="1:29" ht="15.75" customHeight="1">
      <c r="A145" s="56" t="s">
        <v>2109</v>
      </c>
      <c r="B145" s="66"/>
      <c r="C145" s="56" t="s">
        <v>2110</v>
      </c>
      <c r="D145" s="64">
        <v>300</v>
      </c>
      <c r="E145" s="64">
        <v>500</v>
      </c>
      <c r="F145" s="59"/>
      <c r="G145" s="59"/>
      <c r="H145" s="56" t="s">
        <v>2111</v>
      </c>
      <c r="I145" s="63" t="s">
        <v>2112</v>
      </c>
      <c r="J145" s="56"/>
      <c r="K145" s="56">
        <v>1</v>
      </c>
      <c r="L145" s="79">
        <v>1</v>
      </c>
      <c r="M145" s="60"/>
      <c r="N145" s="60"/>
      <c r="O145" s="60"/>
      <c r="P145" s="60"/>
      <c r="Q145" s="60"/>
      <c r="R145" s="60"/>
      <c r="S145" s="60"/>
      <c r="T145" s="60"/>
      <c r="U145" s="60"/>
      <c r="V145" s="60"/>
      <c r="AA145" s="60"/>
      <c r="AB145" s="60"/>
      <c r="AC145" s="60"/>
    </row>
    <row r="146" spans="1:29" ht="15.75" customHeight="1">
      <c r="A146" s="56" t="s">
        <v>1717</v>
      </c>
      <c r="B146" s="66"/>
      <c r="C146" s="56" t="s">
        <v>1718</v>
      </c>
      <c r="D146" s="64">
        <v>150</v>
      </c>
      <c r="E146" s="64">
        <v>200</v>
      </c>
      <c r="F146" s="59"/>
      <c r="G146" s="59"/>
      <c r="H146" s="63" t="s">
        <v>1719</v>
      </c>
      <c r="I146" s="29" t="s">
        <v>1720</v>
      </c>
      <c r="J146" s="2" t="s">
        <v>1721</v>
      </c>
      <c r="K146" s="56">
        <v>1</v>
      </c>
      <c r="L146" s="79">
        <v>1</v>
      </c>
      <c r="M146" s="60"/>
      <c r="N146" s="60"/>
      <c r="O146" s="60"/>
      <c r="P146" s="60"/>
      <c r="Q146" s="60"/>
      <c r="R146" s="60"/>
      <c r="S146" s="60"/>
      <c r="T146" s="60"/>
      <c r="U146" s="60"/>
      <c r="V146" s="60"/>
      <c r="AA146" s="60"/>
      <c r="AB146" s="60"/>
      <c r="AC146" s="60"/>
    </row>
    <row r="147" spans="1:29" ht="15.75" customHeight="1">
      <c r="A147" s="56" t="s">
        <v>1882</v>
      </c>
      <c r="B147" s="65"/>
      <c r="C147" s="56" t="s">
        <v>1718</v>
      </c>
      <c r="D147" s="64">
        <v>250</v>
      </c>
      <c r="E147" s="64">
        <v>250</v>
      </c>
      <c r="F147" s="59"/>
      <c r="G147" s="59"/>
      <c r="H147" s="63" t="s">
        <v>1884</v>
      </c>
      <c r="I147" s="56"/>
      <c r="J147" s="56"/>
      <c r="K147" s="56">
        <v>1</v>
      </c>
      <c r="L147" s="60"/>
      <c r="M147" s="60"/>
      <c r="N147" s="60"/>
      <c r="O147" s="60"/>
      <c r="P147" s="60"/>
      <c r="Q147" s="60"/>
      <c r="R147" s="60"/>
      <c r="S147" s="60"/>
      <c r="T147" s="60"/>
      <c r="U147" s="60"/>
      <c r="V147" s="60"/>
      <c r="AA147" s="60"/>
      <c r="AB147" s="60"/>
      <c r="AC147" s="60"/>
    </row>
    <row r="148" spans="1:29" ht="15.75" customHeight="1">
      <c r="A148" s="56" t="s">
        <v>2032</v>
      </c>
      <c r="B148" s="65"/>
      <c r="C148" s="56" t="s">
        <v>1718</v>
      </c>
      <c r="D148" s="64">
        <v>300</v>
      </c>
      <c r="E148" s="64">
        <v>300</v>
      </c>
      <c r="F148" s="59"/>
      <c r="G148" s="59"/>
      <c r="H148" s="56" t="s">
        <v>59</v>
      </c>
      <c r="I148" s="61"/>
      <c r="J148" s="59"/>
      <c r="K148" s="56">
        <v>1</v>
      </c>
      <c r="L148" s="60"/>
      <c r="M148" s="60"/>
      <c r="N148" s="60"/>
      <c r="O148" s="60"/>
      <c r="P148" s="60"/>
      <c r="Q148" s="60"/>
      <c r="R148" s="60"/>
      <c r="S148" s="60"/>
      <c r="T148" s="60"/>
      <c r="U148" s="60"/>
      <c r="V148" s="60"/>
      <c r="AA148" s="60"/>
      <c r="AB148" s="60"/>
      <c r="AC148" s="60"/>
    </row>
    <row r="149" spans="1:29" ht="15.75" customHeight="1">
      <c r="A149" s="56" t="s">
        <v>2134</v>
      </c>
      <c r="B149" s="66"/>
      <c r="C149" s="56" t="s">
        <v>1718</v>
      </c>
      <c r="D149" s="62">
        <v>25</v>
      </c>
      <c r="E149" s="64">
        <v>25</v>
      </c>
      <c r="F149" s="59"/>
      <c r="G149" s="59"/>
      <c r="H149" s="56" t="s">
        <v>2099</v>
      </c>
      <c r="I149" s="32"/>
      <c r="J149" s="56"/>
      <c r="K149" s="56">
        <v>1</v>
      </c>
      <c r="L149" s="60"/>
      <c r="M149" s="60"/>
      <c r="N149" s="60"/>
      <c r="O149" s="60"/>
      <c r="P149" s="60"/>
      <c r="Q149" s="60"/>
      <c r="R149" s="60"/>
      <c r="S149" s="60"/>
      <c r="T149" s="60"/>
      <c r="U149" s="60"/>
      <c r="V149" s="60"/>
      <c r="AA149" s="60"/>
      <c r="AB149" s="60"/>
      <c r="AC149" s="60"/>
    </row>
    <row r="150" spans="1:29" ht="15.75" customHeight="1">
      <c r="A150" s="56" t="s">
        <v>1949</v>
      </c>
      <c r="B150" s="65"/>
      <c r="C150" s="56" t="s">
        <v>1950</v>
      </c>
      <c r="D150" s="64">
        <v>90</v>
      </c>
      <c r="E150" s="64">
        <v>90</v>
      </c>
      <c r="F150" s="59"/>
      <c r="G150" s="64">
        <v>1</v>
      </c>
      <c r="H150" s="56" t="s">
        <v>376</v>
      </c>
      <c r="I150" s="59"/>
      <c r="J150" s="59"/>
      <c r="K150" s="56">
        <v>0</v>
      </c>
      <c r="L150" s="79">
        <v>1</v>
      </c>
      <c r="M150" s="60"/>
      <c r="N150" s="60"/>
      <c r="O150" s="60"/>
      <c r="P150" s="60"/>
      <c r="Q150" s="60"/>
      <c r="R150" s="60"/>
      <c r="S150" s="60"/>
      <c r="T150" s="60"/>
      <c r="U150" s="60"/>
      <c r="V150" s="60"/>
      <c r="AA150" s="60"/>
      <c r="AB150" s="60"/>
      <c r="AC150" s="60"/>
    </row>
    <row r="151" spans="1:29" ht="15.75" customHeight="1">
      <c r="A151" s="56" t="s">
        <v>2116</v>
      </c>
      <c r="B151" s="66"/>
      <c r="C151" s="56" t="s">
        <v>1950</v>
      </c>
      <c r="D151" s="64">
        <v>648</v>
      </c>
      <c r="E151" s="64">
        <v>648</v>
      </c>
      <c r="F151" s="59"/>
      <c r="G151" s="59"/>
      <c r="H151" s="63" t="s">
        <v>2117</v>
      </c>
      <c r="I151" s="63" t="s">
        <v>2118</v>
      </c>
      <c r="J151" s="56"/>
      <c r="K151" s="56">
        <v>1</v>
      </c>
      <c r="L151" s="60"/>
      <c r="M151" s="60"/>
      <c r="N151" s="60"/>
      <c r="O151" s="60"/>
      <c r="P151" s="60"/>
      <c r="Q151" s="60"/>
      <c r="R151" s="60"/>
      <c r="S151" s="60"/>
      <c r="T151" s="60"/>
      <c r="U151" s="60"/>
      <c r="V151" s="60"/>
      <c r="AA151" s="60"/>
      <c r="AB151" s="60"/>
      <c r="AC151" s="60"/>
    </row>
    <row r="152" spans="1:29" ht="15.75" customHeight="1">
      <c r="A152" s="56" t="s">
        <v>1918</v>
      </c>
      <c r="B152" s="65"/>
      <c r="C152" s="56" t="s">
        <v>1919</v>
      </c>
      <c r="D152" s="64">
        <v>200</v>
      </c>
      <c r="E152" s="62">
        <v>1000</v>
      </c>
      <c r="F152" s="59"/>
      <c r="G152" s="59"/>
      <c r="H152" s="63" t="s">
        <v>1920</v>
      </c>
      <c r="I152" s="56" t="s">
        <v>1814</v>
      </c>
      <c r="J152" s="59"/>
      <c r="K152" s="56">
        <v>1</v>
      </c>
      <c r="L152" s="79">
        <v>1</v>
      </c>
      <c r="M152" s="60"/>
      <c r="N152" s="60"/>
      <c r="O152" s="60"/>
      <c r="P152" s="60"/>
      <c r="Q152" s="60"/>
      <c r="R152" s="60"/>
      <c r="S152" s="60"/>
      <c r="T152" s="60"/>
      <c r="U152" s="60"/>
      <c r="V152" s="60"/>
      <c r="AA152" s="60"/>
      <c r="AB152" s="60"/>
      <c r="AC152" s="60"/>
    </row>
    <row r="153" spans="1:29" ht="15.75" customHeight="1">
      <c r="A153" s="56" t="s">
        <v>2126</v>
      </c>
      <c r="B153" s="66"/>
      <c r="C153" s="56" t="s">
        <v>1919</v>
      </c>
      <c r="D153" s="62"/>
      <c r="E153" s="62"/>
      <c r="F153" s="59"/>
      <c r="G153" s="59"/>
      <c r="H153" s="56"/>
      <c r="I153" s="56"/>
      <c r="J153" s="59"/>
      <c r="K153" s="56">
        <v>1</v>
      </c>
      <c r="L153" s="60"/>
      <c r="M153" s="60"/>
      <c r="N153" s="60"/>
      <c r="O153" s="60"/>
      <c r="P153" s="60"/>
      <c r="Q153" s="60"/>
      <c r="R153" s="60"/>
      <c r="S153" s="60"/>
      <c r="T153" s="60"/>
      <c r="U153" s="60"/>
      <c r="V153" s="60"/>
      <c r="AA153" s="60"/>
      <c r="AB153" s="60"/>
      <c r="AC153" s="60"/>
    </row>
    <row r="154" spans="1:29" ht="15.75" customHeight="1">
      <c r="A154" s="56" t="s">
        <v>1997</v>
      </c>
      <c r="B154" s="65"/>
      <c r="C154" s="56" t="s">
        <v>1998</v>
      </c>
      <c r="D154" s="64">
        <v>300</v>
      </c>
      <c r="E154" s="64">
        <v>500</v>
      </c>
      <c r="F154" s="59"/>
      <c r="G154" s="59"/>
      <c r="H154" s="63" t="s">
        <v>1999</v>
      </c>
      <c r="I154" s="61"/>
      <c r="J154" s="61"/>
      <c r="K154" s="56">
        <v>1</v>
      </c>
      <c r="L154" s="79">
        <v>1</v>
      </c>
      <c r="M154" s="60"/>
      <c r="N154" s="60"/>
      <c r="O154" s="60"/>
      <c r="P154" s="60"/>
      <c r="Q154" s="60"/>
      <c r="R154" s="60"/>
      <c r="S154" s="60"/>
      <c r="T154" s="60"/>
      <c r="U154" s="60"/>
      <c r="V154" s="60"/>
      <c r="AA154" s="60"/>
      <c r="AB154" s="60"/>
      <c r="AC154" s="60"/>
    </row>
    <row r="155" spans="1:29" ht="15.75" customHeight="1">
      <c r="A155" s="56" t="s">
        <v>2141</v>
      </c>
      <c r="B155" s="66"/>
      <c r="C155" s="56" t="s">
        <v>2142</v>
      </c>
      <c r="D155" s="64">
        <v>9</v>
      </c>
      <c r="E155" s="64">
        <v>9</v>
      </c>
      <c r="F155" s="59"/>
      <c r="G155" s="59"/>
      <c r="H155" s="32" t="s">
        <v>2099</v>
      </c>
      <c r="I155" s="77"/>
      <c r="J155" s="59"/>
      <c r="K155" s="56">
        <v>1</v>
      </c>
      <c r="L155" s="79">
        <v>1</v>
      </c>
      <c r="M155" s="60"/>
      <c r="N155" s="60"/>
      <c r="O155" s="60"/>
      <c r="P155" s="60"/>
      <c r="Q155" s="60"/>
      <c r="R155" s="60"/>
      <c r="S155" s="60"/>
      <c r="T155" s="60"/>
      <c r="U155" s="60"/>
      <c r="V155" s="60"/>
      <c r="AA155" s="60"/>
      <c r="AB155" s="60"/>
      <c r="AC155" s="60"/>
    </row>
    <row r="156" spans="1:29" ht="15.75" customHeight="1">
      <c r="A156" s="56" t="s">
        <v>2016</v>
      </c>
      <c r="B156" s="65"/>
      <c r="C156" s="56" t="s">
        <v>2017</v>
      </c>
      <c r="D156" s="64">
        <v>200</v>
      </c>
      <c r="E156" s="64">
        <v>200</v>
      </c>
      <c r="F156" s="59"/>
      <c r="G156" s="59"/>
      <c r="H156" s="63" t="s">
        <v>2019</v>
      </c>
      <c r="I156" s="59"/>
      <c r="J156" s="59"/>
      <c r="K156" s="56">
        <v>1</v>
      </c>
      <c r="L156" s="79">
        <v>1</v>
      </c>
      <c r="M156" s="60"/>
      <c r="N156" s="60"/>
      <c r="O156" s="60"/>
      <c r="P156" s="60"/>
      <c r="Q156" s="60"/>
      <c r="R156" s="60"/>
      <c r="S156" s="60"/>
      <c r="T156" s="60"/>
      <c r="U156" s="60"/>
      <c r="V156" s="60"/>
      <c r="AA156" s="60"/>
      <c r="AB156" s="60"/>
      <c r="AC156" s="60"/>
    </row>
    <row r="157" spans="1:29" ht="15.75" customHeight="1">
      <c r="A157" s="56" t="s">
        <v>1580</v>
      </c>
      <c r="B157" s="57"/>
      <c r="C157" s="58" t="s">
        <v>1581</v>
      </c>
      <c r="D157" s="62">
        <v>30</v>
      </c>
      <c r="E157" s="62">
        <v>35</v>
      </c>
      <c r="F157" s="59"/>
      <c r="G157" s="59"/>
      <c r="H157" s="63" t="s">
        <v>1582</v>
      </c>
      <c r="I157" s="2"/>
      <c r="J157" s="56"/>
      <c r="K157" s="56">
        <v>1</v>
      </c>
      <c r="L157" s="79">
        <v>1</v>
      </c>
      <c r="M157" s="60"/>
      <c r="N157" s="60"/>
      <c r="O157" s="60"/>
      <c r="P157" s="60"/>
      <c r="Q157" s="60"/>
      <c r="R157" s="60"/>
      <c r="S157" s="60"/>
      <c r="T157" s="60"/>
      <c r="U157" s="60"/>
      <c r="V157" s="60"/>
      <c r="AA157" s="60"/>
      <c r="AB157" s="60"/>
      <c r="AC157" s="60"/>
    </row>
    <row r="158" spans="1:29" ht="15.75" customHeight="1">
      <c r="A158" s="56" t="s">
        <v>1888</v>
      </c>
      <c r="B158" s="65"/>
      <c r="C158" s="56" t="s">
        <v>1889</v>
      </c>
      <c r="D158" s="64">
        <v>20</v>
      </c>
      <c r="E158" s="64">
        <v>20</v>
      </c>
      <c r="F158" s="59"/>
      <c r="G158" s="59"/>
      <c r="H158" s="56" t="s">
        <v>1890</v>
      </c>
      <c r="I158" s="56"/>
      <c r="J158" s="56"/>
      <c r="K158" s="56">
        <v>1</v>
      </c>
      <c r="L158" s="79">
        <v>1</v>
      </c>
      <c r="M158" s="60"/>
      <c r="N158" s="60"/>
      <c r="O158" s="60"/>
      <c r="P158" s="60"/>
      <c r="Q158" s="60"/>
      <c r="R158" s="60"/>
      <c r="S158" s="60"/>
      <c r="T158" s="60"/>
      <c r="U158" s="60"/>
      <c r="V158" s="60"/>
      <c r="AA158" s="60"/>
      <c r="AB158" s="60"/>
      <c r="AC158" s="60"/>
    </row>
    <row r="159" spans="1:29" ht="15.75" customHeight="1">
      <c r="A159" s="56" t="s">
        <v>2143</v>
      </c>
      <c r="B159" s="66"/>
      <c r="C159" s="56" t="s">
        <v>2144</v>
      </c>
      <c r="D159" s="64">
        <v>150</v>
      </c>
      <c r="E159" s="64">
        <v>200</v>
      </c>
      <c r="F159" s="59"/>
      <c r="G159" s="59"/>
      <c r="H159" s="32" t="s">
        <v>2145</v>
      </c>
      <c r="I159" s="77"/>
      <c r="J159" s="59"/>
      <c r="K159" s="56">
        <v>1</v>
      </c>
      <c r="L159" s="79">
        <v>1</v>
      </c>
      <c r="M159" s="60"/>
      <c r="N159" s="60"/>
      <c r="O159" s="60"/>
      <c r="P159" s="60"/>
      <c r="Q159" s="60"/>
      <c r="R159" s="60"/>
      <c r="S159" s="60"/>
      <c r="T159" s="60"/>
      <c r="U159" s="60"/>
      <c r="V159" s="60"/>
      <c r="AA159" s="60"/>
      <c r="AB159" s="60"/>
      <c r="AC159" s="60"/>
    </row>
    <row r="160" spans="1:29" ht="15.75" customHeight="1">
      <c r="A160" s="56" t="s">
        <v>2102</v>
      </c>
      <c r="B160" s="66"/>
      <c r="C160" s="56" t="s">
        <v>2103</v>
      </c>
      <c r="D160" s="64">
        <v>100</v>
      </c>
      <c r="E160" s="64">
        <v>100</v>
      </c>
      <c r="F160" s="59"/>
      <c r="G160" s="59"/>
      <c r="H160" s="63" t="s">
        <v>2105</v>
      </c>
      <c r="I160" s="29" t="s">
        <v>2106</v>
      </c>
      <c r="J160" s="59"/>
      <c r="K160" s="56">
        <v>1</v>
      </c>
      <c r="L160" s="79">
        <v>1</v>
      </c>
      <c r="M160" s="60"/>
      <c r="N160" s="60"/>
      <c r="O160" s="60"/>
      <c r="P160" s="60"/>
      <c r="Q160" s="60"/>
      <c r="R160" s="60"/>
      <c r="S160" s="60"/>
      <c r="T160" s="60"/>
      <c r="U160" s="60"/>
      <c r="V160" s="60"/>
      <c r="AA160" s="60"/>
      <c r="AB160" s="60"/>
      <c r="AC160" s="60"/>
    </row>
    <row r="161" spans="1:29" ht="15.75" customHeight="1">
      <c r="A161" s="56" t="s">
        <v>1539</v>
      </c>
      <c r="B161" s="57"/>
      <c r="C161" s="58" t="s">
        <v>1540</v>
      </c>
      <c r="D161" s="62"/>
      <c r="E161" s="62"/>
      <c r="F161" s="59"/>
      <c r="G161" s="59"/>
      <c r="H161" s="56"/>
      <c r="I161" s="2"/>
      <c r="J161" s="59"/>
      <c r="K161" s="56">
        <v>1</v>
      </c>
      <c r="L161" s="79">
        <v>1</v>
      </c>
      <c r="M161" s="60"/>
      <c r="N161" s="60"/>
      <c r="O161" s="60"/>
      <c r="P161" s="60"/>
      <c r="Q161" s="60"/>
      <c r="R161" s="60"/>
      <c r="S161" s="60"/>
      <c r="T161" s="60"/>
      <c r="U161" s="60"/>
      <c r="V161" s="60"/>
      <c r="AA161" s="60"/>
      <c r="AB161" s="60"/>
      <c r="AC161" s="60"/>
    </row>
    <row r="162" spans="1:29" ht="15.75" customHeight="1">
      <c r="A162" s="56" t="s">
        <v>1619</v>
      </c>
      <c r="B162" s="65"/>
      <c r="C162" s="56" t="s">
        <v>1620</v>
      </c>
      <c r="D162" s="64">
        <v>27</v>
      </c>
      <c r="E162" s="64">
        <v>27</v>
      </c>
      <c r="F162" s="59"/>
      <c r="G162" s="59"/>
      <c r="H162" s="56" t="s">
        <v>1579</v>
      </c>
      <c r="I162" s="59"/>
      <c r="J162" s="59"/>
      <c r="K162" s="56">
        <v>1</v>
      </c>
      <c r="L162" s="79">
        <v>1</v>
      </c>
      <c r="M162" s="60"/>
      <c r="N162" s="60"/>
      <c r="O162" s="60"/>
      <c r="P162" s="60"/>
      <c r="Q162" s="60"/>
      <c r="R162" s="60"/>
      <c r="S162" s="60"/>
      <c r="T162" s="60"/>
      <c r="U162" s="60"/>
      <c r="V162" s="60"/>
      <c r="AA162" s="60"/>
      <c r="AB162" s="60"/>
      <c r="AC162" s="60"/>
    </row>
    <row r="163" spans="1:29" ht="15.75" customHeight="1">
      <c r="A163" s="56" t="s">
        <v>1830</v>
      </c>
      <c r="B163" s="65"/>
      <c r="C163" s="56" t="s">
        <v>1620</v>
      </c>
      <c r="D163" s="56">
        <v>40</v>
      </c>
      <c r="E163" s="56">
        <v>60</v>
      </c>
      <c r="F163" s="59"/>
      <c r="G163" s="59"/>
      <c r="H163" s="56" t="s">
        <v>1831</v>
      </c>
      <c r="I163" s="59"/>
      <c r="J163" s="59"/>
      <c r="K163" s="56">
        <v>1</v>
      </c>
      <c r="L163" s="60"/>
      <c r="M163" s="60"/>
      <c r="N163" s="60"/>
      <c r="O163" s="60"/>
      <c r="P163" s="60"/>
      <c r="Q163" s="60"/>
      <c r="R163" s="60"/>
      <c r="S163" s="60"/>
      <c r="T163" s="60"/>
      <c r="U163" s="60"/>
      <c r="V163" s="60"/>
      <c r="AA163" s="60"/>
      <c r="AB163" s="60"/>
      <c r="AC163" s="60"/>
    </row>
    <row r="164" spans="1:29" ht="15.75" customHeight="1">
      <c r="A164" s="56" t="s">
        <v>1575</v>
      </c>
      <c r="B164" s="57"/>
      <c r="C164" s="58" t="s">
        <v>1576</v>
      </c>
      <c r="D164" s="62"/>
      <c r="E164" s="64"/>
      <c r="F164" s="59"/>
      <c r="G164" s="59"/>
      <c r="H164" s="56"/>
      <c r="I164" s="56"/>
      <c r="J164" s="56"/>
      <c r="K164" s="56">
        <v>1</v>
      </c>
      <c r="L164" s="79">
        <v>1</v>
      </c>
      <c r="M164" s="60"/>
      <c r="N164" s="60"/>
      <c r="O164" s="60"/>
      <c r="P164" s="60"/>
      <c r="Q164" s="60"/>
      <c r="R164" s="60"/>
      <c r="S164" s="60"/>
      <c r="T164" s="60"/>
      <c r="U164" s="60"/>
      <c r="V164" s="60"/>
      <c r="AA164" s="60"/>
      <c r="AB164" s="60"/>
      <c r="AC164" s="60"/>
    </row>
    <row r="165" spans="1:29" ht="15.75" customHeight="1">
      <c r="A165" s="56" t="s">
        <v>1525</v>
      </c>
      <c r="B165" s="57"/>
      <c r="C165" s="58" t="s">
        <v>1526</v>
      </c>
      <c r="D165" s="58">
        <v>500</v>
      </c>
      <c r="E165" s="56">
        <v>500</v>
      </c>
      <c r="F165" s="59"/>
      <c r="G165" s="59"/>
      <c r="H165" s="2" t="s">
        <v>1527</v>
      </c>
      <c r="I165" s="2" t="s">
        <v>1528</v>
      </c>
      <c r="J165" s="59"/>
      <c r="K165" s="56">
        <v>1</v>
      </c>
      <c r="L165" s="79">
        <v>1</v>
      </c>
      <c r="M165" s="60"/>
      <c r="N165" s="60"/>
      <c r="O165" s="60"/>
      <c r="P165" s="60"/>
      <c r="Q165" s="60"/>
      <c r="R165" s="60"/>
      <c r="S165" s="60"/>
      <c r="T165" s="60"/>
      <c r="U165" s="60"/>
      <c r="V165" s="60"/>
      <c r="AA165" s="60"/>
      <c r="AB165" s="60"/>
      <c r="AC165" s="60"/>
    </row>
    <row r="166" spans="1:29" ht="15.75" customHeight="1">
      <c r="A166" s="56" t="s">
        <v>1529</v>
      </c>
      <c r="B166" s="57"/>
      <c r="C166" s="58" t="s">
        <v>1526</v>
      </c>
      <c r="D166" s="62">
        <v>100</v>
      </c>
      <c r="E166" s="62">
        <v>100</v>
      </c>
      <c r="F166" s="59"/>
      <c r="G166" s="59"/>
      <c r="H166" s="29" t="s">
        <v>1530</v>
      </c>
      <c r="I166" s="32"/>
      <c r="J166" s="32"/>
      <c r="K166" s="56">
        <v>1</v>
      </c>
      <c r="L166" s="60"/>
      <c r="M166" s="60"/>
      <c r="N166" s="60"/>
      <c r="O166" s="60"/>
      <c r="P166" s="60"/>
      <c r="Q166" s="60"/>
      <c r="R166" s="60"/>
      <c r="S166" s="60"/>
      <c r="T166" s="60"/>
      <c r="U166" s="60"/>
      <c r="V166" s="60"/>
      <c r="AA166" s="60"/>
      <c r="AB166" s="60"/>
      <c r="AC166" s="60"/>
    </row>
    <row r="167" spans="1:29" ht="15.75" customHeight="1">
      <c r="A167" s="56" t="s">
        <v>1643</v>
      </c>
      <c r="B167" s="57"/>
      <c r="C167" s="58" t="s">
        <v>1526</v>
      </c>
      <c r="D167" s="62"/>
      <c r="E167" s="62"/>
      <c r="F167" s="59"/>
      <c r="G167" s="59"/>
      <c r="H167" s="56"/>
      <c r="I167" s="59"/>
      <c r="J167" s="59"/>
      <c r="K167" s="56">
        <v>1</v>
      </c>
      <c r="L167" s="60"/>
      <c r="M167" s="60"/>
      <c r="N167" s="60"/>
      <c r="O167" s="60"/>
      <c r="P167" s="60"/>
      <c r="Q167" s="60"/>
      <c r="R167" s="60"/>
      <c r="S167" s="60"/>
      <c r="T167" s="60"/>
      <c r="U167" s="60"/>
      <c r="V167" s="60"/>
      <c r="AA167" s="60"/>
      <c r="AB167" s="60"/>
      <c r="AC167" s="60"/>
    </row>
    <row r="168" spans="1:29" ht="15.75" customHeight="1">
      <c r="A168" s="56" t="s">
        <v>1663</v>
      </c>
      <c r="B168" s="65"/>
      <c r="C168" s="56" t="s">
        <v>1526</v>
      </c>
      <c r="D168" s="64"/>
      <c r="E168" s="64"/>
      <c r="F168" s="59"/>
      <c r="G168" s="59"/>
      <c r="H168" s="2"/>
      <c r="I168" s="61"/>
      <c r="J168" s="59"/>
      <c r="K168" s="56">
        <v>1</v>
      </c>
      <c r="L168" s="60"/>
      <c r="M168" s="60"/>
      <c r="N168" s="60"/>
      <c r="O168" s="60"/>
      <c r="P168" s="60"/>
      <c r="Q168" s="60"/>
      <c r="R168" s="60"/>
      <c r="S168" s="60"/>
      <c r="T168" s="60"/>
      <c r="U168" s="60"/>
      <c r="V168" s="60"/>
      <c r="AA168" s="60"/>
      <c r="AB168" s="60"/>
      <c r="AC168" s="60"/>
    </row>
    <row r="169" spans="1:29" ht="15.75" customHeight="1">
      <c r="A169" s="56" t="s">
        <v>1711</v>
      </c>
      <c r="B169" s="65"/>
      <c r="C169" s="56" t="s">
        <v>1526</v>
      </c>
      <c r="D169" s="64">
        <v>150</v>
      </c>
      <c r="E169" s="64">
        <v>150</v>
      </c>
      <c r="F169" s="59"/>
      <c r="G169" s="59"/>
      <c r="H169" s="2" t="s">
        <v>1712</v>
      </c>
      <c r="I169" s="59"/>
      <c r="J169" s="59"/>
      <c r="K169" s="56">
        <v>1</v>
      </c>
      <c r="L169" s="60"/>
      <c r="M169" s="60"/>
      <c r="N169" s="60"/>
      <c r="O169" s="60"/>
      <c r="P169" s="60"/>
      <c r="Q169" s="60"/>
      <c r="R169" s="60"/>
      <c r="S169" s="60"/>
      <c r="T169" s="60"/>
      <c r="U169" s="60"/>
      <c r="V169" s="60"/>
      <c r="AA169" s="60"/>
      <c r="AB169" s="60"/>
      <c r="AC169" s="60"/>
    </row>
    <row r="170" spans="1:29" ht="15.75" customHeight="1">
      <c r="A170" s="56" t="s">
        <v>1776</v>
      </c>
      <c r="B170" s="57"/>
      <c r="C170" s="58" t="s">
        <v>1526</v>
      </c>
      <c r="D170" s="62">
        <v>5</v>
      </c>
      <c r="E170" s="62">
        <v>5</v>
      </c>
      <c r="F170" s="59"/>
      <c r="G170" s="59"/>
      <c r="H170" s="56" t="s">
        <v>1777</v>
      </c>
      <c r="I170" s="59"/>
      <c r="J170" s="59"/>
      <c r="K170" s="56">
        <v>1</v>
      </c>
      <c r="L170" s="60"/>
      <c r="M170" s="60"/>
      <c r="N170" s="60"/>
      <c r="O170" s="60"/>
      <c r="P170" s="60"/>
      <c r="Q170" s="60"/>
      <c r="R170" s="60"/>
      <c r="S170" s="60"/>
      <c r="T170" s="60"/>
      <c r="U170" s="60"/>
      <c r="V170" s="60"/>
      <c r="AA170" s="60"/>
      <c r="AB170" s="60"/>
      <c r="AC170" s="60"/>
    </row>
    <row r="171" spans="1:29" ht="15.75" customHeight="1">
      <c r="A171" s="56" t="s">
        <v>1813</v>
      </c>
      <c r="B171" s="65"/>
      <c r="C171" s="56" t="s">
        <v>1526</v>
      </c>
      <c r="D171" s="64">
        <v>200</v>
      </c>
      <c r="E171" s="64">
        <v>360</v>
      </c>
      <c r="F171" s="59"/>
      <c r="G171" s="59"/>
      <c r="H171" s="56" t="s">
        <v>1814</v>
      </c>
      <c r="I171" s="56"/>
      <c r="J171" s="56"/>
      <c r="K171" s="56">
        <v>1</v>
      </c>
      <c r="L171" s="60"/>
      <c r="M171" s="60"/>
      <c r="N171" s="60"/>
      <c r="O171" s="60"/>
      <c r="P171" s="60"/>
      <c r="Q171" s="60"/>
      <c r="R171" s="60"/>
      <c r="S171" s="60"/>
      <c r="T171" s="60"/>
      <c r="U171" s="60"/>
      <c r="V171" s="60"/>
      <c r="AA171" s="60"/>
      <c r="AB171" s="60"/>
      <c r="AC171" s="60"/>
    </row>
    <row r="172" spans="1:29" ht="15.75" customHeight="1">
      <c r="A172" s="56" t="s">
        <v>1817</v>
      </c>
      <c r="B172" s="65"/>
      <c r="C172" s="56" t="s">
        <v>1526</v>
      </c>
      <c r="D172" s="64">
        <v>115</v>
      </c>
      <c r="E172" s="64">
        <v>200</v>
      </c>
      <c r="F172" s="59"/>
      <c r="G172" s="59"/>
      <c r="H172" s="56" t="s">
        <v>1814</v>
      </c>
      <c r="I172" s="56"/>
      <c r="J172" s="56"/>
      <c r="K172" s="56">
        <v>1</v>
      </c>
      <c r="L172" s="60"/>
      <c r="M172" s="60"/>
      <c r="N172" s="60"/>
      <c r="O172" s="60"/>
      <c r="P172" s="60"/>
      <c r="Q172" s="60"/>
      <c r="R172" s="60"/>
      <c r="S172" s="60"/>
      <c r="T172" s="60"/>
      <c r="U172" s="60"/>
      <c r="V172" s="60"/>
      <c r="AA172" s="60"/>
      <c r="AB172" s="60"/>
      <c r="AC172" s="60"/>
    </row>
    <row r="173" spans="1:29" ht="15.75" customHeight="1">
      <c r="A173" s="56" t="s">
        <v>1848</v>
      </c>
      <c r="B173" s="66"/>
      <c r="C173" s="56" t="s">
        <v>1526</v>
      </c>
      <c r="D173" s="64"/>
      <c r="E173" s="64"/>
      <c r="F173" s="59"/>
      <c r="G173" s="59"/>
      <c r="H173" s="56"/>
      <c r="I173" s="59"/>
      <c r="J173" s="59"/>
      <c r="K173" s="56">
        <v>1</v>
      </c>
      <c r="L173" s="60"/>
      <c r="M173" s="60"/>
      <c r="N173" s="60"/>
      <c r="O173" s="60"/>
      <c r="P173" s="60"/>
      <c r="Q173" s="60"/>
      <c r="R173" s="60"/>
      <c r="S173" s="60"/>
      <c r="T173" s="60"/>
      <c r="U173" s="60"/>
      <c r="V173" s="60"/>
      <c r="AA173" s="60"/>
      <c r="AB173" s="60"/>
      <c r="AC173" s="60"/>
    </row>
    <row r="174" spans="1:29" ht="15.75" customHeight="1">
      <c r="A174" s="56" t="s">
        <v>1868</v>
      </c>
      <c r="B174" s="65"/>
      <c r="C174" s="56" t="s">
        <v>1526</v>
      </c>
      <c r="D174" s="64">
        <v>30</v>
      </c>
      <c r="E174" s="64">
        <v>100</v>
      </c>
      <c r="F174" s="59"/>
      <c r="G174" s="59"/>
      <c r="H174" s="56" t="s">
        <v>1869</v>
      </c>
      <c r="I174" s="59"/>
      <c r="J174" s="59"/>
      <c r="K174" s="56">
        <v>1</v>
      </c>
      <c r="L174" s="60"/>
      <c r="M174" s="60"/>
      <c r="N174" s="60"/>
      <c r="O174" s="60"/>
      <c r="P174" s="60"/>
      <c r="Q174" s="60"/>
      <c r="R174" s="60"/>
      <c r="S174" s="60"/>
      <c r="T174" s="60"/>
      <c r="U174" s="60"/>
      <c r="V174" s="60"/>
      <c r="AA174" s="60"/>
      <c r="AB174" s="60"/>
      <c r="AC174" s="60"/>
    </row>
    <row r="175" spans="1:29" ht="15.75" customHeight="1">
      <c r="A175" s="56" t="s">
        <v>1871</v>
      </c>
      <c r="B175" s="65"/>
      <c r="C175" s="56" t="s">
        <v>1526</v>
      </c>
      <c r="D175" s="62">
        <v>50</v>
      </c>
      <c r="E175" s="64">
        <v>200</v>
      </c>
      <c r="F175" s="59"/>
      <c r="G175" s="59"/>
      <c r="H175" s="2" t="s">
        <v>1869</v>
      </c>
      <c r="I175" s="61"/>
      <c r="J175" s="63" t="s">
        <v>1873</v>
      </c>
      <c r="K175" s="56">
        <v>1</v>
      </c>
      <c r="L175" s="60"/>
      <c r="M175" s="60"/>
      <c r="N175" s="60"/>
      <c r="O175" s="60"/>
      <c r="P175" s="60"/>
      <c r="Q175" s="60"/>
      <c r="R175" s="60"/>
      <c r="S175" s="60"/>
      <c r="T175" s="60"/>
      <c r="U175" s="60"/>
      <c r="V175" s="60"/>
      <c r="AA175" s="60"/>
      <c r="AB175" s="60"/>
      <c r="AC175" s="60"/>
    </row>
    <row r="176" spans="1:29" ht="15.75" customHeight="1">
      <c r="A176" s="56" t="s">
        <v>1875</v>
      </c>
      <c r="B176" s="65"/>
      <c r="C176" s="56" t="s">
        <v>1526</v>
      </c>
      <c r="D176" s="64">
        <v>500</v>
      </c>
      <c r="E176" s="64">
        <v>500</v>
      </c>
      <c r="F176" s="59"/>
      <c r="G176" s="59"/>
      <c r="H176" s="63" t="s">
        <v>1877</v>
      </c>
      <c r="I176" s="56"/>
      <c r="J176" s="56"/>
      <c r="K176" s="56">
        <v>1</v>
      </c>
      <c r="L176" s="60"/>
      <c r="M176" s="60"/>
      <c r="N176" s="60"/>
      <c r="O176" s="60"/>
      <c r="P176" s="60"/>
      <c r="Q176" s="60"/>
      <c r="R176" s="60"/>
      <c r="S176" s="60"/>
      <c r="T176" s="60"/>
      <c r="U176" s="60"/>
      <c r="V176" s="60"/>
      <c r="AA176" s="60"/>
      <c r="AB176" s="60"/>
      <c r="AC176" s="60"/>
    </row>
    <row r="177" spans="1:29" ht="15.75" customHeight="1">
      <c r="A177" s="56" t="s">
        <v>1878</v>
      </c>
      <c r="B177" s="65"/>
      <c r="C177" s="56" t="s">
        <v>1526</v>
      </c>
      <c r="D177" s="64">
        <v>400</v>
      </c>
      <c r="E177" s="64">
        <v>500</v>
      </c>
      <c r="F177" s="59"/>
      <c r="G177" s="59"/>
      <c r="H177" s="56" t="s">
        <v>1880</v>
      </c>
      <c r="I177" s="56" t="s">
        <v>1881</v>
      </c>
      <c r="J177" s="56"/>
      <c r="K177" s="56">
        <v>1</v>
      </c>
      <c r="L177" s="60"/>
      <c r="M177" s="60"/>
      <c r="N177" s="60"/>
      <c r="O177" s="60"/>
      <c r="P177" s="60"/>
      <c r="Q177" s="60"/>
      <c r="R177" s="60"/>
      <c r="S177" s="60"/>
      <c r="T177" s="60"/>
      <c r="U177" s="60"/>
      <c r="V177" s="60"/>
      <c r="AA177" s="60"/>
      <c r="AB177" s="60"/>
      <c r="AC177" s="60"/>
    </row>
    <row r="178" spans="1:29" ht="15.75" customHeight="1">
      <c r="A178" s="56" t="s">
        <v>1926</v>
      </c>
      <c r="B178" s="65"/>
      <c r="C178" s="56" t="s">
        <v>1526</v>
      </c>
      <c r="D178" s="56"/>
      <c r="E178" s="56"/>
      <c r="F178" s="59"/>
      <c r="G178" s="59"/>
      <c r="H178" s="56" t="s">
        <v>1927</v>
      </c>
      <c r="I178" s="61"/>
      <c r="J178" s="59"/>
      <c r="K178" s="56">
        <v>1</v>
      </c>
      <c r="L178" s="60"/>
      <c r="M178" s="60"/>
      <c r="N178" s="60"/>
      <c r="O178" s="60"/>
      <c r="P178" s="60"/>
      <c r="Q178" s="60"/>
      <c r="R178" s="60"/>
      <c r="S178" s="60"/>
      <c r="T178" s="60"/>
      <c r="U178" s="60"/>
      <c r="V178" s="60"/>
      <c r="AA178" s="60"/>
      <c r="AB178" s="60"/>
      <c r="AC178" s="60"/>
    </row>
    <row r="179" spans="1:29" ht="15.75" customHeight="1">
      <c r="A179" s="56" t="s">
        <v>1940</v>
      </c>
      <c r="B179" s="65"/>
      <c r="C179" s="56" t="s">
        <v>1526</v>
      </c>
      <c r="D179" s="64">
        <v>750</v>
      </c>
      <c r="E179" s="62">
        <v>3000</v>
      </c>
      <c r="F179" s="59"/>
      <c r="G179" s="59"/>
      <c r="H179" s="56" t="s">
        <v>521</v>
      </c>
      <c r="I179" s="56"/>
      <c r="J179" s="56"/>
      <c r="K179" s="56">
        <v>1</v>
      </c>
      <c r="L179" s="60"/>
      <c r="M179" s="60"/>
      <c r="N179" s="60"/>
      <c r="O179" s="60"/>
      <c r="P179" s="60"/>
      <c r="Q179" s="60"/>
      <c r="R179" s="60"/>
      <c r="S179" s="60"/>
      <c r="T179" s="60"/>
      <c r="U179" s="60"/>
      <c r="V179" s="60"/>
      <c r="AA179" s="60"/>
      <c r="AB179" s="60"/>
      <c r="AC179" s="60"/>
    </row>
    <row r="180" spans="1:29" ht="15.75" customHeight="1">
      <c r="A180" s="56" t="s">
        <v>1969</v>
      </c>
      <c r="B180" s="65"/>
      <c r="C180" s="56" t="s">
        <v>1526</v>
      </c>
      <c r="D180" s="64"/>
      <c r="E180" s="64"/>
      <c r="F180" s="59"/>
      <c r="G180" s="59"/>
      <c r="H180" s="56"/>
      <c r="I180" s="59"/>
      <c r="J180" s="59"/>
      <c r="K180" s="56">
        <v>1</v>
      </c>
      <c r="L180" s="60"/>
      <c r="M180" s="60"/>
      <c r="N180" s="60"/>
      <c r="O180" s="60"/>
      <c r="P180" s="60"/>
      <c r="Q180" s="60"/>
      <c r="R180" s="60"/>
      <c r="S180" s="60"/>
      <c r="T180" s="60"/>
      <c r="U180" s="60"/>
      <c r="V180" s="60"/>
      <c r="AA180" s="60"/>
      <c r="AB180" s="60"/>
      <c r="AC180" s="60"/>
    </row>
    <row r="181" spans="1:29" ht="15.75" customHeight="1">
      <c r="A181" s="56" t="s">
        <v>1979</v>
      </c>
      <c r="B181" s="65"/>
      <c r="C181" s="56" t="s">
        <v>1526</v>
      </c>
      <c r="D181" s="64">
        <v>95</v>
      </c>
      <c r="E181" s="64">
        <v>110</v>
      </c>
      <c r="F181" s="59"/>
      <c r="G181" s="59"/>
      <c r="H181" s="56" t="s">
        <v>1980</v>
      </c>
      <c r="I181" s="56"/>
      <c r="J181" s="56"/>
      <c r="K181" s="56">
        <v>1</v>
      </c>
      <c r="L181" s="60"/>
      <c r="M181" s="60"/>
      <c r="N181" s="60"/>
      <c r="O181" s="60"/>
      <c r="P181" s="60"/>
      <c r="Q181" s="60"/>
      <c r="R181" s="60"/>
      <c r="S181" s="60"/>
      <c r="T181" s="60"/>
      <c r="U181" s="60"/>
      <c r="V181" s="60"/>
      <c r="AA181" s="60"/>
      <c r="AB181" s="60"/>
      <c r="AC181" s="60"/>
    </row>
    <row r="182" spans="1:29" ht="15.75" customHeight="1">
      <c r="A182" s="56" t="s">
        <v>2001</v>
      </c>
      <c r="B182" s="65"/>
      <c r="C182" s="56" t="s">
        <v>1526</v>
      </c>
      <c r="D182" s="64">
        <v>400</v>
      </c>
      <c r="E182" s="64">
        <v>500</v>
      </c>
      <c r="F182" s="59"/>
      <c r="G182" s="59"/>
      <c r="H182" s="56" t="s">
        <v>2002</v>
      </c>
      <c r="I182" s="61"/>
      <c r="J182" s="61"/>
      <c r="K182" s="56">
        <v>1</v>
      </c>
      <c r="L182" s="60"/>
      <c r="M182" s="60"/>
      <c r="N182" s="60"/>
      <c r="O182" s="60"/>
      <c r="P182" s="60"/>
      <c r="Q182" s="60"/>
      <c r="R182" s="60"/>
      <c r="S182" s="60"/>
      <c r="T182" s="60"/>
      <c r="U182" s="60"/>
      <c r="V182" s="60"/>
      <c r="AA182" s="60"/>
      <c r="AB182" s="60"/>
      <c r="AC182" s="60"/>
    </row>
    <row r="183" spans="1:29" ht="15.75" customHeight="1">
      <c r="A183" s="56" t="s">
        <v>2044</v>
      </c>
      <c r="B183" s="66"/>
      <c r="C183" s="56" t="s">
        <v>1526</v>
      </c>
      <c r="D183" s="62">
        <v>2000</v>
      </c>
      <c r="E183" s="62">
        <v>2000</v>
      </c>
      <c r="F183" s="59"/>
      <c r="G183" s="59"/>
      <c r="H183" s="56" t="s">
        <v>59</v>
      </c>
      <c r="I183" s="59"/>
      <c r="J183" s="59"/>
      <c r="K183" s="56">
        <v>1</v>
      </c>
      <c r="L183" s="60"/>
      <c r="M183" s="60"/>
      <c r="N183" s="60"/>
      <c r="O183" s="60"/>
      <c r="P183" s="60"/>
      <c r="Q183" s="60"/>
      <c r="R183" s="60"/>
      <c r="S183" s="60"/>
      <c r="T183" s="60"/>
      <c r="U183" s="60"/>
      <c r="V183" s="60"/>
      <c r="AA183" s="60"/>
      <c r="AB183" s="60"/>
      <c r="AC183" s="60"/>
    </row>
    <row r="184" spans="1:29" ht="15.75" customHeight="1">
      <c r="A184" s="56" t="s">
        <v>2046</v>
      </c>
      <c r="B184" s="65"/>
      <c r="C184" s="56" t="s">
        <v>1526</v>
      </c>
      <c r="D184" s="58">
        <v>1000</v>
      </c>
      <c r="E184" s="58">
        <v>1500</v>
      </c>
      <c r="F184" s="59"/>
      <c r="G184" s="59"/>
      <c r="H184" s="63" t="s">
        <v>2047</v>
      </c>
      <c r="I184" s="56" t="s">
        <v>1814</v>
      </c>
      <c r="J184" s="59"/>
      <c r="K184" s="56">
        <v>1</v>
      </c>
      <c r="L184" s="60"/>
      <c r="M184" s="60"/>
      <c r="N184" s="60"/>
      <c r="O184" s="60"/>
      <c r="P184" s="60"/>
      <c r="Q184" s="60"/>
      <c r="R184" s="60"/>
      <c r="S184" s="60"/>
      <c r="T184" s="60"/>
      <c r="U184" s="60"/>
      <c r="V184" s="60"/>
      <c r="AA184" s="60"/>
      <c r="AB184" s="60"/>
      <c r="AC184" s="60"/>
    </row>
    <row r="185" spans="1:29" ht="15.75" customHeight="1">
      <c r="A185" s="56" t="s">
        <v>2114</v>
      </c>
      <c r="B185" s="66"/>
      <c r="C185" s="56" t="s">
        <v>1526</v>
      </c>
      <c r="D185" s="64">
        <v>200</v>
      </c>
      <c r="E185" s="64">
        <v>300</v>
      </c>
      <c r="F185" s="59"/>
      <c r="G185" s="59"/>
      <c r="H185" s="56" t="s">
        <v>1144</v>
      </c>
      <c r="I185" s="56"/>
      <c r="J185" s="56"/>
      <c r="K185" s="56">
        <v>1</v>
      </c>
      <c r="L185" s="60"/>
      <c r="M185" s="60"/>
      <c r="N185" s="60"/>
      <c r="O185" s="60"/>
      <c r="P185" s="60"/>
      <c r="Q185" s="60"/>
      <c r="R185" s="60"/>
      <c r="S185" s="60"/>
      <c r="T185" s="60"/>
      <c r="U185" s="60"/>
      <c r="V185" s="60"/>
      <c r="AA185" s="60"/>
      <c r="AB185" s="60"/>
      <c r="AC185" s="60"/>
    </row>
    <row r="186" spans="1:29" ht="15.75" customHeight="1">
      <c r="A186" s="56" t="s">
        <v>2127</v>
      </c>
      <c r="B186" s="66"/>
      <c r="C186" s="56" t="s">
        <v>1526</v>
      </c>
      <c r="D186" s="62"/>
      <c r="E186" s="62"/>
      <c r="F186" s="59"/>
      <c r="G186" s="59"/>
      <c r="H186" s="56"/>
      <c r="I186" s="56"/>
      <c r="J186" s="59"/>
      <c r="K186" s="56">
        <v>1</v>
      </c>
      <c r="L186" s="60"/>
      <c r="M186" s="60"/>
      <c r="N186" s="60"/>
      <c r="O186" s="60"/>
      <c r="P186" s="60"/>
      <c r="Q186" s="60"/>
      <c r="R186" s="60"/>
      <c r="S186" s="60"/>
      <c r="T186" s="60"/>
      <c r="U186" s="60"/>
      <c r="V186" s="60"/>
      <c r="AA186" s="60"/>
      <c r="AB186" s="60"/>
      <c r="AC186" s="60"/>
    </row>
    <row r="187" spans="1:29" ht="15.75" customHeight="1">
      <c r="A187" s="56" t="s">
        <v>2159</v>
      </c>
      <c r="B187" s="66"/>
      <c r="C187" s="56" t="s">
        <v>1526</v>
      </c>
      <c r="D187" s="64">
        <v>18</v>
      </c>
      <c r="E187" s="64">
        <v>25</v>
      </c>
      <c r="F187" s="59"/>
      <c r="G187" s="59"/>
      <c r="H187" s="78" t="s">
        <v>2160</v>
      </c>
      <c r="I187" s="56"/>
      <c r="J187" s="56"/>
      <c r="K187" s="56">
        <v>1</v>
      </c>
      <c r="L187" s="60"/>
      <c r="M187" s="60"/>
      <c r="N187" s="60"/>
      <c r="O187" s="60"/>
      <c r="P187" s="60"/>
      <c r="Q187" s="60"/>
      <c r="R187" s="60"/>
      <c r="S187" s="60"/>
      <c r="T187" s="60"/>
      <c r="U187" s="60"/>
      <c r="V187" s="60"/>
      <c r="AA187" s="60"/>
      <c r="AB187" s="60"/>
      <c r="AC187" s="60"/>
    </row>
    <row r="188" spans="1:29" ht="15.75" customHeight="1">
      <c r="A188" s="79" t="s">
        <v>2174</v>
      </c>
      <c r="B188" s="60"/>
      <c r="C188" s="79" t="s">
        <v>1526</v>
      </c>
      <c r="D188" s="79">
        <v>25</v>
      </c>
      <c r="E188" s="79">
        <v>26</v>
      </c>
      <c r="F188" s="60"/>
      <c r="G188" s="60"/>
      <c r="H188" s="79" t="s">
        <v>59</v>
      </c>
      <c r="I188" s="60"/>
      <c r="J188" s="60"/>
      <c r="K188" s="79">
        <v>1</v>
      </c>
      <c r="L188" s="60"/>
      <c r="M188" s="60"/>
      <c r="N188" s="60"/>
      <c r="O188" s="60"/>
      <c r="P188" s="60"/>
      <c r="Q188" s="60"/>
      <c r="R188" s="60"/>
      <c r="S188" s="60"/>
      <c r="T188" s="60"/>
      <c r="U188" s="60"/>
      <c r="V188" s="60"/>
      <c r="AA188" s="60"/>
      <c r="AB188" s="60"/>
      <c r="AC188" s="60"/>
    </row>
    <row r="189" spans="1:29" ht="15.75" customHeight="1">
      <c r="A189" s="79" t="s">
        <v>2176</v>
      </c>
      <c r="B189" s="60"/>
      <c r="C189" s="79" t="s">
        <v>1526</v>
      </c>
      <c r="D189" s="79">
        <v>40</v>
      </c>
      <c r="E189" s="79">
        <v>50</v>
      </c>
      <c r="F189" s="60"/>
      <c r="G189" s="60"/>
      <c r="H189" s="79" t="s">
        <v>2177</v>
      </c>
      <c r="I189" s="60"/>
      <c r="J189" s="60"/>
      <c r="K189" s="79">
        <v>1</v>
      </c>
      <c r="L189" s="60"/>
      <c r="M189" s="60"/>
      <c r="N189" s="60"/>
      <c r="O189" s="60"/>
      <c r="P189" s="60"/>
      <c r="Q189" s="60"/>
      <c r="R189" s="60"/>
      <c r="S189" s="60"/>
      <c r="T189" s="60"/>
      <c r="U189" s="60"/>
      <c r="V189" s="60"/>
      <c r="AA189" s="60"/>
      <c r="AB189" s="60"/>
      <c r="AC189" s="60"/>
    </row>
    <row r="190" spans="1:29" ht="15.75" customHeight="1">
      <c r="A190" s="56" t="s">
        <v>1805</v>
      </c>
      <c r="B190" s="65"/>
      <c r="C190" s="56" t="s">
        <v>1806</v>
      </c>
      <c r="D190" s="64">
        <v>4</v>
      </c>
      <c r="E190" s="64">
        <v>4</v>
      </c>
      <c r="F190" s="59"/>
      <c r="G190" s="59"/>
      <c r="H190" s="56" t="s">
        <v>1807</v>
      </c>
      <c r="I190" s="56"/>
      <c r="J190" s="56"/>
      <c r="K190" s="56">
        <v>1</v>
      </c>
      <c r="L190" s="79">
        <v>1</v>
      </c>
      <c r="M190" s="60"/>
      <c r="N190" s="60"/>
      <c r="O190" s="60"/>
      <c r="P190" s="60"/>
      <c r="Q190" s="60"/>
      <c r="R190" s="60"/>
      <c r="S190" s="60"/>
      <c r="T190" s="60"/>
      <c r="U190" s="60"/>
      <c r="V190" s="60"/>
      <c r="AA190" s="60"/>
      <c r="AB190" s="60"/>
      <c r="AC190" s="60"/>
    </row>
    <row r="191" spans="1:29" ht="15.75" customHeight="1">
      <c r="A191" s="56" t="s">
        <v>2006</v>
      </c>
      <c r="B191" s="65"/>
      <c r="C191" s="56" t="s">
        <v>2007</v>
      </c>
      <c r="D191" s="64">
        <v>23</v>
      </c>
      <c r="E191" s="64">
        <v>28</v>
      </c>
      <c r="F191" s="59"/>
      <c r="G191" s="59"/>
      <c r="H191" s="56" t="s">
        <v>2008</v>
      </c>
      <c r="I191" s="59"/>
      <c r="J191" s="59"/>
      <c r="K191" s="56">
        <v>1</v>
      </c>
      <c r="L191" s="79">
        <v>1</v>
      </c>
      <c r="M191" s="60"/>
      <c r="N191" s="60"/>
      <c r="O191" s="60"/>
      <c r="P191" s="60"/>
      <c r="Q191" s="60"/>
      <c r="R191" s="60"/>
      <c r="S191" s="60"/>
      <c r="T191" s="60"/>
      <c r="U191" s="60"/>
      <c r="V191" s="60"/>
      <c r="AA191" s="60"/>
      <c r="AB191" s="60"/>
      <c r="AC191" s="60"/>
    </row>
    <row r="192" spans="1:29" ht="15.75" customHeight="1">
      <c r="A192" s="56" t="s">
        <v>2161</v>
      </c>
      <c r="B192" s="66"/>
      <c r="C192" s="56" t="s">
        <v>2162</v>
      </c>
      <c r="D192" s="64">
        <v>75</v>
      </c>
      <c r="E192" s="64">
        <v>85</v>
      </c>
      <c r="F192" s="59"/>
      <c r="G192" s="59"/>
      <c r="H192" s="78" t="s">
        <v>2163</v>
      </c>
      <c r="I192" s="56"/>
      <c r="J192" s="56"/>
      <c r="K192" s="56">
        <v>1</v>
      </c>
      <c r="L192" s="79">
        <v>1</v>
      </c>
      <c r="M192" s="60"/>
      <c r="N192" s="60"/>
      <c r="O192" s="60"/>
      <c r="P192" s="60"/>
      <c r="Q192" s="60"/>
      <c r="R192" s="60"/>
      <c r="S192" s="60"/>
      <c r="T192" s="60"/>
      <c r="U192" s="60"/>
      <c r="V192" s="60"/>
      <c r="AA192" s="60"/>
      <c r="AB192" s="60"/>
      <c r="AC192" s="60"/>
    </row>
    <row r="193" spans="1:29" ht="15.75" customHeight="1">
      <c r="A193" s="56" t="s">
        <v>1951</v>
      </c>
      <c r="B193" s="65"/>
      <c r="C193" s="56" t="s">
        <v>1953</v>
      </c>
      <c r="D193" s="64">
        <v>12</v>
      </c>
      <c r="E193" s="64">
        <v>15</v>
      </c>
      <c r="F193" s="59"/>
      <c r="G193" s="64"/>
      <c r="H193" s="56" t="s">
        <v>111</v>
      </c>
      <c r="I193" s="59"/>
      <c r="J193" s="59"/>
      <c r="K193" s="56">
        <v>1</v>
      </c>
      <c r="L193" s="79">
        <v>1</v>
      </c>
      <c r="M193" s="60"/>
      <c r="N193" s="60"/>
      <c r="O193" s="60"/>
      <c r="P193" s="60"/>
      <c r="Q193" s="60"/>
      <c r="R193" s="60"/>
      <c r="S193" s="60"/>
      <c r="T193" s="60"/>
      <c r="U193" s="60"/>
      <c r="V193" s="60"/>
      <c r="AA193" s="60"/>
      <c r="AB193" s="60"/>
      <c r="AC193" s="60"/>
    </row>
    <row r="194" spans="1:29" ht="15.75" customHeight="1">
      <c r="A194" s="56" t="s">
        <v>1531</v>
      </c>
      <c r="B194" s="57"/>
      <c r="C194" s="58" t="s">
        <v>1532</v>
      </c>
      <c r="D194" s="62">
        <v>4000</v>
      </c>
      <c r="E194" s="62">
        <v>4000</v>
      </c>
      <c r="F194" s="59"/>
      <c r="G194" s="59"/>
      <c r="H194" s="29" t="s">
        <v>1533</v>
      </c>
      <c r="I194" s="29" t="s">
        <v>1534</v>
      </c>
      <c r="J194" s="29" t="s">
        <v>1535</v>
      </c>
      <c r="K194" s="56">
        <v>1</v>
      </c>
      <c r="L194" s="79">
        <v>1</v>
      </c>
      <c r="M194" s="60"/>
      <c r="N194" s="60"/>
      <c r="O194" s="60"/>
      <c r="P194" s="60"/>
      <c r="Q194" s="60"/>
      <c r="R194" s="60"/>
      <c r="S194" s="60"/>
      <c r="T194" s="60"/>
      <c r="U194" s="60"/>
      <c r="V194" s="60"/>
      <c r="AA194" s="60"/>
      <c r="AB194" s="60"/>
      <c r="AC194" s="60"/>
    </row>
    <row r="195" spans="1:29" ht="15.75" customHeight="1">
      <c r="A195" s="56" t="s">
        <v>1751</v>
      </c>
      <c r="B195" s="66"/>
      <c r="C195" s="56" t="s">
        <v>1532</v>
      </c>
      <c r="D195" s="62">
        <v>1000</v>
      </c>
      <c r="E195" s="62">
        <v>2000</v>
      </c>
      <c r="F195" s="59"/>
      <c r="G195" s="59"/>
      <c r="H195" s="63" t="s">
        <v>1534</v>
      </c>
      <c r="I195" s="56" t="s">
        <v>59</v>
      </c>
      <c r="J195" s="59"/>
      <c r="K195" s="56">
        <v>1</v>
      </c>
      <c r="L195" s="60"/>
      <c r="M195" s="60"/>
      <c r="N195" s="60"/>
      <c r="O195" s="60"/>
      <c r="P195" s="60"/>
      <c r="Q195" s="60"/>
      <c r="R195" s="60"/>
      <c r="S195" s="60"/>
      <c r="T195" s="60"/>
      <c r="U195" s="60"/>
      <c r="V195" s="60"/>
      <c r="AA195" s="60"/>
      <c r="AB195" s="60"/>
      <c r="AC195" s="60"/>
    </row>
    <row r="196" spans="1:29" ht="15.75" customHeight="1">
      <c r="A196" s="56" t="s">
        <v>2029</v>
      </c>
      <c r="B196" s="65"/>
      <c r="C196" s="56" t="s">
        <v>1532</v>
      </c>
      <c r="D196" s="64"/>
      <c r="E196" s="64"/>
      <c r="F196" s="59"/>
      <c r="G196" s="59"/>
      <c r="H196" s="63" t="s">
        <v>2030</v>
      </c>
      <c r="I196" s="61"/>
      <c r="J196" s="59"/>
      <c r="K196" s="56">
        <v>1</v>
      </c>
      <c r="L196" s="60"/>
      <c r="M196" s="60"/>
      <c r="N196" s="60"/>
      <c r="O196" s="60"/>
      <c r="P196" s="60"/>
      <c r="Q196" s="60"/>
      <c r="R196" s="60"/>
      <c r="S196" s="60"/>
      <c r="T196" s="60"/>
      <c r="U196" s="60"/>
      <c r="V196" s="60"/>
      <c r="AA196" s="60"/>
      <c r="AB196" s="60"/>
      <c r="AC196" s="60"/>
    </row>
    <row r="197" spans="1:29" ht="15.75" customHeight="1">
      <c r="A197" s="56" t="s">
        <v>1553</v>
      </c>
      <c r="B197" s="57"/>
      <c r="C197" s="58" t="s">
        <v>1554</v>
      </c>
      <c r="D197" s="62">
        <v>2000</v>
      </c>
      <c r="E197" s="62">
        <v>2000</v>
      </c>
      <c r="F197" s="59"/>
      <c r="G197" s="59"/>
      <c r="H197" s="56" t="s">
        <v>1555</v>
      </c>
      <c r="I197" s="59"/>
      <c r="J197" s="63" t="s">
        <v>1556</v>
      </c>
      <c r="K197" s="56">
        <v>1</v>
      </c>
      <c r="L197" s="79">
        <v>1</v>
      </c>
      <c r="M197" s="60"/>
      <c r="N197" s="60"/>
      <c r="O197" s="60"/>
      <c r="P197" s="60"/>
      <c r="Q197" s="60"/>
      <c r="R197" s="60"/>
      <c r="S197" s="60"/>
      <c r="T197" s="60"/>
      <c r="U197" s="60"/>
      <c r="V197" s="60"/>
      <c r="AA197" s="60"/>
      <c r="AB197" s="60"/>
      <c r="AC197" s="60"/>
    </row>
    <row r="198" spans="1:29" ht="15.75" customHeight="1">
      <c r="A198" s="56" t="s">
        <v>1667</v>
      </c>
      <c r="B198" s="65"/>
      <c r="C198" s="56" t="s">
        <v>1554</v>
      </c>
      <c r="D198" s="64">
        <v>368</v>
      </c>
      <c r="E198" s="64">
        <v>400</v>
      </c>
      <c r="F198" s="59"/>
      <c r="G198" s="59"/>
      <c r="H198" s="56" t="s">
        <v>1668</v>
      </c>
      <c r="I198" s="29" t="s">
        <v>1669</v>
      </c>
      <c r="J198" s="59"/>
      <c r="K198" s="56">
        <v>1</v>
      </c>
      <c r="L198" s="60"/>
      <c r="M198" s="60"/>
      <c r="N198" s="60"/>
      <c r="O198" s="60"/>
      <c r="P198" s="60"/>
      <c r="Q198" s="60"/>
      <c r="R198" s="60"/>
      <c r="S198" s="60"/>
      <c r="T198" s="60"/>
      <c r="U198" s="60"/>
      <c r="V198" s="60"/>
      <c r="AA198" s="60"/>
      <c r="AB198" s="60"/>
      <c r="AC198" s="60"/>
    </row>
    <row r="199" spans="1:29" ht="15.75" customHeight="1">
      <c r="A199" s="56" t="s">
        <v>1697</v>
      </c>
      <c r="B199" s="57"/>
      <c r="C199" s="58" t="s">
        <v>1554</v>
      </c>
      <c r="D199" s="62">
        <v>300</v>
      </c>
      <c r="E199" s="62">
        <v>400</v>
      </c>
      <c r="F199" s="59"/>
      <c r="G199" s="59"/>
      <c r="H199" s="56" t="s">
        <v>603</v>
      </c>
      <c r="I199" s="29" t="s">
        <v>1698</v>
      </c>
      <c r="J199" s="59"/>
      <c r="K199" s="56">
        <v>1</v>
      </c>
      <c r="L199" s="60"/>
      <c r="M199" s="60"/>
      <c r="N199" s="60"/>
      <c r="O199" s="60"/>
      <c r="P199" s="60"/>
      <c r="Q199" s="60"/>
      <c r="R199" s="60"/>
      <c r="S199" s="60"/>
      <c r="T199" s="60"/>
      <c r="U199" s="60"/>
      <c r="V199" s="60"/>
      <c r="AA199" s="60"/>
      <c r="AB199" s="60"/>
      <c r="AC199" s="60"/>
    </row>
    <row r="200" spans="1:29" ht="15.75" customHeight="1">
      <c r="A200" s="56" t="s">
        <v>1942</v>
      </c>
      <c r="B200" s="66"/>
      <c r="C200" s="56" t="s">
        <v>1554</v>
      </c>
      <c r="D200" s="64">
        <v>12</v>
      </c>
      <c r="E200" s="64">
        <v>12</v>
      </c>
      <c r="F200" s="59"/>
      <c r="G200" s="59"/>
      <c r="H200" s="56" t="s">
        <v>545</v>
      </c>
      <c r="I200" s="59"/>
      <c r="J200" s="59"/>
      <c r="K200" s="56">
        <v>1</v>
      </c>
      <c r="L200" s="60"/>
      <c r="M200" s="60"/>
      <c r="N200" s="60"/>
      <c r="O200" s="60"/>
      <c r="P200" s="60"/>
      <c r="Q200" s="60"/>
      <c r="R200" s="60"/>
      <c r="S200" s="60"/>
      <c r="T200" s="60"/>
      <c r="U200" s="60"/>
      <c r="V200" s="60"/>
      <c r="AA200" s="60"/>
      <c r="AB200" s="60"/>
      <c r="AC200" s="60"/>
    </row>
    <row r="201" spans="1:29" ht="15.75" customHeight="1">
      <c r="A201" s="56" t="s">
        <v>2148</v>
      </c>
      <c r="B201" s="66"/>
      <c r="C201" s="56" t="s">
        <v>1554</v>
      </c>
      <c r="D201" s="64">
        <v>700</v>
      </c>
      <c r="E201" s="62">
        <v>1000</v>
      </c>
      <c r="F201" s="59"/>
      <c r="G201" s="59"/>
      <c r="H201" s="29" t="s">
        <v>2149</v>
      </c>
      <c r="I201" s="52" t="s">
        <v>1698</v>
      </c>
      <c r="J201" s="2" t="s">
        <v>2150</v>
      </c>
      <c r="K201" s="56">
        <v>1</v>
      </c>
      <c r="L201" s="60"/>
      <c r="M201" s="60"/>
      <c r="N201" s="60"/>
      <c r="O201" s="60"/>
      <c r="P201" s="60"/>
      <c r="Q201" s="60"/>
      <c r="R201" s="60"/>
      <c r="S201" s="60"/>
      <c r="T201" s="60"/>
      <c r="U201" s="60"/>
      <c r="V201" s="60"/>
      <c r="AA201" s="60"/>
      <c r="AB201" s="60"/>
      <c r="AC201" s="60"/>
    </row>
    <row r="202" spans="1:29" ht="15.75" customHeight="1">
      <c r="A202" s="56" t="s">
        <v>1859</v>
      </c>
      <c r="B202" s="65"/>
      <c r="C202" s="56" t="s">
        <v>1860</v>
      </c>
      <c r="D202" s="64">
        <v>50</v>
      </c>
      <c r="E202" s="64">
        <v>50</v>
      </c>
      <c r="F202" s="59"/>
      <c r="G202" s="59"/>
      <c r="H202" s="63" t="s">
        <v>1861</v>
      </c>
      <c r="I202" s="56"/>
      <c r="J202" s="56"/>
      <c r="K202" s="56">
        <v>1</v>
      </c>
      <c r="L202" s="79">
        <v>1</v>
      </c>
      <c r="M202" s="60"/>
      <c r="N202" s="60"/>
      <c r="O202" s="60"/>
      <c r="P202" s="60"/>
      <c r="Q202" s="60"/>
      <c r="R202" s="60"/>
      <c r="S202" s="60"/>
      <c r="T202" s="60"/>
      <c r="U202" s="60"/>
      <c r="V202" s="60"/>
      <c r="AA202" s="60"/>
      <c r="AB202" s="60"/>
      <c r="AC202" s="60"/>
    </row>
    <row r="203" spans="1:29" ht="15.75" customHeight="1">
      <c r="A203" s="56" t="s">
        <v>1782</v>
      </c>
      <c r="B203" s="65"/>
      <c r="C203" s="56" t="s">
        <v>1783</v>
      </c>
      <c r="D203" s="56">
        <v>50</v>
      </c>
      <c r="E203" s="56">
        <v>80</v>
      </c>
      <c r="F203" s="59"/>
      <c r="G203" s="59"/>
      <c r="H203" s="56" t="s">
        <v>140</v>
      </c>
      <c r="I203" s="59"/>
      <c r="J203" s="59"/>
      <c r="K203" s="56">
        <v>1</v>
      </c>
      <c r="L203" s="79">
        <v>1</v>
      </c>
      <c r="M203" s="60"/>
      <c r="N203" s="60"/>
      <c r="O203" s="60"/>
      <c r="P203" s="60"/>
      <c r="Q203" s="60"/>
      <c r="R203" s="60"/>
      <c r="S203" s="60"/>
      <c r="T203" s="60"/>
      <c r="U203" s="60"/>
      <c r="V203" s="60"/>
      <c r="AA203" s="60"/>
      <c r="AB203" s="60"/>
      <c r="AC203" s="60"/>
    </row>
    <row r="204" spans="1:29" ht="15.75" customHeight="1">
      <c r="A204" s="56" t="s">
        <v>1589</v>
      </c>
      <c r="B204" s="65"/>
      <c r="C204" s="56" t="s">
        <v>1590</v>
      </c>
      <c r="D204" s="64">
        <v>500</v>
      </c>
      <c r="E204" s="62">
        <v>1000</v>
      </c>
      <c r="F204" s="59"/>
      <c r="G204" s="59"/>
      <c r="H204" s="63" t="s">
        <v>1591</v>
      </c>
      <c r="I204" s="63" t="s">
        <v>1592</v>
      </c>
      <c r="J204" s="56"/>
      <c r="K204" s="56">
        <v>1</v>
      </c>
      <c r="L204" s="79">
        <v>1</v>
      </c>
      <c r="M204" s="60"/>
      <c r="N204" s="60"/>
      <c r="O204" s="60"/>
      <c r="P204" s="60"/>
      <c r="Q204" s="60"/>
      <c r="R204" s="60"/>
      <c r="S204" s="60"/>
      <c r="T204" s="60"/>
      <c r="U204" s="60"/>
      <c r="V204" s="60"/>
      <c r="AA204" s="60"/>
      <c r="AB204" s="60"/>
      <c r="AC204" s="60"/>
    </row>
    <row r="205" spans="1:29" ht="15.75" customHeight="1">
      <c r="A205" s="56" t="s">
        <v>1954</v>
      </c>
      <c r="B205" s="66"/>
      <c r="C205" s="56" t="s">
        <v>1590</v>
      </c>
      <c r="D205" s="62">
        <v>2000</v>
      </c>
      <c r="E205" s="62">
        <v>3000</v>
      </c>
      <c r="F205" s="59"/>
      <c r="G205" s="59"/>
      <c r="H205" s="63" t="s">
        <v>1592</v>
      </c>
      <c r="I205" s="59"/>
      <c r="J205" s="59"/>
      <c r="K205" s="56">
        <v>1</v>
      </c>
      <c r="L205" s="60"/>
      <c r="M205" s="60"/>
      <c r="N205" s="60"/>
      <c r="O205" s="60"/>
      <c r="P205" s="60"/>
      <c r="Q205" s="60"/>
      <c r="R205" s="60"/>
      <c r="S205" s="60"/>
      <c r="T205" s="60"/>
      <c r="U205" s="60"/>
      <c r="V205" s="60"/>
      <c r="AA205" s="60"/>
      <c r="AB205" s="60"/>
      <c r="AC205" s="60"/>
    </row>
    <row r="206" spans="1:29" ht="15.75" customHeight="1">
      <c r="A206" s="56" t="s">
        <v>2088</v>
      </c>
      <c r="B206" s="66"/>
      <c r="C206" s="56" t="s">
        <v>1590</v>
      </c>
      <c r="D206" s="64">
        <v>8</v>
      </c>
      <c r="E206" s="64">
        <v>20</v>
      </c>
      <c r="F206" s="59"/>
      <c r="G206" s="59"/>
      <c r="H206" s="56" t="s">
        <v>59</v>
      </c>
      <c r="I206" s="88" t="s">
        <v>485</v>
      </c>
      <c r="J206" s="88"/>
      <c r="K206" s="56">
        <v>1</v>
      </c>
      <c r="L206" s="60"/>
      <c r="M206" s="60"/>
      <c r="N206" s="60"/>
      <c r="O206" s="60"/>
      <c r="P206" s="60"/>
      <c r="Q206" s="60"/>
      <c r="R206" s="60"/>
      <c r="S206" s="60"/>
      <c r="T206" s="60"/>
      <c r="U206" s="60"/>
      <c r="V206" s="60"/>
      <c r="AA206" s="60"/>
      <c r="AB206" s="60"/>
      <c r="AC206" s="60"/>
    </row>
    <row r="207" spans="1:29" ht="15.75" customHeight="1">
      <c r="A207" s="56" t="s">
        <v>2124</v>
      </c>
      <c r="B207" s="66"/>
      <c r="C207" s="56" t="s">
        <v>1590</v>
      </c>
      <c r="D207" s="64">
        <v>260</v>
      </c>
      <c r="E207" s="64">
        <v>280</v>
      </c>
      <c r="F207" s="59"/>
      <c r="G207" s="59"/>
      <c r="H207" s="63" t="s">
        <v>2125</v>
      </c>
      <c r="I207" s="63" t="s">
        <v>2125</v>
      </c>
      <c r="J207" s="56"/>
      <c r="K207" s="56">
        <v>1</v>
      </c>
      <c r="L207" s="60"/>
      <c r="M207" s="60"/>
      <c r="N207" s="60"/>
      <c r="O207" s="60"/>
      <c r="P207" s="60"/>
      <c r="Q207" s="60"/>
      <c r="R207" s="60"/>
      <c r="S207" s="60"/>
      <c r="T207" s="60"/>
      <c r="U207" s="60"/>
      <c r="V207" s="60"/>
      <c r="AA207" s="60"/>
      <c r="AB207" s="60"/>
      <c r="AC207" s="60"/>
    </row>
    <row r="208" spans="1:29" ht="15.75" customHeight="1">
      <c r="A208" s="56" t="s">
        <v>1547</v>
      </c>
      <c r="B208" s="57"/>
      <c r="C208" s="58" t="s">
        <v>1548</v>
      </c>
      <c r="D208" s="58">
        <v>10</v>
      </c>
      <c r="E208" s="56">
        <v>10</v>
      </c>
      <c r="F208" s="59"/>
      <c r="G208" s="59"/>
      <c r="H208" s="2" t="s">
        <v>1549</v>
      </c>
      <c r="I208" s="61"/>
      <c r="J208" s="59"/>
      <c r="K208" s="56">
        <v>1</v>
      </c>
      <c r="L208" s="79">
        <v>1</v>
      </c>
      <c r="M208" s="60"/>
      <c r="N208" s="60"/>
      <c r="O208" s="60"/>
      <c r="P208" s="60"/>
      <c r="Q208" s="60"/>
      <c r="R208" s="60"/>
      <c r="S208" s="60"/>
      <c r="T208" s="60"/>
      <c r="U208" s="60"/>
      <c r="V208" s="60"/>
      <c r="AA208" s="60"/>
      <c r="AB208" s="60"/>
      <c r="AC208" s="60"/>
    </row>
    <row r="209" spans="1:29" ht="15.75" customHeight="1">
      <c r="A209" s="56" t="s">
        <v>1665</v>
      </c>
      <c r="B209" s="65"/>
      <c r="C209" s="56" t="s">
        <v>1666</v>
      </c>
      <c r="D209" s="64"/>
      <c r="E209" s="64"/>
      <c r="F209" s="59"/>
      <c r="G209" s="59"/>
      <c r="H209" s="56"/>
      <c r="I209" s="32"/>
      <c r="J209" s="59"/>
      <c r="K209" s="56">
        <v>1</v>
      </c>
      <c r="L209" s="79">
        <v>1</v>
      </c>
      <c r="M209" s="60"/>
      <c r="N209" s="60"/>
      <c r="O209" s="60"/>
      <c r="P209" s="60"/>
      <c r="Q209" s="60"/>
      <c r="R209" s="60"/>
      <c r="S209" s="60"/>
      <c r="T209" s="60"/>
      <c r="U209" s="60"/>
      <c r="V209" s="60"/>
      <c r="AA209" s="60"/>
      <c r="AB209" s="60"/>
      <c r="AC209" s="60"/>
    </row>
    <row r="210" spans="1:29" ht="15.75" customHeight="1">
      <c r="A210" s="56" t="s">
        <v>1832</v>
      </c>
      <c r="B210" s="65"/>
      <c r="C210" s="56" t="s">
        <v>1666</v>
      </c>
      <c r="D210" s="64">
        <v>30</v>
      </c>
      <c r="E210" s="64">
        <v>40</v>
      </c>
      <c r="F210" s="59"/>
      <c r="G210" s="59"/>
      <c r="H210" s="63" t="s">
        <v>1833</v>
      </c>
      <c r="I210" s="59"/>
      <c r="J210" s="59"/>
      <c r="K210" s="56">
        <v>1</v>
      </c>
      <c r="L210" s="79"/>
      <c r="M210" s="60"/>
      <c r="N210" s="60"/>
      <c r="O210" s="60"/>
      <c r="P210" s="60"/>
      <c r="Q210" s="60"/>
      <c r="R210" s="60"/>
      <c r="S210" s="60"/>
      <c r="T210" s="60"/>
      <c r="U210" s="60"/>
      <c r="V210" s="60"/>
      <c r="AA210" s="60"/>
      <c r="AB210" s="60"/>
      <c r="AC210" s="60"/>
    </row>
    <row r="211" spans="1:29" ht="15.75" customHeight="1">
      <c r="A211" s="56" t="s">
        <v>1732</v>
      </c>
      <c r="B211" s="65"/>
      <c r="C211" s="56" t="s">
        <v>1733</v>
      </c>
      <c r="D211" s="62">
        <v>40</v>
      </c>
      <c r="E211" s="64">
        <v>40</v>
      </c>
      <c r="F211" s="59"/>
      <c r="G211" s="59"/>
      <c r="H211" s="2" t="s">
        <v>1734</v>
      </c>
      <c r="I211" s="63" t="s">
        <v>1735</v>
      </c>
      <c r="J211" s="59"/>
      <c r="K211" s="56">
        <v>1</v>
      </c>
      <c r="L211" s="79">
        <v>1</v>
      </c>
      <c r="M211" s="60"/>
      <c r="N211" s="60"/>
      <c r="O211" s="60"/>
      <c r="P211" s="60"/>
      <c r="Q211" s="60"/>
      <c r="R211" s="60"/>
      <c r="S211" s="60"/>
      <c r="T211" s="60"/>
      <c r="U211" s="60"/>
      <c r="V211" s="60"/>
      <c r="AA211" s="60"/>
      <c r="AB211" s="60"/>
      <c r="AC211" s="60"/>
    </row>
    <row r="212" spans="1:29" ht="15.75" customHeight="1">
      <c r="A212" s="56" t="s">
        <v>1810</v>
      </c>
      <c r="B212" s="65"/>
      <c r="C212" s="56" t="s">
        <v>1733</v>
      </c>
      <c r="D212" s="64">
        <v>100</v>
      </c>
      <c r="E212" s="64">
        <v>100</v>
      </c>
      <c r="F212" s="59"/>
      <c r="G212" s="59"/>
      <c r="H212" s="63" t="s">
        <v>1811</v>
      </c>
      <c r="I212" s="56"/>
      <c r="J212" s="56"/>
      <c r="K212" s="56">
        <v>1</v>
      </c>
      <c r="L212" s="60"/>
      <c r="M212" s="60"/>
      <c r="N212" s="60"/>
      <c r="O212" s="60"/>
      <c r="P212" s="60"/>
      <c r="Q212" s="60"/>
      <c r="R212" s="60"/>
      <c r="S212" s="60"/>
      <c r="T212" s="60"/>
      <c r="U212" s="60"/>
      <c r="V212" s="60"/>
      <c r="AA212" s="60"/>
      <c r="AB212" s="60"/>
      <c r="AC212" s="60"/>
    </row>
    <row r="213" spans="1:29" ht="15.75" customHeight="1">
      <c r="A213" s="56" t="s">
        <v>2146</v>
      </c>
      <c r="B213" s="66"/>
      <c r="C213" s="56" t="s">
        <v>1733</v>
      </c>
      <c r="D213" s="64">
        <v>200</v>
      </c>
      <c r="E213" s="64">
        <v>200</v>
      </c>
      <c r="F213" s="59"/>
      <c r="G213" s="59"/>
      <c r="H213" s="29" t="s">
        <v>2147</v>
      </c>
      <c r="I213" s="77"/>
      <c r="J213" s="59"/>
      <c r="K213" s="56">
        <v>1</v>
      </c>
      <c r="L213" s="79"/>
      <c r="M213" s="60"/>
      <c r="N213" s="60"/>
      <c r="O213" s="60"/>
      <c r="P213" s="60"/>
      <c r="Q213" s="60"/>
      <c r="R213" s="60"/>
      <c r="S213" s="60"/>
      <c r="T213" s="60"/>
      <c r="U213" s="60"/>
      <c r="V213" s="60"/>
      <c r="AA213" s="60"/>
      <c r="AB213" s="60"/>
      <c r="AC213" s="60"/>
    </row>
    <row r="214" spans="1:29" ht="15.75" customHeight="1">
      <c r="A214" s="56" t="s">
        <v>1536</v>
      </c>
      <c r="B214" s="57"/>
      <c r="C214" s="58" t="s">
        <v>1537</v>
      </c>
      <c r="D214" s="62"/>
      <c r="E214" s="62"/>
      <c r="F214" s="59"/>
      <c r="G214" s="59"/>
      <c r="H214" s="63" t="s">
        <v>1538</v>
      </c>
      <c r="I214" s="2"/>
      <c r="J214" s="59"/>
      <c r="K214" s="56">
        <v>1</v>
      </c>
      <c r="L214" s="79">
        <v>1</v>
      </c>
      <c r="M214" s="60"/>
      <c r="N214" s="60"/>
      <c r="O214" s="60"/>
      <c r="P214" s="60"/>
      <c r="Q214" s="60"/>
      <c r="R214" s="60"/>
      <c r="S214" s="60"/>
      <c r="T214" s="60"/>
      <c r="U214" s="60"/>
      <c r="V214" s="60"/>
      <c r="AA214" s="60"/>
      <c r="AB214" s="60"/>
      <c r="AC214" s="60"/>
    </row>
    <row r="215" spans="1:29" ht="15.75" customHeight="1">
      <c r="A215" s="56" t="s">
        <v>1613</v>
      </c>
      <c r="B215" s="66"/>
      <c r="C215" s="56" t="s">
        <v>1537</v>
      </c>
      <c r="D215" s="56">
        <v>130</v>
      </c>
      <c r="E215" s="56">
        <v>130</v>
      </c>
      <c r="F215" s="59"/>
      <c r="G215" s="59"/>
      <c r="H215" s="56" t="s">
        <v>140</v>
      </c>
      <c r="I215" s="2"/>
      <c r="J215" s="59"/>
      <c r="K215" s="56">
        <v>1</v>
      </c>
      <c r="L215" s="60"/>
      <c r="M215" s="60"/>
      <c r="N215" s="60"/>
      <c r="O215" s="60"/>
      <c r="P215" s="60"/>
      <c r="Q215" s="60"/>
      <c r="R215" s="60"/>
      <c r="S215" s="60"/>
      <c r="T215" s="60"/>
      <c r="U215" s="60"/>
      <c r="V215" s="60"/>
      <c r="AA215" s="60"/>
      <c r="AB215" s="60"/>
      <c r="AC215" s="60"/>
    </row>
    <row r="216" spans="1:29" ht="15.75" customHeight="1">
      <c r="A216" s="56" t="s">
        <v>1670</v>
      </c>
      <c r="B216" s="65"/>
      <c r="C216" s="56" t="s">
        <v>1537</v>
      </c>
      <c r="D216" s="62">
        <v>150</v>
      </c>
      <c r="E216" s="64">
        <v>170</v>
      </c>
      <c r="F216" s="59"/>
      <c r="G216" s="59"/>
      <c r="H216" s="2" t="s">
        <v>1671</v>
      </c>
      <c r="I216" s="59"/>
      <c r="J216" s="59"/>
      <c r="K216" s="56">
        <v>1</v>
      </c>
      <c r="L216" s="60"/>
      <c r="M216" s="60"/>
      <c r="N216" s="60"/>
      <c r="O216" s="60"/>
      <c r="P216" s="60"/>
      <c r="Q216" s="60"/>
      <c r="R216" s="60"/>
      <c r="S216" s="60"/>
      <c r="T216" s="60"/>
      <c r="U216" s="60"/>
      <c r="V216" s="60"/>
      <c r="AA216" s="60"/>
      <c r="AB216" s="60"/>
      <c r="AC216" s="60"/>
    </row>
    <row r="217" spans="1:29" ht="15.75" customHeight="1">
      <c r="A217" s="56" t="s">
        <v>1716</v>
      </c>
      <c r="B217" s="66"/>
      <c r="C217" s="56" t="s">
        <v>1537</v>
      </c>
      <c r="D217" s="64"/>
      <c r="E217" s="64"/>
      <c r="F217" s="59"/>
      <c r="G217" s="59"/>
      <c r="H217" s="56"/>
      <c r="I217" s="32"/>
      <c r="J217" s="2"/>
      <c r="K217" s="56">
        <v>1</v>
      </c>
      <c r="L217" s="60"/>
      <c r="M217" s="60"/>
      <c r="N217" s="60"/>
      <c r="O217" s="60"/>
      <c r="P217" s="60"/>
      <c r="Q217" s="60"/>
      <c r="R217" s="60"/>
      <c r="S217" s="60"/>
      <c r="T217" s="60"/>
      <c r="U217" s="60"/>
      <c r="V217" s="60"/>
      <c r="AA217" s="60"/>
      <c r="AB217" s="60"/>
      <c r="AC217" s="60"/>
    </row>
    <row r="218" spans="1:29" ht="15.75" customHeight="1">
      <c r="A218" s="56" t="s">
        <v>1834</v>
      </c>
      <c r="B218" s="65"/>
      <c r="C218" s="56" t="s">
        <v>1537</v>
      </c>
      <c r="D218" s="64">
        <v>100</v>
      </c>
      <c r="E218" s="64">
        <v>765</v>
      </c>
      <c r="F218" s="59"/>
      <c r="G218" s="59"/>
      <c r="H218" s="63" t="s">
        <v>1835</v>
      </c>
      <c r="I218" s="63" t="s">
        <v>1836</v>
      </c>
      <c r="J218" s="56"/>
      <c r="K218" s="56">
        <v>1</v>
      </c>
      <c r="L218" s="60"/>
      <c r="M218" s="60"/>
      <c r="N218" s="60"/>
      <c r="O218" s="60"/>
      <c r="P218" s="60"/>
      <c r="Q218" s="60"/>
      <c r="R218" s="60"/>
      <c r="S218" s="60"/>
      <c r="T218" s="60"/>
      <c r="U218" s="60"/>
      <c r="V218" s="60"/>
      <c r="AA218" s="60"/>
      <c r="AB218" s="60"/>
      <c r="AC218" s="60"/>
    </row>
    <row r="219" spans="1:29" ht="15.75" customHeight="1">
      <c r="A219" s="56" t="s">
        <v>1987</v>
      </c>
      <c r="B219" s="65"/>
      <c r="C219" s="56" t="s">
        <v>1537</v>
      </c>
      <c r="D219" s="64">
        <v>630</v>
      </c>
      <c r="E219" s="64">
        <v>630</v>
      </c>
      <c r="F219" s="59"/>
      <c r="G219" s="59"/>
      <c r="H219" s="56" t="s">
        <v>59</v>
      </c>
      <c r="I219" s="56"/>
      <c r="J219" s="56" t="s">
        <v>111</v>
      </c>
      <c r="K219" s="56">
        <v>1</v>
      </c>
      <c r="L219" s="60"/>
      <c r="M219" s="60"/>
      <c r="N219" s="60"/>
      <c r="O219" s="60"/>
      <c r="P219" s="60"/>
      <c r="Q219" s="60"/>
      <c r="R219" s="60"/>
      <c r="S219" s="60"/>
      <c r="T219" s="60"/>
      <c r="U219" s="60"/>
      <c r="V219" s="60"/>
      <c r="AA219" s="60"/>
      <c r="AB219" s="60"/>
      <c r="AC219" s="60"/>
    </row>
    <row r="220" spans="1:29" ht="15.75" customHeight="1">
      <c r="A220" s="56" t="s">
        <v>1690</v>
      </c>
      <c r="B220" s="65"/>
      <c r="C220" s="58" t="s">
        <v>1691</v>
      </c>
      <c r="D220" s="64">
        <v>290</v>
      </c>
      <c r="E220" s="64">
        <v>340</v>
      </c>
      <c r="F220" s="59"/>
      <c r="G220" s="59"/>
      <c r="H220" s="63" t="s">
        <v>1692</v>
      </c>
      <c r="I220" s="59"/>
      <c r="J220" s="59"/>
      <c r="K220" s="56">
        <v>1</v>
      </c>
      <c r="L220" s="79">
        <v>1</v>
      </c>
      <c r="M220" s="60"/>
      <c r="N220" s="60"/>
      <c r="O220" s="60"/>
      <c r="P220" s="60"/>
      <c r="Q220" s="60"/>
      <c r="R220" s="60"/>
      <c r="S220" s="60"/>
      <c r="T220" s="60"/>
      <c r="U220" s="60"/>
      <c r="V220" s="60"/>
      <c r="AA220" s="60"/>
      <c r="AB220" s="60"/>
      <c r="AC220" s="60"/>
    </row>
    <row r="221" spans="1:29" ht="15.75" customHeight="1">
      <c r="A221" s="56" t="s">
        <v>1629</v>
      </c>
      <c r="B221" s="57"/>
      <c r="C221" s="58" t="s">
        <v>1630</v>
      </c>
      <c r="D221" s="62">
        <v>57</v>
      </c>
      <c r="E221" s="64">
        <v>57</v>
      </c>
      <c r="F221" s="59"/>
      <c r="G221" s="59"/>
      <c r="H221" s="56" t="s">
        <v>1631</v>
      </c>
      <c r="I221" s="59"/>
      <c r="J221" s="59"/>
      <c r="K221" s="56">
        <v>1</v>
      </c>
      <c r="L221" s="79">
        <v>1</v>
      </c>
      <c r="M221" s="60"/>
      <c r="N221" s="60"/>
      <c r="O221" s="60"/>
      <c r="P221" s="60"/>
      <c r="Q221" s="60"/>
      <c r="R221" s="60"/>
      <c r="S221" s="60"/>
      <c r="T221" s="60"/>
      <c r="U221" s="60"/>
      <c r="V221" s="60"/>
      <c r="AA221" s="60"/>
      <c r="AB221" s="60"/>
      <c r="AC221" s="60"/>
    </row>
    <row r="222" spans="1:29" ht="15.75" customHeight="1">
      <c r="A222" s="56" t="s">
        <v>1908</v>
      </c>
      <c r="B222" s="65"/>
      <c r="C222" s="56" t="s">
        <v>1909</v>
      </c>
      <c r="D222" s="64">
        <v>7</v>
      </c>
      <c r="E222" s="64">
        <v>7</v>
      </c>
      <c r="F222" s="59"/>
      <c r="G222" s="59"/>
      <c r="H222" s="56" t="s">
        <v>1910</v>
      </c>
      <c r="I222" s="59"/>
      <c r="J222" s="59"/>
      <c r="K222" s="56">
        <v>1</v>
      </c>
      <c r="L222" s="79">
        <v>1</v>
      </c>
      <c r="M222" s="60"/>
      <c r="N222" s="60"/>
      <c r="O222" s="60"/>
      <c r="P222" s="60"/>
      <c r="Q222" s="60"/>
      <c r="R222" s="60"/>
      <c r="S222" s="60"/>
      <c r="T222" s="60"/>
      <c r="U222" s="60"/>
      <c r="V222" s="60"/>
      <c r="AA222" s="60"/>
      <c r="AB222" s="60"/>
      <c r="AC222" s="60"/>
    </row>
    <row r="223" spans="1:29" ht="15.75" customHeight="1">
      <c r="A223" s="56" t="s">
        <v>1797</v>
      </c>
      <c r="B223" s="65"/>
      <c r="C223" s="56" t="s">
        <v>1798</v>
      </c>
      <c r="D223" s="64">
        <v>30</v>
      </c>
      <c r="E223" s="62">
        <v>75</v>
      </c>
      <c r="F223" s="59"/>
      <c r="G223" s="59"/>
      <c r="H223" s="63" t="s">
        <v>1799</v>
      </c>
      <c r="I223" s="56" t="s">
        <v>1800</v>
      </c>
      <c r="J223" s="56"/>
      <c r="K223" s="56">
        <v>1</v>
      </c>
      <c r="L223" s="79">
        <v>1</v>
      </c>
      <c r="M223" s="60"/>
      <c r="N223" s="60"/>
      <c r="O223" s="60"/>
      <c r="P223" s="60"/>
      <c r="Q223" s="60"/>
      <c r="R223" s="60"/>
      <c r="S223" s="60"/>
      <c r="T223" s="60"/>
      <c r="U223" s="60"/>
      <c r="V223" s="60"/>
      <c r="AA223" s="60"/>
      <c r="AB223" s="60"/>
      <c r="AC223" s="60"/>
    </row>
    <row r="224" spans="1:29" ht="15.75" customHeight="1">
      <c r="A224" s="56" t="s">
        <v>1521</v>
      </c>
      <c r="B224" s="57"/>
      <c r="C224" s="58" t="s">
        <v>1522</v>
      </c>
      <c r="D224" s="58">
        <v>2</v>
      </c>
      <c r="E224" s="56">
        <v>2</v>
      </c>
      <c r="F224" s="59"/>
      <c r="G224" s="59"/>
      <c r="H224" s="56" t="s">
        <v>277</v>
      </c>
      <c r="I224" s="61"/>
      <c r="J224" s="59"/>
      <c r="K224" s="56">
        <v>1</v>
      </c>
      <c r="L224" s="79">
        <v>1</v>
      </c>
      <c r="M224" s="60"/>
      <c r="N224" s="60"/>
      <c r="O224" s="60"/>
      <c r="P224" s="60"/>
      <c r="Q224" s="60"/>
      <c r="R224" s="60"/>
      <c r="S224" s="60"/>
      <c r="T224" s="60"/>
      <c r="U224" s="60"/>
      <c r="V224" s="60"/>
      <c r="AA224" s="60"/>
      <c r="AB224" s="60"/>
      <c r="AC224" s="60"/>
    </row>
    <row r="225" spans="1:29" ht="15.75" customHeight="1">
      <c r="A225" s="56" t="s">
        <v>2025</v>
      </c>
      <c r="B225" s="65"/>
      <c r="C225" s="56" t="s">
        <v>1522</v>
      </c>
      <c r="D225" s="64"/>
      <c r="E225" s="64"/>
      <c r="F225" s="59"/>
      <c r="G225" s="59"/>
      <c r="H225" s="56"/>
      <c r="I225" s="61"/>
      <c r="J225" s="59"/>
      <c r="K225" s="56">
        <v>1</v>
      </c>
      <c r="L225" s="60"/>
      <c r="M225" s="60"/>
      <c r="N225" s="60"/>
      <c r="O225" s="60"/>
      <c r="P225" s="60"/>
      <c r="Q225" s="60"/>
      <c r="R225" s="60"/>
      <c r="S225" s="60"/>
      <c r="T225" s="60"/>
      <c r="U225" s="60"/>
      <c r="V225" s="60"/>
      <c r="AA225" s="60"/>
      <c r="AB225" s="60"/>
      <c r="AC225" s="60"/>
    </row>
    <row r="226" spans="1:29" ht="15.75" customHeight="1">
      <c r="A226" s="56" t="s">
        <v>1586</v>
      </c>
      <c r="B226" s="65"/>
      <c r="C226" s="56" t="s">
        <v>1587</v>
      </c>
      <c r="D226" s="64">
        <v>20</v>
      </c>
      <c r="E226" s="64">
        <v>20</v>
      </c>
      <c r="F226" s="59"/>
      <c r="G226" s="59"/>
      <c r="H226" s="63" t="s">
        <v>1588</v>
      </c>
      <c r="I226" s="56"/>
      <c r="J226" s="56"/>
      <c r="K226" s="56">
        <v>1</v>
      </c>
      <c r="L226" s="79">
        <v>1</v>
      </c>
      <c r="M226" s="60"/>
      <c r="N226" s="60"/>
      <c r="O226" s="60"/>
      <c r="P226" s="60"/>
      <c r="Q226" s="60"/>
      <c r="R226" s="60"/>
      <c r="S226" s="60"/>
      <c r="T226" s="60"/>
      <c r="U226" s="60"/>
      <c r="V226" s="60"/>
      <c r="AA226" s="60"/>
      <c r="AB226" s="60"/>
      <c r="AC226" s="60"/>
    </row>
    <row r="227" spans="1:29" ht="15.75" customHeight="1">
      <c r="A227" s="56" t="s">
        <v>2068</v>
      </c>
      <c r="B227" s="66"/>
      <c r="C227" s="56" t="s">
        <v>2068</v>
      </c>
      <c r="D227" s="64">
        <v>50</v>
      </c>
      <c r="E227" s="64">
        <v>50</v>
      </c>
      <c r="F227" s="59"/>
      <c r="G227" s="59"/>
      <c r="H227" s="56" t="s">
        <v>2064</v>
      </c>
      <c r="I227" s="59"/>
      <c r="J227" s="59"/>
      <c r="K227" s="56">
        <v>1</v>
      </c>
      <c r="L227" s="79">
        <v>1</v>
      </c>
      <c r="M227" s="60"/>
      <c r="N227" s="60"/>
      <c r="O227" s="60"/>
      <c r="P227" s="60"/>
      <c r="Q227" s="60"/>
      <c r="R227" s="60"/>
      <c r="S227" s="60"/>
      <c r="T227" s="60"/>
      <c r="U227" s="60"/>
      <c r="V227" s="60"/>
      <c r="AA227" s="60"/>
      <c r="AB227" s="60"/>
      <c r="AC227" s="60"/>
    </row>
    <row r="228" spans="1:29" ht="15.75" customHeight="1">
      <c r="A228" s="56" t="s">
        <v>1976</v>
      </c>
      <c r="B228" s="65"/>
      <c r="C228" s="56" t="s">
        <v>1977</v>
      </c>
      <c r="D228" s="64"/>
      <c r="E228" s="64"/>
      <c r="F228" s="59"/>
      <c r="G228" s="59"/>
      <c r="H228" s="56"/>
      <c r="I228" s="56"/>
      <c r="J228" s="56"/>
      <c r="K228" s="56">
        <v>1</v>
      </c>
      <c r="L228" s="79">
        <v>1</v>
      </c>
      <c r="M228" s="60"/>
      <c r="N228" s="60"/>
      <c r="O228" s="60"/>
      <c r="P228" s="60"/>
      <c r="Q228" s="60"/>
      <c r="R228" s="60"/>
      <c r="S228" s="60"/>
      <c r="T228" s="60"/>
      <c r="U228" s="60"/>
      <c r="V228" s="60"/>
      <c r="AA228" s="60"/>
      <c r="AB228" s="60"/>
      <c r="AC228" s="60"/>
    </row>
    <row r="229" spans="1:29" ht="15.75" customHeight="1">
      <c r="A229" s="56" t="s">
        <v>1839</v>
      </c>
      <c r="B229" s="65"/>
      <c r="C229" s="56" t="s">
        <v>1840</v>
      </c>
      <c r="D229" s="64">
        <v>28</v>
      </c>
      <c r="E229" s="62">
        <v>35</v>
      </c>
      <c r="F229" s="59"/>
      <c r="G229" s="59"/>
      <c r="H229" s="56" t="s">
        <v>1841</v>
      </c>
      <c r="I229" s="56"/>
      <c r="J229" s="56"/>
      <c r="K229" s="56">
        <v>1</v>
      </c>
      <c r="L229" s="79">
        <v>1</v>
      </c>
      <c r="M229" s="60"/>
      <c r="N229" s="60"/>
      <c r="O229" s="60"/>
      <c r="P229" s="60"/>
      <c r="Q229" s="60"/>
      <c r="R229" s="60"/>
      <c r="S229" s="60"/>
      <c r="T229" s="60"/>
      <c r="U229" s="60"/>
      <c r="V229" s="60"/>
      <c r="AA229" s="60"/>
      <c r="AB229" s="60"/>
      <c r="AC229" s="60"/>
    </row>
    <row r="230" spans="1:29" ht="15.75" customHeight="1">
      <c r="A230" s="56" t="s">
        <v>1646</v>
      </c>
      <c r="B230" s="57"/>
      <c r="C230" s="58" t="s">
        <v>1647</v>
      </c>
      <c r="D230" s="62">
        <v>500</v>
      </c>
      <c r="E230" s="62">
        <v>700</v>
      </c>
      <c r="F230" s="59"/>
      <c r="G230" s="59"/>
      <c r="H230" s="56" t="s">
        <v>1648</v>
      </c>
      <c r="I230" s="61"/>
      <c r="J230" s="63" t="s">
        <v>1649</v>
      </c>
      <c r="K230" s="56">
        <v>1</v>
      </c>
      <c r="L230" s="79">
        <v>1</v>
      </c>
      <c r="M230" s="60"/>
      <c r="N230" s="60"/>
      <c r="O230" s="60"/>
      <c r="P230" s="60"/>
      <c r="Q230" s="60"/>
      <c r="R230" s="60"/>
      <c r="S230" s="60"/>
      <c r="T230" s="60"/>
      <c r="U230" s="60"/>
      <c r="V230" s="60"/>
      <c r="AA230" s="60"/>
      <c r="AB230" s="60"/>
      <c r="AC230" s="60"/>
    </row>
    <row r="231" spans="1:29" ht="15.75" customHeight="1">
      <c r="A231" s="56" t="s">
        <v>1681</v>
      </c>
      <c r="B231" s="65"/>
      <c r="C231" s="58" t="s">
        <v>1647</v>
      </c>
      <c r="D231" s="64"/>
      <c r="E231" s="64"/>
      <c r="F231" s="59"/>
      <c r="G231" s="59"/>
      <c r="H231" s="56"/>
      <c r="I231" s="59"/>
      <c r="J231" s="59"/>
      <c r="K231" s="56">
        <v>1</v>
      </c>
      <c r="L231" s="60"/>
      <c r="M231" s="60"/>
      <c r="N231" s="60"/>
      <c r="O231" s="60"/>
      <c r="P231" s="60"/>
      <c r="Q231" s="60"/>
      <c r="R231" s="60"/>
      <c r="S231" s="60"/>
      <c r="T231" s="60"/>
      <c r="U231" s="60"/>
      <c r="V231" s="60"/>
      <c r="AA231" s="60"/>
      <c r="AB231" s="60"/>
      <c r="AC231" s="60"/>
    </row>
    <row r="232" spans="1:29" ht="15.75" customHeight="1">
      <c r="A232" s="56" t="s">
        <v>1699</v>
      </c>
      <c r="B232" s="57"/>
      <c r="C232" s="58" t="s">
        <v>1647</v>
      </c>
      <c r="D232" s="62">
        <v>30</v>
      </c>
      <c r="E232" s="64">
        <v>60</v>
      </c>
      <c r="F232" s="59"/>
      <c r="G232" s="59"/>
      <c r="H232" s="2" t="s">
        <v>1700</v>
      </c>
      <c r="I232" s="56" t="s">
        <v>1701</v>
      </c>
      <c r="J232" s="56"/>
      <c r="K232" s="56">
        <v>1</v>
      </c>
      <c r="L232" s="60"/>
      <c r="M232" s="60"/>
      <c r="N232" s="60"/>
      <c r="O232" s="60"/>
      <c r="P232" s="60"/>
      <c r="Q232" s="60"/>
      <c r="R232" s="60"/>
      <c r="S232" s="60"/>
      <c r="T232" s="60"/>
      <c r="U232" s="60"/>
      <c r="V232" s="60"/>
      <c r="AA232" s="60"/>
      <c r="AB232" s="60"/>
      <c r="AC232" s="60"/>
    </row>
    <row r="233" spans="1:29" ht="15.75" customHeight="1">
      <c r="A233" s="56" t="s">
        <v>2060</v>
      </c>
      <c r="B233" s="66"/>
      <c r="C233" s="56" t="s">
        <v>2061</v>
      </c>
      <c r="D233" s="62">
        <v>1000</v>
      </c>
      <c r="E233" s="62">
        <v>2000</v>
      </c>
      <c r="F233" s="59"/>
      <c r="G233" s="59"/>
      <c r="H233" s="56" t="s">
        <v>59</v>
      </c>
      <c r="I233" s="63" t="s">
        <v>2062</v>
      </c>
      <c r="J233" s="59"/>
      <c r="K233" s="56">
        <v>1</v>
      </c>
      <c r="L233" s="79">
        <v>1</v>
      </c>
      <c r="M233" s="60"/>
      <c r="N233" s="60"/>
      <c r="O233" s="60"/>
      <c r="P233" s="60"/>
      <c r="Q233" s="60"/>
      <c r="R233" s="60"/>
      <c r="S233" s="60"/>
      <c r="T233" s="60"/>
      <c r="U233" s="60"/>
      <c r="V233" s="60"/>
      <c r="AA233" s="60"/>
      <c r="AB233" s="60"/>
      <c r="AC233" s="60"/>
    </row>
    <row r="234" spans="1:29" ht="15.75" customHeight="1">
      <c r="A234" s="56" t="s">
        <v>2073</v>
      </c>
      <c r="B234" s="66"/>
      <c r="C234" s="56" t="s">
        <v>2061</v>
      </c>
      <c r="D234" s="64">
        <v>25</v>
      </c>
      <c r="E234" s="64">
        <v>25</v>
      </c>
      <c r="F234" s="59"/>
      <c r="G234" s="59"/>
      <c r="H234" s="63" t="s">
        <v>2074</v>
      </c>
      <c r="I234" s="59"/>
      <c r="J234" s="59"/>
      <c r="K234" s="56">
        <v>1</v>
      </c>
      <c r="L234" s="60"/>
      <c r="M234" s="60"/>
      <c r="N234" s="60"/>
      <c r="O234" s="60"/>
      <c r="P234" s="60"/>
      <c r="Q234" s="60"/>
      <c r="R234" s="60"/>
      <c r="S234" s="60"/>
      <c r="T234" s="60"/>
      <c r="U234" s="60"/>
      <c r="V234" s="60"/>
      <c r="AA234" s="60"/>
      <c r="AB234" s="60"/>
      <c r="AC234" s="60"/>
    </row>
    <row r="235" spans="1:29" ht="15.75" customHeight="1">
      <c r="A235" s="56" t="s">
        <v>2165</v>
      </c>
      <c r="B235" s="66"/>
      <c r="C235" s="56" t="s">
        <v>2061</v>
      </c>
      <c r="D235" s="64"/>
      <c r="E235" s="64"/>
      <c r="F235" s="59"/>
      <c r="G235" s="59"/>
      <c r="H235" s="2"/>
      <c r="I235" s="56"/>
      <c r="J235" s="56"/>
      <c r="K235" s="56">
        <v>1</v>
      </c>
      <c r="L235" s="60"/>
      <c r="M235" s="60"/>
      <c r="N235" s="60"/>
      <c r="O235" s="60"/>
      <c r="P235" s="60"/>
      <c r="Q235" s="60"/>
      <c r="R235" s="60"/>
      <c r="S235" s="60"/>
      <c r="T235" s="60"/>
      <c r="U235" s="60"/>
      <c r="V235" s="60"/>
      <c r="AA235" s="60"/>
      <c r="AB235" s="60"/>
      <c r="AC235" s="60"/>
    </row>
    <row r="236" spans="1:29" ht="15.75" customHeight="1">
      <c r="A236" s="56" t="s">
        <v>1568</v>
      </c>
      <c r="B236" s="65"/>
      <c r="C236" s="56" t="s">
        <v>1569</v>
      </c>
      <c r="D236" s="64">
        <v>700</v>
      </c>
      <c r="E236" s="62">
        <v>2500</v>
      </c>
      <c r="F236" s="59"/>
      <c r="G236" s="59"/>
      <c r="H236" s="2" t="s">
        <v>1570</v>
      </c>
      <c r="I236" s="63" t="s">
        <v>1571</v>
      </c>
      <c r="J236" s="59"/>
      <c r="K236" s="56">
        <v>1</v>
      </c>
      <c r="L236" s="79">
        <v>1</v>
      </c>
      <c r="M236" s="60"/>
      <c r="N236" s="60"/>
      <c r="O236" s="60"/>
      <c r="P236" s="60"/>
      <c r="Q236" s="60"/>
      <c r="R236" s="60"/>
      <c r="S236" s="60"/>
      <c r="T236" s="60"/>
      <c r="U236" s="60"/>
      <c r="V236" s="60"/>
      <c r="AA236" s="60"/>
      <c r="AB236" s="60"/>
      <c r="AC236" s="60"/>
    </row>
    <row r="237" spans="1:29" ht="15.75" customHeight="1">
      <c r="A237" s="56" t="s">
        <v>1744</v>
      </c>
      <c r="B237" s="65"/>
      <c r="C237" s="56" t="s">
        <v>1569</v>
      </c>
      <c r="D237" s="64">
        <v>182</v>
      </c>
      <c r="E237" s="64">
        <v>350</v>
      </c>
      <c r="F237" s="59"/>
      <c r="G237" s="59"/>
      <c r="H237" s="2" t="s">
        <v>1745</v>
      </c>
      <c r="I237" s="56" t="s">
        <v>1746</v>
      </c>
      <c r="J237" s="59"/>
      <c r="K237" s="56">
        <v>1</v>
      </c>
      <c r="L237" s="60"/>
      <c r="M237" s="60"/>
      <c r="N237" s="60"/>
      <c r="O237" s="60"/>
      <c r="P237" s="60"/>
      <c r="Q237" s="60"/>
      <c r="R237" s="60"/>
      <c r="S237" s="60"/>
      <c r="T237" s="60"/>
      <c r="U237" s="60"/>
      <c r="V237" s="60"/>
      <c r="AA237" s="60"/>
      <c r="AB237" s="60"/>
      <c r="AC237" s="60"/>
    </row>
    <row r="238" spans="1:29" ht="15.75" customHeight="1">
      <c r="A238" s="56" t="s">
        <v>1857</v>
      </c>
      <c r="B238" s="65"/>
      <c r="C238" s="56" t="s">
        <v>1569</v>
      </c>
      <c r="D238" s="64">
        <v>500</v>
      </c>
      <c r="E238" s="64">
        <v>500</v>
      </c>
      <c r="F238" s="59"/>
      <c r="G238" s="59"/>
      <c r="H238" s="63" t="s">
        <v>1858</v>
      </c>
      <c r="I238" s="59"/>
      <c r="J238" s="59"/>
      <c r="K238" s="56">
        <v>1</v>
      </c>
      <c r="L238" s="60"/>
      <c r="M238" s="60"/>
      <c r="N238" s="60"/>
      <c r="O238" s="60"/>
      <c r="P238" s="60"/>
      <c r="Q238" s="60"/>
      <c r="R238" s="60"/>
      <c r="S238" s="60"/>
      <c r="T238" s="60"/>
      <c r="U238" s="60"/>
      <c r="V238" s="60"/>
      <c r="AA238" s="60"/>
      <c r="AB238" s="60"/>
      <c r="AC238" s="60"/>
    </row>
    <row r="239" spans="1:29" ht="15.75" customHeight="1">
      <c r="A239" s="56" t="s">
        <v>1657</v>
      </c>
      <c r="B239" s="65"/>
      <c r="C239" s="56" t="s">
        <v>1658</v>
      </c>
      <c r="D239" s="56">
        <v>30</v>
      </c>
      <c r="E239" s="56">
        <v>30</v>
      </c>
      <c r="F239" s="59"/>
      <c r="G239" s="59"/>
      <c r="H239" s="56" t="s">
        <v>59</v>
      </c>
      <c r="I239" s="59"/>
      <c r="J239" s="59"/>
      <c r="K239" s="56">
        <v>1</v>
      </c>
      <c r="L239" s="79">
        <v>1</v>
      </c>
      <c r="M239" s="60"/>
      <c r="N239" s="60"/>
      <c r="O239" s="60"/>
      <c r="P239" s="60"/>
      <c r="Q239" s="60"/>
      <c r="R239" s="60"/>
      <c r="S239" s="60"/>
      <c r="T239" s="60"/>
      <c r="U239" s="60"/>
      <c r="V239" s="60"/>
      <c r="AA239" s="60"/>
      <c r="AB239" s="60"/>
      <c r="AC239" s="60"/>
    </row>
    <row r="240" spans="1:29" ht="15.75" customHeight="1">
      <c r="A240" s="56" t="s">
        <v>1929</v>
      </c>
      <c r="B240" s="65"/>
      <c r="C240" s="56" t="s">
        <v>1658</v>
      </c>
      <c r="H240" s="2" t="s">
        <v>1930</v>
      </c>
      <c r="I240" s="61"/>
      <c r="J240" s="59"/>
      <c r="K240" s="56">
        <v>1</v>
      </c>
      <c r="L240" s="60"/>
      <c r="M240" s="60"/>
      <c r="N240" s="60"/>
      <c r="O240" s="60"/>
      <c r="P240" s="60"/>
      <c r="Q240" s="60"/>
      <c r="R240" s="60"/>
      <c r="S240" s="60"/>
      <c r="T240" s="60"/>
      <c r="U240" s="60"/>
      <c r="V240" s="60"/>
      <c r="AA240" s="60"/>
      <c r="AB240" s="60"/>
      <c r="AC240" s="60"/>
    </row>
    <row r="241" spans="1:29" ht="15.75" customHeight="1">
      <c r="A241" s="56" t="s">
        <v>1544</v>
      </c>
      <c r="B241" s="57"/>
      <c r="C241" s="58" t="s">
        <v>1545</v>
      </c>
      <c r="D241" s="58">
        <v>50</v>
      </c>
      <c r="E241" s="56">
        <v>60</v>
      </c>
      <c r="F241" s="59"/>
      <c r="G241" s="59"/>
      <c r="H241" s="16" t="s">
        <v>1546</v>
      </c>
      <c r="I241" s="61"/>
      <c r="J241" s="59"/>
      <c r="K241" s="56">
        <v>1</v>
      </c>
      <c r="L241" s="79">
        <v>1</v>
      </c>
      <c r="M241" s="60"/>
      <c r="N241" s="60"/>
      <c r="O241" s="60"/>
      <c r="P241" s="60"/>
      <c r="Q241" s="60"/>
      <c r="R241" s="60"/>
      <c r="S241" s="60"/>
      <c r="T241" s="60"/>
      <c r="U241" s="60"/>
      <c r="V241" s="60"/>
      <c r="AA241" s="60"/>
      <c r="AB241" s="60"/>
      <c r="AC241" s="60"/>
    </row>
    <row r="242" spans="1:29" ht="15.75" customHeight="1">
      <c r="A242" s="56" t="s">
        <v>2089</v>
      </c>
      <c r="B242" s="66"/>
      <c r="C242" s="56" t="s">
        <v>1545</v>
      </c>
      <c r="D242" s="62">
        <v>1000</v>
      </c>
      <c r="E242" s="62">
        <v>4000</v>
      </c>
      <c r="F242" s="59"/>
      <c r="G242" s="59"/>
      <c r="H242" s="56" t="s">
        <v>2090</v>
      </c>
      <c r="I242" s="63" t="s">
        <v>2091</v>
      </c>
      <c r="J242" s="59"/>
      <c r="K242" s="56">
        <v>1</v>
      </c>
      <c r="L242" s="60"/>
      <c r="M242" s="60"/>
      <c r="N242" s="60"/>
      <c r="O242" s="60"/>
      <c r="P242" s="60"/>
      <c r="Q242" s="60"/>
      <c r="R242" s="60"/>
      <c r="S242" s="60"/>
      <c r="T242" s="60"/>
      <c r="U242" s="60"/>
      <c r="V242" s="60"/>
      <c r="AA242" s="60"/>
      <c r="AB242" s="60"/>
      <c r="AC242" s="60"/>
    </row>
    <row r="243" spans="1:29" ht="15.75" customHeight="1">
      <c r="A243" s="56" t="s">
        <v>1736</v>
      </c>
      <c r="B243" s="65"/>
      <c r="C243" s="56" t="s">
        <v>1737</v>
      </c>
      <c r="D243" s="62">
        <v>2500</v>
      </c>
      <c r="E243" s="62">
        <v>2500</v>
      </c>
      <c r="F243" s="59"/>
      <c r="G243" s="59"/>
      <c r="H243" s="63" t="s">
        <v>1738</v>
      </c>
      <c r="I243" s="59"/>
      <c r="J243" s="59"/>
      <c r="K243" s="56">
        <v>1</v>
      </c>
      <c r="L243" s="79">
        <v>1</v>
      </c>
      <c r="M243" s="60"/>
      <c r="N243" s="60"/>
      <c r="O243" s="60"/>
      <c r="P243" s="60"/>
      <c r="Q243" s="60"/>
      <c r="R243" s="60"/>
      <c r="S243" s="60"/>
      <c r="T243" s="60"/>
      <c r="U243" s="60"/>
      <c r="V243" s="60"/>
      <c r="AA243" s="60"/>
      <c r="AB243" s="60"/>
      <c r="AC243" s="60"/>
    </row>
    <row r="244" spans="1:29" ht="15.75" customHeight="1">
      <c r="A244" s="56" t="s">
        <v>1685</v>
      </c>
      <c r="B244" s="65"/>
      <c r="C244" s="58" t="s">
        <v>1686</v>
      </c>
      <c r="D244" s="64">
        <v>100</v>
      </c>
      <c r="E244" s="64">
        <v>100</v>
      </c>
      <c r="F244" s="59"/>
      <c r="G244" s="59"/>
      <c r="H244" s="56" t="s">
        <v>59</v>
      </c>
      <c r="I244" s="59"/>
      <c r="J244" s="59"/>
      <c r="K244" s="56">
        <v>1</v>
      </c>
      <c r="L244" s="79">
        <v>1</v>
      </c>
      <c r="M244" s="60"/>
      <c r="N244" s="60"/>
      <c r="O244" s="60"/>
      <c r="P244" s="60"/>
      <c r="Q244" s="60"/>
      <c r="R244" s="60"/>
      <c r="S244" s="60"/>
      <c r="T244" s="60"/>
      <c r="U244" s="60"/>
      <c r="V244" s="60"/>
      <c r="AA244" s="60"/>
      <c r="AB244" s="60"/>
      <c r="AC244" s="60"/>
    </row>
    <row r="245" spans="1:29" ht="15.75" customHeight="1">
      <c r="A245" s="56" t="s">
        <v>1915</v>
      </c>
      <c r="B245" s="65"/>
      <c r="C245" s="56" t="s">
        <v>1686</v>
      </c>
      <c r="D245" s="64">
        <v>19</v>
      </c>
      <c r="E245" s="64">
        <v>19</v>
      </c>
      <c r="F245" s="59"/>
      <c r="G245" s="59"/>
      <c r="H245" s="63" t="s">
        <v>1916</v>
      </c>
      <c r="I245" s="61"/>
      <c r="J245" s="59"/>
      <c r="K245" s="56">
        <v>1</v>
      </c>
      <c r="L245" s="60"/>
      <c r="M245" s="60"/>
      <c r="N245" s="60"/>
      <c r="O245" s="60"/>
      <c r="P245" s="60"/>
      <c r="Q245" s="60"/>
      <c r="R245" s="60"/>
      <c r="S245" s="60"/>
      <c r="T245" s="60"/>
      <c r="U245" s="60"/>
      <c r="V245" s="60"/>
      <c r="AA245" s="60"/>
      <c r="AB245" s="60"/>
      <c r="AC245" s="60"/>
    </row>
    <row r="246" spans="1:29" ht="15.75" customHeight="1">
      <c r="A246" s="56" t="s">
        <v>2034</v>
      </c>
      <c r="B246" s="66"/>
      <c r="C246" s="56" t="s">
        <v>1686</v>
      </c>
      <c r="D246" s="64"/>
      <c r="E246" s="64"/>
      <c r="F246" s="59"/>
      <c r="G246" s="59"/>
      <c r="H246" s="56"/>
      <c r="I246" s="59"/>
      <c r="J246" s="59"/>
      <c r="K246" s="56">
        <v>1</v>
      </c>
      <c r="L246" s="60"/>
      <c r="M246" s="60"/>
      <c r="N246" s="60"/>
      <c r="O246" s="60"/>
      <c r="P246" s="60"/>
      <c r="Q246" s="60"/>
      <c r="R246" s="60"/>
      <c r="S246" s="60"/>
      <c r="T246" s="60"/>
      <c r="U246" s="60"/>
      <c r="V246" s="60"/>
      <c r="AA246" s="60"/>
      <c r="AB246" s="60"/>
      <c r="AC246" s="60"/>
    </row>
    <row r="247" spans="1:29" ht="15.75" customHeight="1">
      <c r="A247" s="56" t="s">
        <v>1562</v>
      </c>
      <c r="B247" s="57"/>
      <c r="C247" s="58" t="s">
        <v>1563</v>
      </c>
      <c r="D247" s="58">
        <v>35</v>
      </c>
      <c r="E247" s="58">
        <v>90</v>
      </c>
      <c r="F247" s="59"/>
      <c r="G247" s="59"/>
      <c r="H247" s="2" t="s">
        <v>1564</v>
      </c>
      <c r="I247" s="61"/>
      <c r="J247" s="59"/>
      <c r="K247" s="56">
        <v>1</v>
      </c>
      <c r="L247" s="79">
        <v>1</v>
      </c>
      <c r="M247" s="60"/>
      <c r="N247" s="60"/>
      <c r="O247" s="60"/>
      <c r="P247" s="60"/>
      <c r="Q247" s="60"/>
      <c r="R247" s="60"/>
      <c r="S247" s="60"/>
      <c r="T247" s="60"/>
      <c r="U247" s="60"/>
      <c r="V247" s="60"/>
      <c r="AA247" s="60"/>
      <c r="AB247" s="60"/>
      <c r="AC247" s="60"/>
    </row>
    <row r="248" spans="1:29" ht="15.75" customHeight="1">
      <c r="A248" s="56" t="s">
        <v>1664</v>
      </c>
      <c r="B248" s="65"/>
      <c r="C248" s="56" t="s">
        <v>1563</v>
      </c>
      <c r="D248" s="64">
        <v>35</v>
      </c>
      <c r="E248" s="64">
        <v>35</v>
      </c>
      <c r="F248" s="59"/>
      <c r="G248" s="59"/>
      <c r="H248" s="2" t="s">
        <v>1564</v>
      </c>
      <c r="I248" s="61"/>
      <c r="J248" s="59"/>
      <c r="K248" s="56">
        <v>1</v>
      </c>
      <c r="L248" s="60"/>
      <c r="M248" s="60"/>
      <c r="N248" s="60"/>
      <c r="O248" s="60"/>
      <c r="P248" s="60"/>
      <c r="Q248" s="60"/>
      <c r="R248" s="60"/>
      <c r="S248" s="60"/>
      <c r="T248" s="60"/>
      <c r="U248" s="60"/>
      <c r="V248" s="60"/>
      <c r="AA248" s="60"/>
      <c r="AB248" s="60"/>
      <c r="AC248" s="60"/>
    </row>
    <row r="249" spans="1:29" ht="15.75" customHeight="1">
      <c r="A249" s="56" t="s">
        <v>1687</v>
      </c>
      <c r="B249" s="65"/>
      <c r="C249" s="58" t="s">
        <v>1688</v>
      </c>
      <c r="D249" s="64">
        <v>100</v>
      </c>
      <c r="E249" s="64">
        <v>100</v>
      </c>
      <c r="F249" s="59"/>
      <c r="G249" s="59"/>
      <c r="H249" s="56" t="s">
        <v>1689</v>
      </c>
      <c r="I249" s="59"/>
      <c r="J249" s="59"/>
      <c r="K249" s="56">
        <v>1</v>
      </c>
      <c r="L249" s="79">
        <v>1</v>
      </c>
      <c r="M249" s="60"/>
      <c r="N249" s="60"/>
      <c r="O249" s="60"/>
      <c r="P249" s="60"/>
      <c r="Q249" s="60"/>
      <c r="R249" s="60"/>
      <c r="S249" s="60"/>
      <c r="T249" s="60"/>
      <c r="U249" s="60"/>
      <c r="V249" s="60"/>
      <c r="AA249" s="60"/>
      <c r="AB249" s="60"/>
      <c r="AC249" s="60"/>
    </row>
    <row r="250" spans="1:29" ht="15.75" customHeight="1">
      <c r="A250" s="56" t="s">
        <v>1788</v>
      </c>
      <c r="B250" s="65"/>
      <c r="C250" s="56" t="s">
        <v>1789</v>
      </c>
      <c r="D250" s="64">
        <v>50</v>
      </c>
      <c r="E250" s="64">
        <v>80</v>
      </c>
      <c r="F250" s="59"/>
      <c r="G250" s="59"/>
      <c r="H250" s="2" t="s">
        <v>1790</v>
      </c>
      <c r="I250" s="56" t="s">
        <v>1791</v>
      </c>
      <c r="J250" s="59"/>
      <c r="K250" s="56">
        <v>1</v>
      </c>
      <c r="L250" s="79">
        <v>1</v>
      </c>
      <c r="M250" s="60"/>
      <c r="N250" s="60"/>
      <c r="O250" s="60"/>
      <c r="P250" s="60"/>
      <c r="Q250" s="60"/>
      <c r="R250" s="60"/>
      <c r="S250" s="60"/>
      <c r="T250" s="60"/>
      <c r="U250" s="60"/>
      <c r="V250" s="60"/>
      <c r="AA250" s="60"/>
      <c r="AB250" s="60"/>
      <c r="AC250" s="60"/>
    </row>
    <row r="251" spans="1:29" ht="15.75" customHeight="1">
      <c r="A251" s="56" t="s">
        <v>1565</v>
      </c>
      <c r="B251" s="57"/>
      <c r="C251" s="58" t="s">
        <v>1566</v>
      </c>
      <c r="D251" s="62">
        <v>400</v>
      </c>
      <c r="E251" s="64">
        <v>400</v>
      </c>
      <c r="F251" s="59"/>
      <c r="G251" s="59"/>
      <c r="H251" s="56" t="s">
        <v>1567</v>
      </c>
      <c r="J251" s="59"/>
      <c r="K251" s="56">
        <v>1</v>
      </c>
      <c r="L251" s="79">
        <v>1</v>
      </c>
      <c r="M251" s="60"/>
      <c r="N251" s="60"/>
      <c r="O251" s="60"/>
      <c r="P251" s="60"/>
      <c r="Q251" s="60"/>
      <c r="R251" s="60"/>
      <c r="S251" s="60"/>
      <c r="T251" s="60"/>
      <c r="U251" s="60"/>
      <c r="V251" s="60"/>
      <c r="AA251" s="60"/>
      <c r="AB251" s="60"/>
      <c r="AC251" s="60"/>
    </row>
    <row r="252" spans="1:29" ht="15.75" customHeight="1">
      <c r="A252" s="56" t="s">
        <v>1583</v>
      </c>
      <c r="B252" s="57"/>
      <c r="C252" s="58" t="s">
        <v>1566</v>
      </c>
      <c r="D252" s="62">
        <v>200</v>
      </c>
      <c r="E252" s="62">
        <v>1100</v>
      </c>
      <c r="F252" s="59"/>
      <c r="G252" s="59"/>
      <c r="H252" s="63" t="s">
        <v>1584</v>
      </c>
      <c r="I252" s="2" t="s">
        <v>111</v>
      </c>
      <c r="J252" s="63" t="s">
        <v>1585</v>
      </c>
      <c r="K252" s="56">
        <v>1</v>
      </c>
      <c r="L252" s="60"/>
      <c r="M252" s="60"/>
      <c r="N252" s="60"/>
      <c r="O252" s="60"/>
      <c r="P252" s="60"/>
      <c r="Q252" s="60"/>
      <c r="R252" s="60"/>
      <c r="S252" s="60"/>
      <c r="T252" s="60"/>
      <c r="U252" s="60"/>
      <c r="V252" s="60"/>
      <c r="AA252" s="60"/>
      <c r="AB252" s="60"/>
      <c r="AC252" s="60"/>
    </row>
    <row r="253" spans="1:29" ht="15.75" customHeight="1">
      <c r="A253" s="56" t="s">
        <v>1624</v>
      </c>
      <c r="B253" s="65"/>
      <c r="C253" s="56" t="s">
        <v>1566</v>
      </c>
      <c r="D253" s="62">
        <v>1000</v>
      </c>
      <c r="E253" s="62">
        <v>1000</v>
      </c>
      <c r="F253" s="59"/>
      <c r="G253" s="59"/>
      <c r="H253" s="63" t="s">
        <v>1625</v>
      </c>
      <c r="I253" s="59"/>
      <c r="J253" s="59"/>
      <c r="K253" s="56">
        <v>1</v>
      </c>
      <c r="L253" s="60"/>
      <c r="M253" s="60"/>
      <c r="N253" s="60"/>
      <c r="O253" s="60"/>
      <c r="P253" s="60"/>
      <c r="Q253" s="60"/>
      <c r="R253" s="60"/>
      <c r="S253" s="60"/>
      <c r="T253" s="60"/>
      <c r="U253" s="60"/>
      <c r="V253" s="60"/>
      <c r="AA253" s="60"/>
      <c r="AB253" s="60"/>
      <c r="AC253" s="60"/>
    </row>
    <row r="254" spans="1:29" ht="15.75" customHeight="1">
      <c r="A254" s="56" t="s">
        <v>1705</v>
      </c>
      <c r="B254" s="66"/>
      <c r="C254" s="56" t="s">
        <v>1566</v>
      </c>
      <c r="D254" s="62">
        <v>3000</v>
      </c>
      <c r="E254" s="62">
        <v>8000</v>
      </c>
      <c r="F254" s="59"/>
      <c r="G254" s="59"/>
      <c r="H254" s="2" t="s">
        <v>1706</v>
      </c>
      <c r="I254" s="2" t="s">
        <v>1707</v>
      </c>
      <c r="J254" s="59"/>
      <c r="K254" s="56">
        <v>1</v>
      </c>
      <c r="L254" s="60"/>
      <c r="M254" s="60"/>
      <c r="N254" s="60"/>
      <c r="O254" s="60"/>
      <c r="P254" s="60"/>
      <c r="Q254" s="60"/>
      <c r="R254" s="60"/>
      <c r="S254" s="60"/>
      <c r="T254" s="60"/>
      <c r="U254" s="60"/>
      <c r="V254" s="60"/>
      <c r="AA254" s="60"/>
      <c r="AB254" s="60"/>
      <c r="AC254" s="60"/>
    </row>
    <row r="255" spans="1:29" ht="15.75" customHeight="1">
      <c r="A255" s="56" t="s">
        <v>1742</v>
      </c>
      <c r="B255" s="65"/>
      <c r="C255" s="56" t="s">
        <v>1566</v>
      </c>
      <c r="D255" s="64">
        <v>2</v>
      </c>
      <c r="E255" s="64">
        <v>2</v>
      </c>
      <c r="F255" s="59"/>
      <c r="G255" s="59"/>
      <c r="H255" s="2" t="s">
        <v>1743</v>
      </c>
      <c r="I255" s="56"/>
      <c r="J255" s="59"/>
      <c r="K255" s="56">
        <v>1</v>
      </c>
      <c r="L255" s="60"/>
      <c r="M255" s="60"/>
      <c r="N255" s="60"/>
      <c r="O255" s="60"/>
      <c r="P255" s="60"/>
      <c r="Q255" s="60"/>
      <c r="R255" s="60"/>
      <c r="S255" s="60"/>
      <c r="T255" s="60"/>
      <c r="U255" s="60"/>
      <c r="V255" s="60"/>
      <c r="AA255" s="60"/>
      <c r="AB255" s="60"/>
      <c r="AC255" s="60"/>
    </row>
    <row r="256" spans="1:29" ht="15.75" customHeight="1">
      <c r="A256" s="56" t="s">
        <v>1778</v>
      </c>
      <c r="B256" s="66"/>
      <c r="C256" s="56" t="s">
        <v>1566</v>
      </c>
      <c r="D256" s="64">
        <v>21</v>
      </c>
      <c r="E256" s="64">
        <v>30</v>
      </c>
      <c r="F256" s="59"/>
      <c r="G256" s="59"/>
      <c r="H256" s="63" t="s">
        <v>1779</v>
      </c>
      <c r="I256" s="63" t="s">
        <v>1780</v>
      </c>
      <c r="J256" s="56"/>
      <c r="K256" s="56">
        <v>1</v>
      </c>
      <c r="L256" s="60"/>
      <c r="M256" s="60"/>
      <c r="N256" s="60"/>
      <c r="O256" s="60"/>
      <c r="P256" s="60"/>
      <c r="Q256" s="60"/>
      <c r="R256" s="60"/>
      <c r="S256" s="60"/>
      <c r="T256" s="60"/>
      <c r="U256" s="60"/>
      <c r="V256" s="60"/>
      <c r="AA256" s="60"/>
      <c r="AB256" s="60"/>
      <c r="AC256" s="60"/>
    </row>
    <row r="257" spans="1:29" ht="15.75" customHeight="1">
      <c r="A257" s="56" t="s">
        <v>1824</v>
      </c>
      <c r="B257" s="66"/>
      <c r="C257" s="56" t="s">
        <v>1566</v>
      </c>
      <c r="D257" s="64">
        <v>40</v>
      </c>
      <c r="E257" s="64">
        <v>52</v>
      </c>
      <c r="F257" s="59"/>
      <c r="G257" s="59"/>
      <c r="H257" s="63" t="s">
        <v>1825</v>
      </c>
      <c r="I257" s="56" t="s">
        <v>1826</v>
      </c>
      <c r="J257" s="59"/>
      <c r="K257" s="56">
        <v>1</v>
      </c>
      <c r="L257" s="60"/>
      <c r="M257" s="60"/>
      <c r="N257" s="60"/>
      <c r="O257" s="60"/>
      <c r="P257" s="60"/>
      <c r="Q257" s="60"/>
      <c r="R257" s="60"/>
      <c r="S257" s="60"/>
      <c r="T257" s="60"/>
      <c r="U257" s="60"/>
      <c r="V257" s="60"/>
      <c r="AA257" s="60"/>
      <c r="AB257" s="60"/>
      <c r="AC257" s="60"/>
    </row>
    <row r="258" spans="1:29" ht="15.75" customHeight="1">
      <c r="A258" s="56" t="s">
        <v>1837</v>
      </c>
      <c r="B258" s="65"/>
      <c r="C258" s="56" t="s">
        <v>1566</v>
      </c>
      <c r="D258" s="62">
        <v>1000</v>
      </c>
      <c r="E258" s="62">
        <v>1000</v>
      </c>
      <c r="F258" s="59"/>
      <c r="G258" s="59"/>
      <c r="H258" s="63" t="s">
        <v>1838</v>
      </c>
      <c r="I258" s="61"/>
      <c r="J258" s="59"/>
      <c r="K258" s="56">
        <v>1</v>
      </c>
      <c r="L258" s="60"/>
      <c r="M258" s="60"/>
      <c r="N258" s="60"/>
      <c r="O258" s="60"/>
      <c r="P258" s="60"/>
      <c r="Q258" s="60"/>
      <c r="R258" s="60"/>
      <c r="S258" s="60"/>
      <c r="T258" s="60"/>
      <c r="U258" s="60"/>
      <c r="V258" s="60"/>
      <c r="AA258" s="60"/>
      <c r="AB258" s="60"/>
      <c r="AC258" s="60"/>
    </row>
    <row r="259" spans="1:29" ht="15.75" customHeight="1">
      <c r="A259" s="56" t="s">
        <v>1846</v>
      </c>
      <c r="B259" s="65"/>
      <c r="C259" s="56" t="s">
        <v>1566</v>
      </c>
      <c r="D259" s="62">
        <v>100000</v>
      </c>
      <c r="E259" s="62">
        <v>100000</v>
      </c>
      <c r="F259" s="59"/>
      <c r="G259" s="59"/>
      <c r="H259" s="56" t="s">
        <v>1847</v>
      </c>
      <c r="I259" s="59"/>
      <c r="J259" s="59"/>
      <c r="K259" s="56">
        <v>1</v>
      </c>
      <c r="L259" s="60"/>
      <c r="M259" s="60"/>
      <c r="N259" s="60"/>
      <c r="O259" s="60"/>
      <c r="P259" s="60"/>
      <c r="Q259" s="60"/>
      <c r="R259" s="60"/>
      <c r="S259" s="60"/>
      <c r="T259" s="60"/>
      <c r="U259" s="60"/>
      <c r="V259" s="60"/>
      <c r="AA259" s="60"/>
      <c r="AB259" s="60"/>
      <c r="AC259" s="60"/>
    </row>
    <row r="260" spans="1:29" ht="15.75" customHeight="1">
      <c r="A260" s="56" t="s">
        <v>2065</v>
      </c>
      <c r="B260" s="66"/>
      <c r="C260" s="56" t="s">
        <v>1566</v>
      </c>
      <c r="D260" s="62">
        <v>1400</v>
      </c>
      <c r="E260" s="62">
        <v>1500</v>
      </c>
      <c r="F260" s="59"/>
      <c r="G260" s="59"/>
      <c r="H260" s="63" t="s">
        <v>2066</v>
      </c>
      <c r="I260" s="63" t="s">
        <v>2067</v>
      </c>
      <c r="J260" s="59"/>
      <c r="K260" s="56">
        <v>1</v>
      </c>
      <c r="L260" s="60"/>
      <c r="M260" s="60"/>
      <c r="N260" s="60"/>
      <c r="O260" s="60"/>
      <c r="P260" s="60"/>
      <c r="Q260" s="60"/>
      <c r="R260" s="60"/>
      <c r="S260" s="60"/>
      <c r="T260" s="60"/>
      <c r="U260" s="60"/>
      <c r="V260" s="60"/>
      <c r="AA260" s="60"/>
      <c r="AB260" s="60"/>
      <c r="AC260" s="60"/>
    </row>
    <row r="261" spans="1:29" ht="15.75" customHeight="1">
      <c r="A261" s="56" t="s">
        <v>1572</v>
      </c>
      <c r="B261" s="57"/>
      <c r="C261" s="58" t="s">
        <v>1573</v>
      </c>
      <c r="D261" s="62">
        <v>200</v>
      </c>
      <c r="E261" s="64">
        <v>200</v>
      </c>
      <c r="F261" s="59"/>
      <c r="G261" s="59"/>
      <c r="H261" s="63" t="s">
        <v>1574</v>
      </c>
      <c r="I261" s="59"/>
      <c r="J261" s="59"/>
      <c r="K261" s="56">
        <v>1</v>
      </c>
      <c r="L261" s="60"/>
      <c r="M261" s="60"/>
      <c r="N261" s="60"/>
      <c r="O261" s="60"/>
      <c r="P261" s="60"/>
      <c r="Q261" s="60"/>
      <c r="R261" s="60"/>
      <c r="S261" s="60"/>
      <c r="T261" s="60"/>
      <c r="U261" s="60"/>
      <c r="V261" s="60"/>
      <c r="AA261" s="60"/>
      <c r="AB261" s="60"/>
      <c r="AC261" s="60"/>
    </row>
    <row r="262" spans="1:29" ht="15.75" customHeight="1">
      <c r="A262" s="56" t="s">
        <v>1650</v>
      </c>
      <c r="B262" s="57"/>
      <c r="C262" s="58" t="s">
        <v>1573</v>
      </c>
      <c r="D262" s="62">
        <v>424</v>
      </c>
      <c r="E262" s="62">
        <v>1000</v>
      </c>
      <c r="F262" s="59"/>
      <c r="G262" s="59"/>
      <c r="H262" s="56" t="s">
        <v>59</v>
      </c>
      <c r="I262" s="63" t="s">
        <v>1651</v>
      </c>
      <c r="J262" s="56"/>
      <c r="K262" s="56">
        <v>1</v>
      </c>
      <c r="L262" s="60"/>
      <c r="M262" s="60"/>
      <c r="N262" s="60"/>
      <c r="O262" s="60"/>
      <c r="P262" s="60"/>
      <c r="Q262" s="60"/>
      <c r="R262" s="60"/>
      <c r="S262" s="60"/>
      <c r="T262" s="60"/>
      <c r="U262" s="60"/>
      <c r="V262" s="60"/>
      <c r="AA262" s="60"/>
      <c r="AB262" s="60"/>
      <c r="AC262" s="60"/>
    </row>
    <row r="263" spans="1:29" ht="15.75" customHeight="1">
      <c r="A263" s="56" t="s">
        <v>1818</v>
      </c>
      <c r="B263" s="65"/>
      <c r="C263" s="56" t="s">
        <v>1573</v>
      </c>
      <c r="D263" s="64">
        <v>280</v>
      </c>
      <c r="E263" s="64">
        <v>500</v>
      </c>
      <c r="F263" s="59"/>
      <c r="G263" s="59"/>
      <c r="H263" s="56" t="s">
        <v>59</v>
      </c>
      <c r="I263" s="88" t="s">
        <v>111</v>
      </c>
      <c r="J263" s="88"/>
      <c r="K263" s="56">
        <v>1</v>
      </c>
      <c r="L263" s="60"/>
      <c r="M263" s="60"/>
      <c r="N263" s="60"/>
      <c r="O263" s="60"/>
      <c r="P263" s="60"/>
      <c r="Q263" s="60"/>
      <c r="R263" s="60"/>
      <c r="S263" s="60"/>
      <c r="T263" s="60"/>
      <c r="U263" s="60"/>
      <c r="V263" s="60"/>
      <c r="AA263" s="60"/>
      <c r="AB263" s="60"/>
      <c r="AC263" s="60"/>
    </row>
    <row r="264" spans="1:29" ht="15.75" customHeight="1">
      <c r="A264" s="56" t="s">
        <v>1819</v>
      </c>
      <c r="B264" s="66"/>
      <c r="C264" s="56" t="s">
        <v>1573</v>
      </c>
      <c r="D264" s="64">
        <v>580</v>
      </c>
      <c r="E264" s="62">
        <v>2500</v>
      </c>
      <c r="F264" s="59"/>
      <c r="G264" s="61"/>
      <c r="H264" s="56" t="s">
        <v>59</v>
      </c>
      <c r="I264" s="2" t="s">
        <v>1820</v>
      </c>
      <c r="J264" s="63" t="s">
        <v>1821</v>
      </c>
      <c r="K264" s="56">
        <v>1</v>
      </c>
      <c r="L264" s="60"/>
      <c r="M264" s="60"/>
      <c r="N264" s="60"/>
      <c r="O264" s="60"/>
      <c r="P264" s="60"/>
      <c r="Q264" s="60"/>
      <c r="R264" s="60"/>
      <c r="S264" s="60"/>
      <c r="T264" s="60"/>
      <c r="U264" s="60"/>
      <c r="V264" s="60"/>
      <c r="AA264" s="60"/>
      <c r="AB264" s="60"/>
      <c r="AC264" s="60"/>
    </row>
    <row r="265" spans="1:29" ht="15.75" customHeight="1">
      <c r="A265" s="56" t="s">
        <v>1862</v>
      </c>
      <c r="B265" s="65"/>
      <c r="C265" s="56" t="s">
        <v>1573</v>
      </c>
      <c r="D265" s="64">
        <v>550</v>
      </c>
      <c r="E265" s="62">
        <v>2000</v>
      </c>
      <c r="F265" s="59"/>
      <c r="G265" s="59"/>
      <c r="H265" s="89" t="s">
        <v>1863</v>
      </c>
      <c r="I265" s="88"/>
      <c r="J265" s="88"/>
      <c r="K265" s="56">
        <v>1</v>
      </c>
      <c r="L265" s="60"/>
      <c r="M265" s="60"/>
      <c r="N265" s="60"/>
      <c r="O265" s="60"/>
      <c r="P265" s="60"/>
      <c r="Q265" s="60"/>
      <c r="R265" s="60"/>
      <c r="S265" s="60"/>
      <c r="T265" s="60"/>
      <c r="U265" s="60"/>
      <c r="V265" s="60"/>
      <c r="AA265" s="60"/>
      <c r="AB265" s="60"/>
      <c r="AC265" s="60"/>
    </row>
    <row r="266" spans="1:29" ht="15.75" customHeight="1">
      <c r="A266" s="56" t="s">
        <v>2075</v>
      </c>
      <c r="B266" s="66"/>
      <c r="C266" s="56" t="s">
        <v>1573</v>
      </c>
      <c r="D266" s="64">
        <v>100</v>
      </c>
      <c r="E266" s="64">
        <v>250</v>
      </c>
      <c r="F266" s="59"/>
      <c r="G266" s="59"/>
      <c r="H266" s="63" t="s">
        <v>2076</v>
      </c>
      <c r="I266" s="2" t="s">
        <v>2077</v>
      </c>
      <c r="J266" s="2"/>
      <c r="K266" s="56">
        <v>1</v>
      </c>
      <c r="M266" s="60"/>
      <c r="N266" s="60"/>
      <c r="O266" s="60"/>
      <c r="P266" s="60"/>
      <c r="Q266" s="60"/>
      <c r="R266" s="60"/>
      <c r="S266" s="60"/>
      <c r="T266" s="60"/>
      <c r="U266" s="60"/>
      <c r="V266" s="60"/>
      <c r="AA266" s="60"/>
      <c r="AB266" s="60"/>
      <c r="AC266" s="60"/>
    </row>
    <row r="267" spans="1:29" ht="15.75" customHeight="1">
      <c r="A267" s="56" t="s">
        <v>2080</v>
      </c>
      <c r="B267" s="66"/>
      <c r="C267" s="56" t="s">
        <v>1573</v>
      </c>
      <c r="D267" s="64">
        <v>100</v>
      </c>
      <c r="E267" s="64">
        <v>100</v>
      </c>
      <c r="F267" s="59"/>
      <c r="G267" s="59"/>
      <c r="H267" s="63" t="s">
        <v>2081</v>
      </c>
      <c r="I267" s="61"/>
      <c r="J267" s="61"/>
      <c r="K267" s="56">
        <v>1</v>
      </c>
      <c r="L267" s="60"/>
      <c r="M267" s="60"/>
      <c r="N267" s="60"/>
      <c r="O267" s="60"/>
      <c r="P267" s="60"/>
      <c r="Q267" s="60"/>
      <c r="R267" s="60"/>
      <c r="S267" s="60"/>
      <c r="T267" s="60"/>
      <c r="U267" s="60"/>
      <c r="V267" s="60"/>
      <c r="AA267" s="60"/>
      <c r="AB267" s="60"/>
      <c r="AC267" s="60"/>
    </row>
    <row r="268" spans="1:29" ht="15.75" customHeight="1">
      <c r="A268" s="56" t="s">
        <v>2166</v>
      </c>
      <c r="B268" s="66"/>
      <c r="C268" s="56" t="s">
        <v>1573</v>
      </c>
      <c r="D268" s="64">
        <v>230</v>
      </c>
      <c r="E268" s="64">
        <v>300</v>
      </c>
      <c r="F268" s="59"/>
      <c r="G268" s="59"/>
      <c r="H268" s="2" t="s">
        <v>2167</v>
      </c>
      <c r="I268" s="56" t="s">
        <v>2168</v>
      </c>
      <c r="J268" s="63" t="s">
        <v>2169</v>
      </c>
      <c r="K268" s="56">
        <v>1</v>
      </c>
      <c r="L268" s="60"/>
      <c r="M268" s="60"/>
      <c r="N268" s="60"/>
      <c r="O268" s="60"/>
      <c r="P268" s="60"/>
      <c r="Q268" s="60"/>
      <c r="R268" s="60"/>
      <c r="S268" s="60"/>
      <c r="T268" s="60"/>
      <c r="U268" s="60"/>
      <c r="V268" s="60"/>
      <c r="AA268" s="60"/>
      <c r="AB268" s="60"/>
      <c r="AC268" s="60"/>
    </row>
    <row r="269" spans="1:29" ht="15.75" customHeight="1">
      <c r="A269" s="56" t="s">
        <v>1896</v>
      </c>
      <c r="B269" s="65"/>
      <c r="C269" s="56" t="s">
        <v>1897</v>
      </c>
      <c r="D269" s="64"/>
      <c r="E269" s="62"/>
      <c r="F269" s="59"/>
      <c r="G269" s="59"/>
      <c r="H269" s="56"/>
      <c r="I269" s="56"/>
      <c r="J269" s="56"/>
      <c r="K269" s="56">
        <v>1</v>
      </c>
      <c r="L269" s="79">
        <v>1</v>
      </c>
      <c r="M269" s="60"/>
      <c r="N269" s="60"/>
      <c r="O269" s="60"/>
      <c r="P269" s="60"/>
      <c r="Q269" s="60"/>
      <c r="R269" s="60"/>
      <c r="S269" s="60"/>
      <c r="T269" s="60"/>
      <c r="U269" s="60"/>
      <c r="V269" s="60"/>
      <c r="AA269" s="60"/>
      <c r="AB269" s="60"/>
      <c r="AC269" s="60"/>
    </row>
    <row r="270" spans="1:29" ht="15.75" customHeight="1">
      <c r="A270" s="56" t="s">
        <v>1682</v>
      </c>
      <c r="B270" s="65"/>
      <c r="C270" s="58" t="s">
        <v>1683</v>
      </c>
      <c r="D270" s="64">
        <v>7</v>
      </c>
      <c r="E270" s="64">
        <v>7</v>
      </c>
      <c r="F270" s="59"/>
      <c r="G270" s="59"/>
      <c r="H270" s="56" t="s">
        <v>1684</v>
      </c>
      <c r="I270" s="59"/>
      <c r="J270" s="59"/>
      <c r="K270" s="56">
        <v>1</v>
      </c>
      <c r="L270" s="79">
        <v>1</v>
      </c>
      <c r="M270" s="60"/>
      <c r="N270" s="60"/>
      <c r="O270" s="60"/>
      <c r="P270" s="60"/>
      <c r="Q270" s="60"/>
      <c r="R270" s="60"/>
      <c r="S270" s="60"/>
      <c r="T270" s="60"/>
      <c r="U270" s="60"/>
      <c r="V270" s="60"/>
      <c r="AA270" s="60"/>
      <c r="AB270" s="60"/>
      <c r="AC270" s="60"/>
    </row>
    <row r="271" spans="1:29" ht="15.75" customHeight="1">
      <c r="A271" s="56" t="s">
        <v>1760</v>
      </c>
      <c r="B271" s="57"/>
      <c r="C271" s="58" t="s">
        <v>1683</v>
      </c>
      <c r="D271" s="62">
        <v>27</v>
      </c>
      <c r="E271" s="64">
        <v>27</v>
      </c>
      <c r="F271" s="59"/>
      <c r="G271" s="59"/>
      <c r="H271" s="56" t="s">
        <v>376</v>
      </c>
      <c r="I271" s="59"/>
      <c r="J271" s="59"/>
      <c r="K271" s="56">
        <v>1</v>
      </c>
      <c r="L271" s="60"/>
      <c r="M271" s="60"/>
      <c r="N271" s="60"/>
      <c r="O271" s="60"/>
      <c r="P271" s="60"/>
      <c r="Q271" s="60"/>
      <c r="R271" s="60"/>
      <c r="S271" s="60"/>
      <c r="T271" s="60"/>
      <c r="U271" s="60"/>
      <c r="V271" s="60"/>
      <c r="AA271" s="60"/>
      <c r="AB271" s="60"/>
      <c r="AC271" s="60"/>
    </row>
    <row r="272" spans="1:29" ht="15.75" customHeight="1">
      <c r="A272" s="56" t="s">
        <v>1772</v>
      </c>
      <c r="B272" s="66"/>
      <c r="C272" s="56" t="s">
        <v>1683</v>
      </c>
      <c r="D272" s="64">
        <v>24</v>
      </c>
      <c r="E272" s="64">
        <v>24</v>
      </c>
      <c r="F272" s="59"/>
      <c r="G272" s="59"/>
      <c r="H272" s="2" t="s">
        <v>1773</v>
      </c>
      <c r="I272" s="59"/>
      <c r="J272" s="59"/>
      <c r="K272" s="56">
        <v>1</v>
      </c>
      <c r="L272" s="60"/>
      <c r="M272" s="60"/>
      <c r="N272" s="60"/>
      <c r="O272" s="60"/>
      <c r="P272" s="60"/>
      <c r="Q272" s="60"/>
      <c r="R272" s="60"/>
      <c r="S272" s="60"/>
      <c r="T272" s="60"/>
      <c r="U272" s="60"/>
      <c r="V272" s="60"/>
      <c r="AA272" s="60"/>
      <c r="AB272" s="60"/>
      <c r="AC272" s="60"/>
    </row>
    <row r="273" spans="1:29" ht="15.75" customHeight="1">
      <c r="A273" s="56" t="s">
        <v>1849</v>
      </c>
      <c r="B273" s="66"/>
      <c r="C273" s="56" t="s">
        <v>1850</v>
      </c>
      <c r="D273" s="64">
        <v>140</v>
      </c>
      <c r="E273" s="64">
        <v>140</v>
      </c>
      <c r="F273" s="59"/>
      <c r="G273" s="59"/>
      <c r="H273" s="63" t="s">
        <v>1851</v>
      </c>
      <c r="I273" s="59"/>
      <c r="J273" s="59"/>
      <c r="K273" s="56">
        <v>1</v>
      </c>
      <c r="L273" s="79">
        <v>1</v>
      </c>
      <c r="M273" s="60"/>
      <c r="N273" s="60"/>
      <c r="O273" s="60"/>
      <c r="P273" s="60"/>
      <c r="Q273" s="60"/>
      <c r="R273" s="60"/>
      <c r="S273" s="60"/>
      <c r="T273" s="60"/>
      <c r="U273" s="60"/>
      <c r="V273" s="60"/>
      <c r="AA273" s="60"/>
      <c r="AB273" s="60"/>
      <c r="AC273" s="60"/>
    </row>
    <row r="274" spans="1:29" ht="15.75" customHeight="1">
      <c r="A274" s="56" t="s">
        <v>1761</v>
      </c>
      <c r="B274" s="66"/>
      <c r="C274" s="56" t="s">
        <v>1762</v>
      </c>
      <c r="D274" s="64">
        <v>40</v>
      </c>
      <c r="E274" s="62">
        <v>80</v>
      </c>
      <c r="F274" s="59"/>
      <c r="G274" s="59"/>
      <c r="H274" s="63" t="s">
        <v>1763</v>
      </c>
      <c r="I274" s="56"/>
      <c r="J274" s="56"/>
      <c r="K274" s="56">
        <v>1</v>
      </c>
      <c r="L274" s="79">
        <v>1</v>
      </c>
      <c r="M274" s="60"/>
      <c r="N274" s="60"/>
      <c r="O274" s="60"/>
      <c r="P274" s="60"/>
      <c r="Q274" s="60"/>
      <c r="R274" s="60"/>
      <c r="S274" s="60"/>
      <c r="T274" s="60"/>
      <c r="U274" s="60"/>
      <c r="V274" s="60"/>
      <c r="AA274" s="60"/>
      <c r="AB274" s="60"/>
      <c r="AC274" s="60"/>
    </row>
  </sheetData>
  <mergeCells count="6">
    <mergeCell ref="I263:J263"/>
    <mergeCell ref="I46:J46"/>
    <mergeCell ref="H265:J265"/>
    <mergeCell ref="I104:J104"/>
    <mergeCell ref="I121:J121"/>
    <mergeCell ref="I206:J206"/>
  </mergeCells>
  <hyperlinks>
    <hyperlink ref="H11" r:id="rId1"/>
    <hyperlink ref="H12" r:id="rId2"/>
    <hyperlink ref="H13" r:id="rId3"/>
    <hyperlink ref="H15" r:id="rId4"/>
    <hyperlink ref="H17" r:id="rId5"/>
    <hyperlink ref="I17" r:id="rId6"/>
    <hyperlink ref="I18" r:id="rId7"/>
    <hyperlink ref="H22" r:id="rId8"/>
    <hyperlink ref="H29" r:id="rId9"/>
    <hyperlink ref="H30" r:id="rId10"/>
    <hyperlink ref="H31" r:id="rId11"/>
    <hyperlink ref="H32" r:id="rId12" location="/article/news/calgary/2017/01/21/hundreds-in-calgary-rally-to-support-womens-march-.html"/>
    <hyperlink ref="I32" r:id="rId13"/>
    <hyperlink ref="H34" r:id="rId14"/>
    <hyperlink ref="H36" r:id="rId15"/>
    <hyperlink ref="I36" r:id="rId16"/>
    <hyperlink ref="H40" r:id="rId17"/>
    <hyperlink ref="H41" r:id="rId18"/>
    <hyperlink ref="H42" r:id="rId19"/>
    <hyperlink ref="H43" r:id="rId20"/>
    <hyperlink ref="H44" r:id="rId21"/>
    <hyperlink ref="I44" r:id="rId22"/>
    <hyperlink ref="H45" r:id="rId23"/>
    <hyperlink ref="I45" r:id="rId24"/>
    <hyperlink ref="H46" r:id="rId25"/>
    <hyperlink ref="H47" r:id="rId26"/>
    <hyperlink ref="H48" r:id="rId27"/>
    <hyperlink ref="H49" r:id="rId28"/>
    <hyperlink ref="I49" r:id="rId29"/>
    <hyperlink ref="J49" r:id="rId30"/>
    <hyperlink ref="I52" r:id="rId31"/>
    <hyperlink ref="H53" r:id="rId32"/>
    <hyperlink ref="H54" r:id="rId33"/>
    <hyperlink ref="H56" r:id="rId34"/>
    <hyperlink ref="H58" r:id="rId35"/>
    <hyperlink ref="H60" r:id="rId36"/>
    <hyperlink ref="H61" r:id="rId37"/>
    <hyperlink ref="H62" r:id="rId38"/>
    <hyperlink ref="H63" r:id="rId39"/>
    <hyperlink ref="H64" r:id="rId40"/>
    <hyperlink ref="H65" r:id="rId41"/>
    <hyperlink ref="I65" r:id="rId42"/>
    <hyperlink ref="H72" r:id="rId43" display="http://www.journalleguide.com/communaute/2017/1/21/une-centaine-de-participants-a-la-marche-des-femmes-a-sutton-.html"/>
    <hyperlink ref="H74" r:id="rId44"/>
    <hyperlink ref="H75" r:id="rId45"/>
    <hyperlink ref="I75" r:id="rId46"/>
    <hyperlink ref="J75" r:id="rId47"/>
    <hyperlink ref="H76" r:id="rId48"/>
    <hyperlink ref="I77" r:id="rId49"/>
    <hyperlink ref="H78" r:id="rId50"/>
    <hyperlink ref="I78" r:id="rId51"/>
    <hyperlink ref="H80" r:id="rId52"/>
    <hyperlink ref="I83" r:id="rId53"/>
    <hyperlink ref="H85" r:id="rId54"/>
    <hyperlink ref="H87" r:id="rId55"/>
    <hyperlink ref="H92" r:id="rId56"/>
    <hyperlink ref="H93" r:id="rId57"/>
    <hyperlink ref="H95" r:id="rId58"/>
    <hyperlink ref="I98" r:id="rId59"/>
    <hyperlink ref="H100" r:id="rId60"/>
    <hyperlink ref="H102" r:id="rId61"/>
    <hyperlink ref="H104" r:id="rId62"/>
    <hyperlink ref="I104" r:id="rId63"/>
    <hyperlink ref="J107" r:id="rId64"/>
    <hyperlink ref="H109" r:id="rId65"/>
    <hyperlink ref="I109" r:id="rId66"/>
    <hyperlink ref="H111" r:id="rId67"/>
    <hyperlink ref="J111" r:id="rId68"/>
    <hyperlink ref="I112" r:id="rId69"/>
    <hyperlink ref="H113" r:id="rId70"/>
    <hyperlink ref="I113" r:id="rId71"/>
    <hyperlink ref="H115" r:id="rId72"/>
    <hyperlink ref="H117" r:id="rId73"/>
    <hyperlink ref="I117" r:id="rId74"/>
    <hyperlink ref="J117" r:id="rId75"/>
    <hyperlink ref="M117" r:id="rId76"/>
    <hyperlink ref="H118" r:id="rId77"/>
    <hyperlink ref="H121" r:id="rId78"/>
    <hyperlink ref="H122" r:id="rId79"/>
    <hyperlink ref="H124" r:id="rId80"/>
    <hyperlink ref="I124" r:id="rId81"/>
    <hyperlink ref="J124" r:id="rId82"/>
    <hyperlink ref="H125" r:id="rId83"/>
    <hyperlink ref="H126" r:id="rId84"/>
    <hyperlink ref="H127" r:id="rId85"/>
    <hyperlink ref="H133" r:id="rId86"/>
    <hyperlink ref="H134" r:id="rId87"/>
    <hyperlink ref="H140" r:id="rId88"/>
    <hyperlink ref="H141" r:id="rId89"/>
    <hyperlink ref="H142" r:id="rId90"/>
    <hyperlink ref="I142" r:id="rId91" location=".WIO_mewDflE.twitter"/>
    <hyperlink ref="H143" r:id="rId92"/>
    <hyperlink ref="I145" r:id="rId93"/>
    <hyperlink ref="H146" r:id="rId94"/>
    <hyperlink ref="I146" r:id="rId95"/>
    <hyperlink ref="H147" r:id="rId96"/>
    <hyperlink ref="H151" r:id="rId97"/>
    <hyperlink ref="I151" r:id="rId98"/>
    <hyperlink ref="H152" r:id="rId99"/>
    <hyperlink ref="H154" r:id="rId100"/>
    <hyperlink ref="H156" r:id="rId101"/>
    <hyperlink ref="H157" r:id="rId102"/>
    <hyperlink ref="H160" r:id="rId103"/>
    <hyperlink ref="I160" r:id="rId104"/>
    <hyperlink ref="H166" r:id="rId105"/>
    <hyperlink ref="J175" r:id="rId106"/>
    <hyperlink ref="H176" r:id="rId107"/>
    <hyperlink ref="H184" r:id="rId108"/>
    <hyperlink ref="H194" r:id="rId109"/>
    <hyperlink ref="I194" r:id="rId110"/>
    <hyperlink ref="J194" r:id="rId111"/>
    <hyperlink ref="H195" r:id="rId112"/>
    <hyperlink ref="H196" r:id="rId113"/>
    <hyperlink ref="J197" r:id="rId114"/>
    <hyperlink ref="I198" r:id="rId115"/>
    <hyperlink ref="I199" r:id="rId116"/>
    <hyperlink ref="H201" r:id="rId117"/>
    <hyperlink ref="I201" r:id="rId118"/>
    <hyperlink ref="H202" r:id="rId119"/>
    <hyperlink ref="H204" r:id="rId120"/>
    <hyperlink ref="I204" r:id="rId121"/>
    <hyperlink ref="H205" r:id="rId122"/>
    <hyperlink ref="H207" r:id="rId123"/>
    <hyperlink ref="I207" r:id="rId124"/>
    <hyperlink ref="H210" r:id="rId125"/>
    <hyperlink ref="I211" r:id="rId126"/>
    <hyperlink ref="H212" r:id="rId127"/>
    <hyperlink ref="H213" r:id="rId128"/>
    <hyperlink ref="H214" r:id="rId129"/>
    <hyperlink ref="H218" r:id="rId130"/>
    <hyperlink ref="I218" r:id="rId131"/>
    <hyperlink ref="H220" r:id="rId132"/>
    <hyperlink ref="H223" r:id="rId133"/>
    <hyperlink ref="H226" r:id="rId134"/>
    <hyperlink ref="J230" r:id="rId135"/>
    <hyperlink ref="I233" r:id="rId136"/>
    <hyperlink ref="H234" r:id="rId137"/>
    <hyperlink ref="I236" r:id="rId138"/>
    <hyperlink ref="H238" r:id="rId139"/>
    <hyperlink ref="H241" r:id="rId140"/>
    <hyperlink ref="I242" r:id="rId141"/>
    <hyperlink ref="H243" r:id="rId142"/>
    <hyperlink ref="H245" r:id="rId143"/>
    <hyperlink ref="H252" r:id="rId144"/>
    <hyperlink ref="J252" r:id="rId145"/>
    <hyperlink ref="H253" r:id="rId146"/>
    <hyperlink ref="H256" r:id="rId147"/>
    <hyperlink ref="I256" r:id="rId148"/>
    <hyperlink ref="H257" r:id="rId149"/>
    <hyperlink ref="H258" r:id="rId150"/>
    <hyperlink ref="H260" r:id="rId151"/>
    <hyperlink ref="I260" r:id="rId152"/>
    <hyperlink ref="H261" r:id="rId153"/>
    <hyperlink ref="I262" r:id="rId154"/>
    <hyperlink ref="J264" r:id="rId155"/>
    <hyperlink ref="H265" r:id="rId156"/>
    <hyperlink ref="H266" r:id="rId157"/>
    <hyperlink ref="H267" r:id="rId158"/>
    <hyperlink ref="J268" r:id="rId159"/>
    <hyperlink ref="H273" r:id="rId160"/>
    <hyperlink ref="H274" r:id="rId16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By TownCity</vt:lpstr>
      <vt:lpstr>By TownCity as of 12617, 500pm </vt:lpstr>
      <vt:lpstr>By State, 12617</vt:lpstr>
      <vt:lpstr>By Country 12617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Erica Chenoweth</cp:lastModifiedBy>
  <dcterms:created xsi:type="dcterms:W3CDTF">2017-02-05T01:19:03Z</dcterms:created>
  <dcterms:modified xsi:type="dcterms:W3CDTF">2017-02-05T01:19:04Z</dcterms:modified>
</cp:coreProperties>
</file>