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BFE68F7D-7E52-4E5B-AE98-F0D056A39B9A}" xr6:coauthVersionLast="47" xr6:coauthVersionMax="47" xr10:uidLastSave="{00000000-0000-0000-0000-000000000000}"/>
  <bookViews>
    <workbookView xWindow="32325" yWindow="0" windowWidth="21780" windowHeight="15600" firstSheet="2" activeTab="5" xr2:uid="{9C988584-E637-4BFC-A8AE-A6ABF3A24E99}"/>
  </bookViews>
  <sheets>
    <sheet name="Crowdfunding" sheetId="1" r:id="rId1"/>
    <sheet name="Outcome vs. Category" sheetId="5" r:id="rId2"/>
    <sheet name="Outcome vs. Sub-category" sheetId="6" r:id="rId3"/>
    <sheet name="Outcome vs. Month Created" sheetId="9" r:id="rId4"/>
    <sheet name="Outcomes Based on Goal" sheetId="11" r:id="rId5"/>
    <sheet name="Statistical Analysis" sheetId="12" r:id="rId6"/>
  </sheets>
  <definedNames>
    <definedName name="_xlnm._FilterDatabase" localSheetId="0" hidden="1">Crowdfunding!$A$1:$R$1001</definedName>
    <definedName name="_xlnm._FilterDatabase" localSheetId="4" hidden="1">'Outcomes Based on Goal'!$A$1:$I$13</definedName>
    <definedName name="_xlnm._FilterDatabase" localSheetId="5" hidden="1">'Statistical Analysis'!$A$1:$B$971</definedName>
    <definedName name="_xlchart.v1.0" hidden="1">'Outcomes Based on Goal'!$A$2:$A$13</definedName>
    <definedName name="_xlchart.v1.1" hidden="1">'Outcomes Based on Goal'!$B$1</definedName>
    <definedName name="_xlchart.v1.10" hidden="1">'Outcomes Based on Goal'!$F$2:$F$13</definedName>
    <definedName name="_xlchart.v1.11" hidden="1">'Outcomes Based on Goal'!$G$1</definedName>
    <definedName name="_xlchart.v1.12" hidden="1">'Outcomes Based on Goal'!$G$2:$G$13</definedName>
    <definedName name="_xlchart.v1.13" hidden="1">'Outcomes Based on Goal'!$H$1</definedName>
    <definedName name="_xlchart.v1.14" hidden="1">'Outcomes Based on Goal'!$H$2:$H$13</definedName>
    <definedName name="_xlchart.v1.15" hidden="1">'Outcomes Based on Goal'!$I$1</definedName>
    <definedName name="_xlchart.v1.16" hidden="1">'Outcomes Based on Goal'!$I$2:$I$13</definedName>
    <definedName name="_xlchart.v1.2" hidden="1">'Outcomes Based on Goal'!$B$2:$B$13</definedName>
    <definedName name="_xlchart.v1.3" hidden="1">'Outcomes Based on Goal'!$C$1</definedName>
    <definedName name="_xlchart.v1.4" hidden="1">'Outcomes Based on Goal'!$C$2:$C$13</definedName>
    <definedName name="_xlchart.v1.5" hidden="1">'Outcomes Based on Goal'!$D$1</definedName>
    <definedName name="_xlchart.v1.6" hidden="1">'Outcomes Based on Goal'!$D$2:$D$13</definedName>
    <definedName name="_xlchart.v1.7" hidden="1">'Outcomes Based on Goal'!$E$1</definedName>
    <definedName name="_xlchart.v1.8" hidden="1">'Outcomes Based on Goal'!$E$2:$E$13</definedName>
    <definedName name="_xlchart.v1.9" hidden="1">'Outcomes Based on Goal'!$F$1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2" l="1"/>
  <c r="K7" i="12"/>
  <c r="K6" i="12"/>
  <c r="K5" i="12"/>
  <c r="K4" i="12"/>
  <c r="K3" i="12"/>
  <c r="H7" i="12"/>
  <c r="H6" i="12"/>
  <c r="H5" i="12"/>
  <c r="H4" i="12"/>
  <c r="H3" i="12"/>
  <c r="H2" i="12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8" i="11"/>
  <c r="C11" i="11"/>
  <c r="C10" i="11"/>
  <c r="C9" i="11"/>
  <c r="C7" i="11"/>
  <c r="C6" i="11"/>
  <c r="C5" i="11"/>
  <c r="C4" i="11"/>
  <c r="C3" i="11"/>
  <c r="C2" i="11"/>
  <c r="B3" i="11"/>
  <c r="B4" i="11"/>
  <c r="B5" i="11"/>
  <c r="B6" i="11"/>
  <c r="E6" i="11" s="1"/>
  <c r="B7" i="11"/>
  <c r="E7" i="11" s="1"/>
  <c r="B8" i="11"/>
  <c r="E8" i="11" s="1"/>
  <c r="G8" i="11" s="1"/>
  <c r="B9" i="11"/>
  <c r="B10" i="11"/>
  <c r="E10" i="11" s="1"/>
  <c r="B11" i="11"/>
  <c r="B12" i="11"/>
  <c r="E12" i="11" s="1"/>
  <c r="B13" i="11"/>
  <c r="E13" i="11" s="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11" i="11" l="1"/>
  <c r="F11" i="11" s="1"/>
  <c r="E9" i="11"/>
  <c r="G9" i="11"/>
  <c r="E5" i="11"/>
  <c r="H5" i="11" s="1"/>
  <c r="E4" i="11"/>
  <c r="G4" i="11" s="1"/>
  <c r="E3" i="11"/>
  <c r="G3" i="11" s="1"/>
  <c r="G6" i="11"/>
  <c r="H6" i="11"/>
  <c r="G7" i="11"/>
  <c r="H8" i="11"/>
  <c r="F7" i="11"/>
  <c r="H7" i="11"/>
  <c r="G10" i="11"/>
  <c r="H9" i="11"/>
  <c r="H10" i="11"/>
  <c r="G12" i="11"/>
  <c r="H12" i="11"/>
  <c r="G13" i="11"/>
  <c r="H13" i="11"/>
  <c r="E2" i="11"/>
  <c r="F2" i="11" s="1"/>
  <c r="F13" i="11"/>
  <c r="F12" i="11"/>
  <c r="F10" i="11"/>
  <c r="F9" i="11"/>
  <c r="F8" i="11"/>
  <c r="F6" i="11"/>
  <c r="F4" i="11"/>
  <c r="G11" i="11" l="1"/>
  <c r="G5" i="11"/>
  <c r="F5" i="11"/>
  <c r="H11" i="11"/>
  <c r="F3" i="11"/>
  <c r="H4" i="11"/>
  <c r="H3" i="11"/>
  <c r="H2" i="11"/>
  <c r="G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82BE3-3401-43D6-B92F-65B5ABD291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4106D0-F0CF-42A7-8E75-6F381EB9037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<sst xmlns="http://schemas.openxmlformats.org/spreadsheetml/2006/main" count="9068" uniqueCount="2115">
  <si>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</si>
  <si>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</si>
  <si>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</si>
  <si>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</si>
  <si>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</si>
  <si>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</si>
  <si>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</si>
  <si>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</si>
  <si>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</si>
  <si>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</si>
  <si>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</si>
  <si>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</si>
  <si>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</si>
  <si>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</si>
  <si>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</si>
  <si>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</si>
  <si>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</si>
  <si>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</si>
  <si>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</si>
  <si>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</si>
  <si>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</si>
  <si>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</si>
  <si>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</si>
  <si>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</si>
  <si>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</si>
  <si>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</si>
  <si>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</si>
  <si>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</si>
  <si>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</si>
  <si>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</si>
  <si>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</si>
  <si>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</si>
  <si>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</si>
  <si>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</si>
  <si>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</si>
  <si>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</si>
  <si>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</si>
  <si>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</si>
  <si>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</si>
  <si>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</si>
  <si>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</si>
  <si>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</si>
  <si>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</si>
  <si>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</si>
  <si>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</si>
  <si>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</si>
  <si>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</si>
  <si>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</si>
  <si>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</si>
  <si>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</si>
  <si>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</si>
  <si>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</si>
  <si>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</si>
  <si>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</si>
  <si>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</si>
  <si>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</si>
  <si>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</si>
  <si>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</si>
  <si>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</si>
  <si>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</si>
  <si>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</si>
  <si>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</si>
  <si>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</si>
  <si>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</si>
  <si>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</si>
  <si>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</si>
  <si>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</si>
  <si>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</si>
  <si>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</si>
  <si>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</si>
  <si>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</si>
  <si>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</si>
  <si>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</si>
  <si>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</si>
  <si>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</si>
  <si>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</si>
  <si>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</si>
  <si>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</si>
  <si>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</si>
  <si>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</si>
  <si>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</si>
  <si>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</si>
  <si>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</si>
  <si>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</si>
  <si>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</si>
  <si>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</si>
  <si>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</si>
  <si>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</si>
  <si>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</si>
  <si>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</si>
  <si>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</si>
  <si>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</si>
  <si>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</si>
  <si>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</si>
  <si>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</si>
  <si>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</si>
  <si>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</si>
  <si>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</si>
  <si>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</si>
  <si>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</si>
  <si>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</si>
  <si>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</si>
  <si>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</si>
  <si>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</si>
  <si>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</si>
  <si>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</si>
  <si>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</si>
  <si>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</si>
  <si>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</si>
  <si>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</si>
  <si>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</si>
  <si>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</si>
  <si>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</si>
  <si>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</si>
  <si>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</si>
  <si>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</si>
  <si>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</si>
  <si>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</si>
  <si>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</si>
  <si>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</si>
  <si>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</si>
  <si>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</si>
  <si>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</si>
  <si>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</si>
  <si>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</si>
  <si>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</si>
  <si>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</si>
  <si>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</si>
  <si>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</si>
  <si>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</si>
  <si>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</si>
  <si>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</si>
  <si>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</si>
  <si>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</si>
  <si>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</si>
  <si>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</si>
  <si>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</si>
  <si>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</si>
  <si>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</si>
  <si>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</si>
  <si>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</si>
  <si>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</si>
  <si>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</si>
  <si>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</si>
  <si>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</si>
  <si>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</si>
  <si>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</si>
  <si>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</si>
  <si>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</si>
  <si>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</si>
  <si>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</si>
  <si>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</si>
  <si>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</si>
  <si>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</si>
  <si>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</si>
  <si>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</si>
  <si>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</si>
  <si>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</si>
  <si>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</si>
  <si>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</si>
  <si>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</si>
  <si>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</si>
  <si>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</si>
  <si>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</si>
  <si>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</si>
  <si>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</si>
  <si>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</si>
  <si>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</si>
  <si>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</si>
  <si>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</si>
  <si>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</si>
  <si>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</si>
  <si>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</si>
  <si>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</si>
  <si>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</si>
  <si>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</si>
  <si>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</si>
  <si>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</si>
  <si>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</si>
  <si>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</si>
  <si>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</si>
  <si>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</si>
  <si>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</si>
  <si>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</si>
  <si>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</si>
  <si>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</si>
  <si>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</si>
  <si>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</si>
  <si>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</si>
  <si>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</si>
  <si>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</si>
  <si>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</si>
  <si>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</si>
  <si>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</si>
  <si>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</si>
  <si>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</si>
  <si>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</si>
  <si>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</si>
  <si>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</si>
  <si>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</si>
  <si>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</si>
  <si>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</si>
  <si>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</si>
  <si>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</si>
  <si>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</si>
  <si>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</si>
  <si>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</si>
  <si>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</si>
  <si>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</si>
  <si>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</si>
  <si>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</si>
  <si>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</si>
  <si>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</si>
  <si>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</si>
  <si>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</si>
  <si>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</si>
  <si>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</si>
  <si>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</si>
  <si>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</si>
  <si>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</si>
  <si>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</si>
  <si>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</si>
  <si>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</si>
  <si>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</si>
  <si>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</si>
  <si>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</si>
  <si>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</si>
  <si>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</si>
  <si>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</si>
  <si>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</si>
  <si>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</si>
  <si>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</si>
  <si>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</si>
  <si>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</si>
  <si>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</si>
  <si>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</si>
  <si>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</si>
  <si>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</si>
  <si>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</si>
  <si>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</si>
  <si>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</si>
  <si>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</si>
  <si>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</si>
  <si>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</si>
  <si>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</si>
  <si>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</si>
  <si>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</si>
  <si>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</si>
  <si>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</si>
  <si>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</si>
  <si>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</si>
  <si>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</si>
  <si>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</si>
  <si>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</si>
  <si>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</si>
  <si>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</si>
  <si>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</si>
  <si>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</si>
  <si>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</si>
  <si>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</si>
  <si>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</si>
  <si>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</si>
  <si>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</si>
  <si>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</si>
  <si>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</si>
  <si>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</si>
  <si>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</si>
  <si>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</si>
  <si>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</si>
  <si>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</si>
  <si>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</si>
  <si>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</si>
  <si>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</si>
  <si>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</si>
  <si>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</si>
  <si>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</si>
  <si>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</si>
  <si>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</si>
  <si>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</si>
  <si>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</si>
  <si>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</si>
  <si>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</si>
  <si>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</si>
  <si>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</si>
  <si>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</si>
  <si>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</si>
  <si>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</si>
  <si>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</si>
  <si>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</si>
  <si>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</si>
  <si>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</si>
  <si>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</si>
  <si>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</si>
  <si>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</si>
  <si>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</si>
  <si>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</si>
  <si>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</si>
  <si>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</si>
  <si>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</si>
  <si>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</si>
  <si>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</si>
  <si>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</si>
  <si>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</si>
  <si>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</si>
  <si>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</si>
  <si>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</si>
  <si>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</si>
  <si>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</si>
  <si>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</si>
  <si>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</si>
  <si>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</si>
  <si>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</si>
  <si>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</si>
  <si>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</si>
  <si>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</si>
  <si>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</si>
  <si>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</si>
  <si>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</si>
  <si>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</si>
  <si>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</si>
  <si>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</si>
  <si>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</si>
  <si>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</si>
  <si>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</si>
  <si>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</si>
  <si>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</si>
  <si>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</si>
  <si>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</si>
  <si>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</si>
  <si>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</si>
  <si>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</si>
  <si>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</si>
  <si>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</si>
  <si>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</si>
  <si>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</si>
  <si>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</si>
  <si>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</si>
  <si>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</si>
  <si>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</si>
  <si>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</si>
  <si>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</si>
  <si>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</si>
  <si>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</si>
  <si>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</si>
  <si>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</si>
  <si>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</si>
  <si>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</si>
  <si>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</si>
  <si>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</si>
  <si>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</si>
  <si>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</si>
  <si>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</si>
  <si>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</si>
  <si>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</si>
  <si>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</si>
  <si>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</si>
  <si>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</si>
  <si>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</si>
  <si>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</si>
  <si>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</si>
  <si>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</si>
  <si>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</si>
  <si>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</si>
  <si>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</si>
  <si>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</si>
  <si>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</si>
  <si>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</si>
  <si>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</si>
  <si>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</si>
  <si>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</si>
  <si>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</si>
  <si>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</si>
  <si>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</si>
  <si>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</si>
  <si>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</si>
  <si>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</si>
  <si>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</si>
  <si>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</si>
  <si>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</si>
  <si>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</si>
  <si>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</si>
  <si>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</si>
  <si>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</si>
  <si>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</si>
  <si>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</si>
  <si>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</si>
  <si>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</si>
  <si>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</si>
  <si>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</si>
  <si>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</si>
  <si>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</si>
  <si>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</si>
  <si>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</si>
  <si>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</si>
  <si>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</si>
  <si>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</si>
  <si>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</si>
  <si>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</si>
  <si>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</si>
  <si>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</si>
  <si>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</si>
  <si>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</si>
  <si>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</si>
  <si>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</si>
  <si>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</si>
  <si>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</si>
  <si>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</si>
  <si>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</si>
  <si>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</si>
  <si>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</si>
  <si>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</si>
  <si>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</si>
  <si>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</si>
  <si>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</si>
  <si>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</si>
  <si>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</si>
  <si>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</si>
  <si>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</si>
  <si>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</si>
  <si>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</si>
  <si>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</si>
  <si>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</si>
  <si>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</si>
  <si>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</si>
  <si>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</si>
  <si>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</si>
  <si>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</si>
  <si>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</si>
  <si>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</si>
  <si>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</si>
  <si>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</si>
  <si>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</si>
  <si>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</si>
  <si>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</si>
  <si>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</si>
  <si>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</si>
  <si>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</si>
  <si>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</si>
  <si>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</si>
  <si>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</si>
  <si>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</si>
  <si>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</si>
  <si>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</si>
  <si>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</si>
  <si>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</si>
  <si>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</si>
  <si>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</si>
  <si>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</si>
  <si>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</si>
  <si>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</si>
  <si>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</si>
  <si>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</si>
  <si>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</si>
  <si>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</si>
  <si>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</si>
  <si>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</si>
  <si>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</si>
  <si>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</si>
  <si>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</si>
  <si>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</si>
  <si>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</si>
  <si>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</si>
  <si>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</si>
  <si>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</si>
  <si>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</si>
  <si>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</si>
  <si>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</si>
  <si>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</si>
  <si>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</si>
  <si>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</si>
  <si>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</si>
  <si>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</si>
  <si>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</si>
  <si>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</si>
  <si>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</si>
  <si>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</si>
  <si>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</si>
  <si>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</si>
  <si>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</si>
  <si>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</si>
  <si>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</si>
  <si>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</si>
  <si>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</si>
  <si>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</si>
  <si>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</si>
  <si>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</si>
  <si>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</si>
  <si>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</si>
  <si>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</si>
  <si>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</si>
  <si>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</si>
  <si>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</si>
  <si>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</si>
  <si>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</si>
  <si>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</si>
  <si>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</si>
  <si>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</si>
  <si>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</si>
  <si>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</si>
  <si>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</si>
  <si>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</si>
  <si>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</si>
  <si>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</si>
  <si>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</si>
  <si>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</si>
  <si>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</si>
  <si>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</si>
  <si>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</si>
  <si>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</si>
  <si>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</si>
  <si>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</si>
  <si>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</si>
  <si>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</si>
  <si>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</si>
  <si>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</si>
  <si>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</si>
  <si>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</si>
  <si>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</si>
  <si>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</si>
  <si>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</si>
  <si>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</si>
  <si>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</si>
  <si>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</si>
  <si>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</si>
  <si>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</si>
  <si>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</si>
  <si>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</si>
  <si>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</si>
  <si>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</si>
  <si>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</si>
  <si>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</si>
  <si>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</si>
  <si>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</si>
  <si>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</si>
  <si>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</si>
  <si>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</si>
  <si>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</si>
  <si>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</si>
  <si>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</si>
  <si>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</si>
  <si>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</si>
  <si>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</si>
  <si>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</si>
  <si>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</si>
  <si>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</si>
  <si>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</si>
  <si>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</si>
  <si>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</si>
  <si>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</si>
  <si>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</si>
  <si>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</si>
  <si>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</si>
  <si>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</si>
  <si>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</si>
  <si>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</si>
  <si>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</si>
  <si>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</si>
  <si>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</si>
  <si>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</si>
  <si>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</si>
  <si>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</si>
  <si>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</si>
  <si>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</si>
  <si>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</si>
  <si>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</si>
  <si>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</si>
  <si>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</si>
  <si>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</si>
  <si>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</si>
  <si>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</si>
  <si>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</si>
  <si>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</si>
  <si>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</si>
  <si>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</si>
  <si>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</si>
  <si>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</si>
  <si>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</si>
  <si>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</si>
  <si>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</si>
  <si>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</si>
  <si>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</si>
  <si>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</si>
  <si>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</si>
  <si>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</si>
  <si>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</si>
  <si>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</si>
  <si>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</si>
  <si>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</si>
  <si>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</si>
  <si>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</si>
  <si>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</si>
  <si>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</si>
  <si>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</si>
  <si>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</si>
  <si>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</si>
  <si>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</si>
  <si>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</si>
  <si>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</si>
  <si>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</si>
  <si>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</si>
  <si>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</si>
  <si>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</si>
  <si>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</si>
  <si>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</si>
  <si>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</si>
  <si>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</si>
  <si>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</si>
  <si>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</si>
  <si>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</si>
  <si>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</si>
  <si>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</si>
  <si>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</si>
  <si>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</si>
  <si>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</si>
  <si>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</si>
  <si>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</si>
  <si>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</si>
  <si>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</si>
  <si>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</si>
  <si>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</si>
  <si>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</si>
  <si>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</si>
  <si>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</si>
  <si>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</si>
  <si>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</si>
  <si>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</si>
  <si>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</si>
  <si>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</si>
  <si>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</si>
  <si>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</si>
  <si>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</si>
  <si>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</si>
  <si>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</si>
  <si>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</si>
  <si>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</si>
  <si>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</si>
  <si>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</si>
  <si>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</si>
  <si>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</si>
  <si>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</si>
  <si>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</si>
  <si>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</si>
  <si>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</si>
  <si>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</si>
  <si>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</si>
  <si>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</si>
  <si>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</si>
  <si>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</si>
  <si>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</si>
  <si>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</si>
  <si>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</si>
  <si>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</si>
  <si>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</si>
  <si>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</si>
  <si>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</si>
  <si>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</si>
  <si>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</si>
  <si>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</si>
  <si>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</si>
  <si>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</si>
  <si>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</si>
  <si>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</si>
  <si>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</si>
  <si>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</si>
  <si>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</si>
  <si>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</si>
  <si>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</si>
  <si>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</si>
  <si>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</si>
  <si>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</si>
  <si>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</si>
  <si>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</si>
  <si>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</si>
  <si>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</si>
  <si>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</si>
  <si>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</si>
  <si>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</si>
  <si>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</si>
  <si>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</si>
  <si>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</si>
  <si>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</si>
  <si>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</si>
  <si>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</si>
  <si>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</si>
  <si>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</si>
  <si>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</si>
  <si>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</si>
  <si>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</si>
  <si>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</si>
  <si>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</si>
  <si>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</si>
  <si>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</si>
  <si>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</si>
  <si>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</si>
  <si>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</si>
  <si>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</si>
  <si>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</si>
  <si>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</si>
  <si>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</si>
  <si>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</si>
  <si>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</si>
  <si>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</si>
  <si>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</si>
  <si>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</si>
  <si>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</si>
  <si>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</si>
  <si>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</si>
  <si>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</si>
  <si>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</si>
  <si>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</si>
  <si>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</si>
  <si>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</si>
  <si>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</si>
  <si>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</si>
  <si>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</si>
  <si>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</si>
  <si>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</si>
  <si>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</si>
  <si>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</si>
  <si>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</si>
  <si>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</si>
  <si>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</si>
  <si>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</si>
  <si>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</si>
  <si>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</si>
  <si>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</si>
  <si>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</si>
  <si>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</si>
  <si>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</si>
  <si>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</si>
  <si>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</si>
  <si>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</si>
  <si>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</si>
  <si>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</si>
  <si>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</si>
  <si>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</si>
  <si>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</si>
  <si>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</si>
  <si>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</si>
  <si>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</si>
  <si>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</si>
  <si>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</si>
  <si>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</si>
  <si>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</si>
  <si>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</si>
  <si>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</si>
  <si>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</si>
  <si>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</si>
  <si>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</si>
  <si>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</si>
  <si>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</si>
  <si>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</si>
  <si>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</si>
  <si>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</si>
  <si>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</si>
  <si>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</si>
  <si>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</si>
  <si>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</si>
  <si>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</si>
  <si>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</si>
  <si>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</si>
  <si>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</si>
  <si>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</si>
  <si>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</si>
  <si>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</si>
  <si>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</si>
  <si>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</si>
  <si>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</si>
  <si>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</si>
  <si>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</si>
  <si>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</si>
  <si>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</si>
  <si>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</si>
  <si>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</si>
  <si>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</si>
  <si>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</si>
  <si>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</si>
  <si>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</si>
  <si>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</si>
  <si>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</si>
  <si>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</si>
  <si>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</si>
  <si>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</si>
  <si>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</si>
  <si>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</si>
  <si>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</si>
  <si>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</si>
  <si>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</si>
  <si>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</si>
  <si>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</si>
  <si>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</si>
  <si>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</si>
  <si>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</si>
  <si>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</si>
  <si>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</si>
  <si>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</si>
  <si>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</si>
  <si>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</si>
  <si>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</si>
  <si>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</si>
  <si>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</si>
  <si>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</si>
  <si>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</si>
  <si>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</si>
  <si>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</si>
  <si>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</si>
  <si>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</si>
  <si>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</si>
  <si>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</si>
  <si>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</si>
  <si>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</si>
  <si>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</si>
  <si>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</si>
  <si>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</si>
  <si>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</si>
  <si>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</si>
  <si>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</si>
  <si>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</si>
  <si>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</si>
  <si>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</si>
  <si>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</si>
  <si>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</si>
  <si>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</si>
  <si>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</si>
  <si>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</si>
  <si>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</si>
  <si>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</si>
  <si>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</si>
  <si>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</si>
  <si>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</si>
  <si>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</si>
  <si>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</si>
  <si>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</si>
  <si>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</si>
  <si>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</si>
  <si>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</si>
  <si>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</si>
  <si>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</si>
  <si>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</si>
  <si>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</si>
  <si>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</si>
  <si>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</si>
  <si>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</si>
  <si>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</si>
  <si>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</si>
  <si>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</si>
  <si>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</si>
  <si>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</si>
  <si>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</si>
  <si>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</si>
  <si>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</si>
  <si>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</si>
  <si>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</si>
  <si>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</si>
  <si>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</si>
  <si>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</si>
  <si>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</si>
  <si>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</si>
  <si>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</si>
  <si>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</si>
  <si>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</si>
  <si>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</si>
  <si>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</si>
  <si>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</si>
  <si>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</si>
  <si>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</si>
  <si>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</si>
  <si>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</si>
  <si>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</si>
  <si>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</si>
  <si>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</si>
  <si>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</si>
  <si>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</si>
  <si>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</si>
  <si>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</si>
  <si>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</si>
  <si>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</si>
  <si>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</si>
  <si>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</si>
  <si>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</si>
  <si>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</si>
  <si>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</si>
  <si>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</si>
  <si>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</si>
  <si>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</si>
  <si>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</si>
  <si>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</si>
  <si>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</si>
  <si>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</si>
  <si>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</si>
  <si>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</si>
  <si>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</si>
  <si>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</si>
  <si>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</si>
  <si>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</si>
  <si>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</si>
  <si>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</si>
  <si>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</si>
  <si>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</si>
  <si>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</si>
  <si>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</si>
  <si>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</si>
  <si>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</si>
  <si>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</si>
  <si>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</si>
  <si>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</si>
  <si>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</si>
  <si>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</si>
  <si>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</si>
  <si>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</si>
  <si>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</si>
  <si>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</si>
  <si>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</si>
  <si>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</si>
  <si>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</si>
  <si>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</si>
  <si>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</si>
  <si>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</si>
  <si>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</si>
  <si>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</si>
  <si>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</si>
  <si>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</si>
  <si>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</si>
  <si>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</si>
  <si>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</si>
  <si>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</si>
  <si>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</si>
  <si>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</si>
  <si>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</si>
  <si>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</si>
  <si>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</si>
  <si>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</si>
  <si>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</si>
  <si>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</si>
  <si>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</si>
  <si>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</si>
  <si>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</si>
  <si>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</si>
  <si>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</si>
  <si>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</si>
  <si>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</si>
  <si>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</si>
  <si>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</si>
  <si>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</si>
  <si>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</si>
  <si>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</si>
  <si>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</si>
  <si>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</si>
  <si>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</si>
  <si>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</si>
  <si>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</si>
  <si>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</si>
  <si>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</si>
  <si>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</si>
  <si>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</si>
  <si>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</si>
  <si>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</si>
  <si>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</si>
  <si>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</si>
  <si>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</si>
  <si>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</si>
  <si>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</si>
  <si>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</si>
  <si>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</si>
  <si>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</si>
  <si>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</si>
  <si>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</si>
  <si>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</si>
  <si>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</si>
  <si>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</si>
  <si>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</si>
  <si>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</si>
  <si>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</si>
  <si>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</si>
  <si>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</si>
  <si>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</si>
  <si>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</si>
  <si>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</si>
  <si>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</si>
  <si>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</si>
  <si>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</si>
  <si>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</si>
  <si>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</si>
  <si>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</si>
  <si>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</si>
  <si>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</si>
  <si>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</si>
  <si>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</si>
  <si>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</si>
  <si>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</si>
  <si>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</si>
  <si>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</si>
  <si>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</si>
  <si>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</si>
  <si>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</si>
  <si>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</si>
  <si>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</si>
  <si>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</si>
  <si>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</si>
  <si>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</si>
  <si>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</si>
  <si>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</si>
  <si>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</si>
  <si>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</si>
  <si>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</si>
  <si>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</si>
  <si>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</si>
  <si>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</si>
  <si>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</si>
  <si>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</si>
  <si>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</si>
  <si>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</si>
  <si>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</si>
  <si>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</si>
  <si>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</si>
  <si>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</si>
  <si>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</si>
  <si>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</si>
  <si>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</si>
  <si>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</si>
  <si>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</si>
  <si>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</si>
  <si>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</si>
  <si>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</si>
  <si>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</si>
  <si>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</si>
  <si>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</si>
  <si>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</si>
  <si>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</si>
  <si>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</si>
  <si>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</si>
  <si>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</si>
  <si>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</si>
  <si>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</si>
  <si>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</si>
  <si>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</si>
  <si>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</si>
  <si>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</si>
  <si>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</si>
  <si>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</si>
  <si>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</si>
  <si>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</si>
  <si>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</si>
  <si>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</si>
  <si>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</si>
  <si>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</si>
  <si>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</si>
  <si>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</si>
  <si>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</si>
  <si>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</si>
  <si>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</si>
  <si>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</si>
  <si>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</si>
  <si>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</si>
  <si>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</si>
  <si>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</si>
  <si>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</si>
  <si>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</si>
  <si>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</si>
  <si>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</si>
  <si>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</si>
  <si>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</si>
  <si>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</si>
  <si>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</si>
  <si>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</si>
  <si>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</si>
  <si>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</si>
  <si>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</si>
  <si>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</si>
  <si>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</si>
  <si>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</si>
  <si>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</si>
  <si>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</si>
  <si>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</si>
  <si>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</si>
  <si>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</si>
  <si>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</si>
  <si>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</si>
  <si>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</si>
  <si>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</si>
  <si>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</si>
  <si>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</si>
  <si>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</si>
  <si>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</si>
  <si>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</si>
  <si>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</si>
  <si>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</si>
  <si>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</si>
  <si>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</si>
  <si>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</si>
  <si>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</si>
  <si>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</si>
  <si>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</si>
  <si>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</si>
  <si>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</si>
  <si>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</si>
  <si>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</si>
  <si>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</si>
  <si>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</si>
  <si>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</si>
  <si>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</si>
  <si>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</si>
  <si>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</si>
  <si>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</si>
  <si>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</si>
  <si>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</si>
  <si>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</si>
  <si>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</si>
  <si>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</si>
  <si>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</si>
  <si>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</si>
  <si>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</si>
  <si>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</si>
  <si>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</si>
  <si>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</si>
  <si>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</si>
  <si>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</si>
  <si>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</si>
  <si>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</si>
  <si>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</si>
  <si>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</si>
  <si>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</si>
  <si>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</si>
  <si>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</si>
  <si>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</si>
  <si>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</si>
  <si>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</si>
  <si>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</si>
  <si>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</si>
  <si>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</si>
  <si>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</si>
  <si>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</si>
  <si>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</si>
  <si>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</si>
  <si>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</si>
  <si>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</si>
  <si>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</si>
  <si>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</si>
  <si>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</si>
  <si>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</si>
  <si>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</si>
  <si>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</si>
  <si>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</si>
  <si>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</si>
  <si>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</si>
  <si>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</si>
  <si>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</si>
  <si>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</si>
  <si>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</si>
  <si>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</si>
  <si>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</si>
  <si>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</si>
  <si>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</si>
  <si>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</si>
  <si>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</si>
  <si>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</si>
  <si>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</si>
  <si>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</si>
  <si>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</si>
  <si>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</si>
  <si>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</si>
  <si>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</si>
  <si>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</si>
  <si>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</si>
  <si>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</si>
  <si>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</si>
  <si>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</si>
  <si>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</si>
  <si>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</si>
  <si>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</si>
  <si>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</si>
  <si>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</si>
  <si>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</si>
  <si>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</si>
  <si>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</si>
  <si>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</si>
  <si>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</si>
  <si>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</si>
  <si>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</si>
  <si>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</si>
  <si>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</si>
  <si>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</si>
  <si>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</si>
  <si>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</si>
  <si>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</si>
  <si>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</si>
  <si>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</si>
  <si>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</si>
  <si>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</si>
  <si>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</si>
  <si>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</si>
  <si>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</si>
  <si>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</si>
  <si>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</si>
  <si>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</si>
  <si>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</si>
  <si>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</si>
  <si>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</si>
  <si>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</si>
  <si>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</si>
  <si>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</si>
  <si>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</si>
  <si>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</si>
  <si>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</si>
  <si>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</si>
  <si>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</si>
  <si>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</si>
  <si>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</si>
  <si>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</si>
  <si>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</si>
  <si>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</si>
  <si>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</si>
  <si>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</si>
  <si>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</si>
  <si>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</si>
  <si>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</si>
  <si>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</si>
  <si>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</si>
  <si>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</si>
  <si>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</si>
  <si>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</si>
  <si>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</si>
  <si>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</si>
  <si>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</si>
  <si>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</si>
  <si>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</si>
  <si>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</si>
  <si>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</si>
  <si>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</si>
  <si>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</si>
  <si>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</si>
  <si>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</si>
  <si>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</si>
  <si>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</si>
  <si>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</si>
  <si>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</si>
  <si>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</si>
  <si>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</si>
  <si>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</si>
  <si>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</si>
  <si>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</si>
  <si>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</si>
  <si>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</si>
  <si>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</si>
  <si>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</si>
  <si>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</si>
  <si>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</si>
  <si>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</si>
  <si>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</si>
  <si>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</si>
  <si>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</si>
  <si>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</si>
  <si>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</si>
  <si>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</si>
  <si>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</si>
  <si>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</si>
  <si>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</si>
  <si>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</si>
  <si>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</si>
  <si>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</si>
  <si>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</si>
  <si>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</si>
  <si>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</si>
  <si>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</si>
  <si>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</si>
  <si>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</si>
  <si>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</si>
  <si>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</si>
  <si>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</si>
  <si>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</si>
  <si>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</si>
  <si>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</si>
  <si>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</si>
  <si>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</si>
  <si>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</si>
  <si>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</si>
  <si>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</si>
  <si>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</si>
  <si>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</si>
  <si>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</si>
  <si>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</si>
  <si>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</si>
  <si>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</si>
  <si>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</si>
  <si>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</si>
  <si>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</si>
  <si>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</si>
  <si>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</si>
  <si>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</si>
  <si>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</si>
  <si>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</si>
  <si>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</si>
  <si>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</si>
  <si>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</si>
  <si>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</si>
  <si>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</si>
  <si>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</si>
  <si>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</si>
  <si>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</si>
  <si>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</si>
  <si>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</si>
  <si>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</si>
  <si>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</si>
  <si>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</si>
  <si>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</si>
  <si>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</si>
  <si>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</si>
  <si>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</si>
  <si>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</si>
  <si>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</si>
  <si>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</si>
  <si>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</si>
  <si>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</si>
  <si>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</si>
  <si>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</si>
  <si>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</si>
  <si>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</si>
  <si>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</si>
  <si>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</si>
  <si>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</si>
  <si>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</si>
  <si>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</si>
  <si>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</si>
  <si>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</si>
  <si>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</si>
  <si>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</si>
  <si>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</si>
  <si>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</si>
  <si>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</si>
  <si>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</si>
  <si>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</si>
  <si>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</si>
  <si>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</si>
  <si>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</si>
  <si>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</si>
  <si>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</si>
  <si>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</si>
  <si>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</si>
  <si>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</si>
  <si>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</si>
  <si>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</si>
  <si>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</si>
  <si>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</si>
  <si>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</si>
  <si>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</si>
  <si>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</si>
  <si>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</si>
  <si>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</si>
  <si>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</si>
  <si>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</si>
  <si>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</si>
  <si>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</si>
  <si>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</si>
  <si>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</si>
  <si>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</si>
  <si>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</si>
  <si>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</si>
  <si>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</si>
  <si>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</si>
  <si>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</si>
  <si>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</si>
  <si>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</si>
  <si>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</si>
  <si>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</si>
  <si>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</si>
  <si>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</si>
  <si>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</si>
  <si>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</si>
  <si>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</si>
  <si>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</si>
  <si>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</si>
  <si>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</si>
  <si>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</si>
  <si>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</si>
  <si>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</si>
  <si>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</si>
  <si>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</si>
  <si>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</si>
  <si>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</si>
  <si>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</si>
  <si>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</si>
  <si>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</si>
  <si>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</si>
  <si>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</si>
  <si>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</si>
  <si>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</si>
  <si>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</si>
  <si>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</si>
  <si>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</si>
  <si>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</si>
  <si>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</si>
  <si>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</si>
  <si>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</si>
  <si>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</si>
  <si>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</si>
  <si>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</si>
  <si>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</si>
  <si>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</si>
  <si>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</si>
  <si>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</si>
  <si>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</si>
  <si>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</si>
  <si>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</si>
  <si>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</si>
  <si>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</si>
  <si>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</si>
  <si>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</si>
  <si>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</si>
  <si>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</si>
  <si>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</si>
  <si>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</si>
  <si>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</si>
  <si>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</si>
  <si>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</si>
  <si>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</si>
  <si>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</si>
  <si>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</si>
  <si>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</si>
  <si>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</si>
  <si>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</si>
  <si>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</si>
  <si>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</si>
  <si>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</si>
  <si>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</si>
  <si>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</si>
  <si>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</si>
  <si>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</si>
  <si>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</si>
  <si>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</si>
  <si>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</si>
  <si>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</si>
  <si>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</si>
  <si>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</si>
  <si>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</si>
  <si>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</si>
  <si>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</si>
  <si>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</si>
  <si>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</si>
  <si>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</si>
  <si>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</si>
  <si>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</si>
  <si>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</si>
  <si>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</si>
  <si>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</si>
  <si>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</si>
  <si>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</si>
  <si>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</si>
  <si>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</si>
  <si>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</si>
  <si>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</si>
  <si>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</si>
  <si>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</si>
  <si>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</si>
  <si>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</si>
  <si>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</si>
  <si>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</si>
  <si>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</si>
  <si>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</si>
  <si>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</si>
  <si>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</si>
  <si>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</si>
  <si>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</si>
  <si>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</si>
  <si>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</si>
  <si>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</si>
  <si>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</si>
  <si>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</si>
  <si>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</si>
  <si>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</si>
  <si>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</si>
  <si>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</si>
  <si>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</si>
  <si>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</si>
  <si>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</si>
  <si>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</si>
  <si>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</si>
  <si>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</si>
  <si>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</si>
  <si>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</si>
  <si>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</si>
  <si>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</si>
  <si>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</si>
  <si>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</si>
  <si>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</si>
  <si>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</si>
  <si>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</si>
  <si>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</si>
  <si>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</si>
  <si>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</si>
  <si>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</si>
  <si>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</si>
  <si>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</si>
  <si>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</si>
  <si>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</si>
  <si>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</si>
  <si>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</si>
  <si>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</si>
  <si>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</si>
  <si>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</si>
  <si>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</si>
  <si>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</si>
  <si>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</si>
  <si>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</si>
  <si>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</si>
  <si>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</si>
  <si>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</si>
  <si>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</si>
  <si>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</si>
  <si>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</si>
  <si>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</si>
  <si>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</si>
  <si>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</si>
  <si>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</si>
  <si>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</si>
  <si>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</si>
  <si>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</si>
  <si>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</si>
  <si>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</si>
  <si>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</si>
  <si>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</si>
  <si>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</si>
  <si>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</si>
  <si>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</si>
  <si>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</si>
  <si>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</si>
  <si>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</si>
  <si>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</si>
  <si>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</si>
  <si>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</si>
  <si>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</si>
  <si>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</si>
  <si>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</si>
  <si>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</si>
  <si>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</si>
  <si>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</si>
  <si>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</si>
  <si>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</si>
  <si>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</si>
  <si>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</si>
  <si>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</si>
  <si>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</si>
  <si>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</si>
  <si>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</si>
  <si>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</si>
  <si>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</si>
  <si>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</si>
  <si>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</si>
  <si>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</si>
  <si>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</si>
  <si>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</si>
  <si>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</si>
  <si>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</si>
  <si>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</si>
  <si>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</si>
  <si>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</si>
  <si>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</si>
  <si>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</si>
  <si>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</si>
  <si>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</si>
  <si>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</si>
  <si>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</si>
  <si>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</si>
  <si>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</si>
  <si>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</si>
  <si>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</si>
  <si>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</si>
  <si>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</si>
  <si>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</si>
  <si>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</si>
  <si>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</si>
  <si>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</si>
  <si>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</si>
  <si>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</si>
  <si>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</si>
  <si>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</si>
  <si>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</si>
  <si>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</si>
  <si>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</si>
  <si>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</si>
  <si>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</si>
  <si>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</si>
  <si>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</si>
  <si>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</si>
  <si>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</si>
  <si>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</si>
  <si>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</si>
  <si>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</si>
  <si>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</si>
  <si>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</si>
  <si>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</si>
  <si>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</si>
  <si>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</si>
  <si>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</si>
  <si>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</si>
  <si>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</si>
  <si>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</si>
  <si>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</si>
  <si>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</si>
  <si>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</si>
  <si>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</si>
  <si>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</si>
  <si>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</si>
  <si>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</si>
  <si>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</si>
  <si>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</si>
  <si>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</si>
  <si>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</si>
  <si>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</si>
  <si>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</si>
  <si>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</si>
  <si>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</si>
  <si>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</si>
  <si>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</si>
  <si>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</si>
  <si>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</si>
  <si>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</si>
  <si>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</si>
  <si>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</si>
  <si>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</si>
  <si>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</si>
  <si>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</si>
  <si>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</si>
  <si>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</si>
  <si>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</si>
  <si>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</si>
  <si>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</si>
  <si>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</si>
  <si>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</si>
  <si>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</si>
  <si>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</si>
  <si>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</si>
  <si>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</si>
  <si>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</si>
  <si>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</si>
  <si>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</si>
  <si>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</si>
  <si>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</si>
  <si>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</si>
  <si>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</si>
  <si>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</si>
  <si>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</si>
  <si>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</si>
  <si>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</si>
  <si>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</si>
  <si>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</si>
  <si>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</si>
  <si>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</si>
  <si>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</si>
  <si>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</si>
  <si>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</si>
  <si>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</si>
  <si>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</si>
  <si>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</si>
  <si>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</si>
  <si>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</si>
  <si>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</si>
  <si>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</si>
  <si>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</si>
  <si>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</si>
  <si>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</si>
  <si>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</si>
  <si>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</si>
  <si>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</si>
  <si>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</si>
  <si>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</si>
  <si>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</si>
  <si>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</si>
  <si>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</si>
  <si>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</si>
  <si>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</si>
  <si>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</si>
  <si>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</si>
  <si>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</si>
  <si>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</si>
  <si>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</si>
  <si>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</si>
  <si>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</si>
  <si>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</si>
  <si>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</si>
  <si>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</si>
  <si>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</si>
  <si>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</si>
  <si>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</si>
  <si>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</si>
  <si>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</si>
  <si>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</si>
  <si>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</si>
  <si>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</si>
  <si>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</si>
  <si>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</si>
  <si>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</si>
  <si>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</si>
  <si>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</si>
  <si>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</si>
  <si>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</si>
  <si>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</si>
  <si>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</si>
  <si>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</si>
  <si>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</si>
  <si>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</si>
  <si>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</si>
  <si>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</si>
  <si>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</si>
  <si>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</si>
  <si>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</si>
  <si>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</si>
  <si>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</si>
  <si>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</si>
  <si>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</si>
  <si>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</si>
  <si>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</si>
  <si>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</si>
  <si>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</si>
  <si>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</si>
  <si>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</si>
  <si>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</si>
  <si>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</si>
  <si>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</si>
  <si>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</si>
  <si>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</si>
  <si>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</si>
  <si>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</si>
  <si>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</si>
  <si>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</si>
  <si>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</si>
  <si>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</si>
  <si>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</si>
  <si>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</si>
  <si>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</si>
  <si>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</si>
  <si>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</si>
  <si>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</si>
  <si>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</si>
  <si>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</si>
  <si>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</si>
  <si>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</si>
  <si>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</si>
  <si>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</si>
  <si>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</si>
  <si>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</si>
  <si>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</si>
  <si>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</si>
  <si>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</si>
  <si>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</si>
  <si>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</si>
  <si>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</si>
  <si>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</si>
  <si>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</si>
  <si>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</si>
  <si>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</si>
  <si>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</si>
  <si>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</si>
  <si>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</si>
  <si>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</si>
  <si>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</si>
  <si>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</si>
  <si>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</si>
  <si>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</si>
  <si>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</si>
  <si>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</si>
  <si>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</si>
  <si>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</si>
  <si>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</si>
  <si>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</si>
  <si>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</si>
  <si>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</si>
  <si>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</si>
  <si>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</si>
  <si>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</si>
  <si>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</si>
  <si>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</si>
  <si>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</si>
  <si>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</si>
  <si>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</si>
  <si>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</si>
  <si>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</si>
  <si>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</si>
  <si>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</si>
  <si>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</si>
  <si>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</si>
  <si>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</si>
  <si>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</si>
  <si>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</si>
  <si>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</si>
  <si>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</si>
  <si>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</si>
  <si>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</si>
  <si>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</si>
  <si>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</si>
  <si>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</si>
  <si>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</si>
  <si>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</si>
  <si>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</si>
  <si>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</si>
  <si>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</si>
  <si>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</si>
  <si>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</si>
  <si>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</si>
  <si>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</si>
  <si>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</si>
  <si>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</si>
  <si>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</si>
  <si>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</si>
  <si>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</si>
  <si>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</si>
  <si>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</si>
  <si>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</si>
  <si>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</si>
  <si>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</si>
  <si>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</si>
  <si>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</si>
  <si>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</si>
  <si>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</si>
  <si>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</si>
  <si>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</si>
  <si>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</si>
  <si>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</si>
  <si>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</si>
  <si>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</si>
  <si>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</si>
  <si>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</si>
  <si>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</si>
  <si>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</si>
  <si>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</si>
  <si>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</si>
  <si>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</si>
  <si>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</si>
  <si>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</si>
  <si>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</si>
  <si>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</si>
  <si>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</si>
  <si>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</si>
  <si>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</si>
  <si>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</si>
  <si>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</si>
  <si>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</si>
  <si>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</si>
  <si>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</si>
  <si>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</si>
  <si>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</si>
  <si>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</si>
  <si>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</si>
  <si>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</si>
  <si>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</si>
  <si>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</si>
  <si>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</si>
  <si>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</si>
  <si>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</si>
  <si>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</si>
  <si>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</si>
  <si>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</si>
  <si>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</si>
  <si>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</si>
  <si>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</si>
  <si>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</si>
  <si>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</si>
  <si>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</si>
  <si>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</si>
  <si>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</si>
  <si>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</si>
  <si>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</si>
  <si>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</si>
  <si>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</si>
  <si>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</si>
  <si>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</si>
  <si>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</si>
  <si>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</si>
  <si>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</si>
  <si>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</si>
  <si>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</si>
  <si>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</si>
  <si>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</si>
  <si>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</si>
  <si>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</si>
  <si>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</si>
  <si>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</si>
  <si>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</si>
  <si>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</si>
  <si>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</si>
  <si>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</si>
  <si>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</si>
  <si>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</si>
  <si>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</si>
  <si>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</si>
  <si>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</si>
  <si>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</si>
  <si>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</si>
  <si>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</si>
  <si>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</si>
  <si>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</si>
  <si>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</si>
  <si>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</si>
  <si>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</si>
  <si>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</si>
  <si>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</si>
  <si>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</si>
  <si>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</si>
  <si>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</si>
  <si>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</si>
  <si>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</si>
  <si>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</si>
  <si>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</si>
  <si>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</si>
  <si>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</si>
  <si>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</si>
  <si>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</si>
  <si>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</si>
  <si>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</si>
  <si>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</si>
  <si>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</si>
  <si>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</si>
  <si>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</si>
  <si>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</si>
  <si>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</si>
  <si>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</si>
  <si>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</si>
  <si>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</si>
  <si>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</si>
  <si>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</si>
  <si>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</si>
  <si>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</si>
  <si>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</si>
  <si>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</si>
  <si>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</si>
  <si>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</si>
  <si>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</si>
  <si>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</si>
  <si>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</si>
  <si>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</si>
  <si>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</si>
  <si>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</si>
  <si>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</si>
  <si>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</si>
  <si>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</si>
  <si>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</si>
  <si>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</si>
  <si>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</si>
  <si>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</si>
  <si>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</si>
  <si>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</si>
  <si>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</si>
  <si>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</si>
  <si>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</si>
  <si>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</si>
  <si>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</si>
  <si>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</si>
  <si>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</si>
  <si>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</si>
  <si>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</si>
  <si>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</si>
  <si>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</si>
  <si>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</si>
  <si>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</si>
  <si>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</si>
  <si>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</si>
  <si>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</si>
  <si>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</si>
  <si>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</si>
  <si>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</si>
  <si>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</si>
  <si>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</si>
  <si>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</si>
  <si>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</si>
  <si>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</si>
  <si>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</si>
  <si>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</si>
  <si>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</si>
  <si>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</si>
  <si>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</si>
  <si>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</si>
  <si>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</si>
  <si>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</si>
  <si>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</si>
  <si>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</si>
  <si>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</si>
  <si>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</si>
  <si>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</si>
  <si>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</si>
  <si>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</si>
  <si>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</si>
  <si>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</si>
  <si>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</si>
  <si>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</si>
  <si>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</si>
  <si>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</si>
  <si>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</si>
  <si>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</si>
  <si>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</si>
  <si>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</si>
  <si>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</si>
  <si>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</si>
  <si>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</si>
  <si>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</si>
  <si>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</si>
  <si>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</si>
  <si>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</si>
  <si>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</si>
  <si>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</si>
  <si>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</si>
  <si>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</si>
  <si>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</si>
  <si>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</si>
  <si>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</si>
  <si>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</si>
  <si>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</si>
  <si>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</si>
  <si>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</si>
  <si>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</si>
  <si>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</si>
  <si>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</si>
  <si>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</si>
  <si>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</si>
  <si>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</si>
  <si>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</si>
  <si>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</si>
  <si>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</si>
  <si>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</si>
  <si>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</si>
  <si>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</si>
  <si>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</si>
  <si>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</si>
  <si>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</si>
  <si>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</si>
  <si>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</si>
  <si>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</si>
  <si>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</si>
  <si>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</si>
  <si>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</si>
  <si>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</si>
  <si>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</si>
  <si>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</si>
  <si>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</si>
  <si>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</si>
  <si>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</si>
  <si>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</si>
  <si>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</si>
  <si>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</si>
  <si>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</si>
  <si>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</si>
  <si>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</si>
  <si>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</si>
  <si>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</si>
  <si>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</si>
  <si>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</si>
  <si>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</si>
  <si>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</si>
  <si>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</si>
  <si>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</si>
  <si>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</si>
  <si>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</si>
  <si>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</si>
  <si>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</si>
  <si>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</si>
  <si>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</si>
  <si>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</si>
  <si>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</si>
  <si>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</si>
  <si>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</si>
  <si>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</si>
  <si>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</si>
  <si>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</si>
  <si>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</si>
  <si>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</si>
  <si>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</si>
  <si>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</si>
  <si>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</si>
  <si>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</si>
  <si>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</si>
  <si>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</si>
  <si>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</si>
  <si>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</si>
  <si>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</si>
  <si>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</si>
  <si>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</si>
  <si>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</si>
  <si>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</si>
  <si>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</si>
  <si>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</si>
  <si>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</si>
  <si>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</si>
  <si>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</si>
  <si>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</si>
  <si>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</si>
  <si>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</si>
  <si>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</si>
  <si>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</si>
  <si>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</si>
  <si>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</si>
  <si>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</si>
  <si>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</si>
  <si>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</si>
  <si>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</si>
  <si>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</si>
  <si>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</si>
  <si>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</si>
  <si>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</si>
  <si>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</si>
  <si>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</si>
  <si>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</si>
  <si>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</si>
  <si>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</si>
  <si>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</si>
  <si>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</si>
  <si>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</si>
  <si>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 (%)</t>
  </si>
  <si>
    <t>Percentage Failed (%)</t>
  </si>
  <si>
    <t>Percentage Canceled (%)</t>
  </si>
  <si>
    <t>Mean</t>
  </si>
  <si>
    <t>Median</t>
  </si>
  <si>
    <t>Minimum</t>
  </si>
  <si>
    <t>Maximum</t>
  </si>
  <si>
    <t>Variance</t>
  </si>
  <si>
    <t>Standard Deviation</t>
  </si>
  <si>
    <t>Statistical Analysis of Backer Count: Successful</t>
  </si>
  <si>
    <t>Statistical Analysis of Backer Count: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</si>
</sst>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2" xfId="0" applyBorder="1"/>
    <xf numFmtId="176" fontId="0" fillId="0" borderId="13" xfId="42" applyNumberFormat="1" applyFont="1" applyBorder="1"/>
    <xf numFmtId="0" fontId="0" fillId="0" borderId="14" xfId="0" applyBorder="1"/>
    <xf numFmtId="176" fontId="0" fillId="0" borderId="15" xfId="42" applyNumberFormat="1" applyFont="1" applyBorder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Category!PivotTable4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C-478E-B5D6-1B89381607C9}"/>
            </c:ext>
          </c:extLst>
        </c:ser>
        <c:ser>
          <c:idx val="1"/>
          <c:order val="1"/>
          <c:tx>
            <c:strRef>
              <c:f>'Outcome vs.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C-478E-B5D6-1B89381607C9}"/>
            </c:ext>
          </c:extLst>
        </c:ser>
        <c:ser>
          <c:idx val="2"/>
          <c:order val="2"/>
          <c:tx>
            <c:strRef>
              <c:f>'Outcome vs.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C-478E-B5D6-1B89381607C9}"/>
            </c:ext>
          </c:extLst>
        </c:ser>
        <c:ser>
          <c:idx val="3"/>
          <c:order val="3"/>
          <c:tx>
            <c:strRef>
              <c:f>'Outcome vs.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C-478E-B5D6-1B893816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85472"/>
        <c:axId val="223497680"/>
      </c:barChart>
      <c:catAx>
        <c:axId val="1384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97680"/>
        <c:crosses val="autoZero"/>
        <c:auto val="1"/>
        <c:lblAlgn val="ctr"/>
        <c:lblOffset val="100"/>
        <c:noMultiLvlLbl val="0"/>
      </c:catAx>
      <c:valAx>
        <c:axId val="2234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Sub-category!PivotTable9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CA7-B56A-3FD8BD5A7F0B}"/>
            </c:ext>
          </c:extLst>
        </c:ser>
        <c:ser>
          <c:idx val="1"/>
          <c:order val="1"/>
          <c:tx>
            <c:strRef>
              <c:f>'Outcome vs.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CA7-B56A-3FD8BD5A7F0B}"/>
            </c:ext>
          </c:extLst>
        </c:ser>
        <c:ser>
          <c:idx val="2"/>
          <c:order val="2"/>
          <c:tx>
            <c:strRef>
              <c:f>'Outcome vs.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8-4CA7-B56A-3FD8BD5A7F0B}"/>
            </c:ext>
          </c:extLst>
        </c:ser>
        <c:ser>
          <c:idx val="3"/>
          <c:order val="3"/>
          <c:tx>
            <c:strRef>
              <c:f>'Outcome vs.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8-4CA7-B56A-3FD8BD5A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181120"/>
        <c:axId val="113916816"/>
      </c:barChart>
      <c:catAx>
        <c:axId val="12901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816"/>
        <c:crosses val="autoZero"/>
        <c:auto val="1"/>
        <c:lblAlgn val="ctr"/>
        <c:lblOffset val="100"/>
        <c:noMultiLvlLbl val="0"/>
      </c:catAx>
      <c:valAx>
        <c:axId val="1139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Month Created!PivotTable12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Month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vs.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7-46B8-A76D-56B077D41786}"/>
            </c:ext>
          </c:extLst>
        </c:ser>
        <c:ser>
          <c:idx val="1"/>
          <c:order val="1"/>
          <c:tx>
            <c:strRef>
              <c:f>'Outcome vs.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7-46B8-A76D-56B077D41786}"/>
            </c:ext>
          </c:extLst>
        </c:ser>
        <c:ser>
          <c:idx val="2"/>
          <c:order val="2"/>
          <c:tx>
            <c:strRef>
              <c:f>'Outcome vs.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7-46B8-A76D-56B077D4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1536"/>
        <c:axId val="101645616"/>
      </c:lineChart>
      <c:catAx>
        <c:axId val="12976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5616"/>
        <c:crosses val="autoZero"/>
        <c:auto val="1"/>
        <c:lblAlgn val="ctr"/>
        <c:lblOffset val="100"/>
        <c:noMultiLvlLbl val="0"/>
      </c:catAx>
      <c:valAx>
        <c:axId val="101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94E-AAFD-1BC60BB73F46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94E-AAFD-1BC60BB73F46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94E-AAFD-1BC60BB7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34672"/>
        <c:axId val="143869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76-494E-AAFD-1BC60BB73F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76-494E-AAFD-1BC60BB73F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76-494E-AAFD-1BC60BB73F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376-494E-AAFD-1BC60BB73F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376-494E-AAFD-1BC60BB73F46}"/>
                  </c:ext>
                </c:extLst>
              </c15:ser>
            </c15:filteredLineSeries>
          </c:ext>
        </c:extLst>
      </c:lineChart>
      <c:catAx>
        <c:axId val="18564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0064"/>
        <c:crosses val="autoZero"/>
        <c:auto val="1"/>
        <c:lblAlgn val="ctr"/>
        <c:lblOffset val="100"/>
        <c:noMultiLvlLbl val="0"/>
      </c:catAx>
      <c:valAx>
        <c:axId val="1438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71437</xdr:rowOff>
    </xdr:from>
    <xdr:to>
      <xdr:col>14</xdr:col>
      <xdr:colOff>361950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2736-A0ED-4C1B-2A60-A8DE5134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</xdr:row>
      <xdr:rowOff>200024</xdr:rowOff>
    </xdr:from>
    <xdr:to>
      <xdr:col>24</xdr:col>
      <xdr:colOff>485775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8DF76-0815-912E-DF8C-6A203926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147637</xdr:rowOff>
    </xdr:from>
    <xdr:to>
      <xdr:col>11</xdr:col>
      <xdr:colOff>180976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DB602-1994-DFCC-7837-0302F872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261938</xdr:colOff>
      <xdr:row>14</xdr:row>
      <xdr:rowOff>104774</xdr:rowOff>
    </xdr:from>
    <xdr:to>
      <xdr:col>13</xdr:col>
      <xdr:colOff>607218</xdr:colOff>
      <xdr:row>40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DE39C-29C0-C3DB-E172-541A95CB7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ios" refreshedDate="45202.448717824074" createdVersion="8" refreshedVersion="8" minRefreshableVersion="3" recordCount="1000" xr:uid="{EE35190E-C474-442E-AD04-12A4FB960BE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0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Rios" refreshedDate="45202.491552083331" backgroundQuery="1" createdVersion="8" refreshedVersion="8" minRefreshableVersion="3" recordCount="0" supportSubquery="1" supportAdvancedDrill="1" xr:uid="{4CDD6F62-DFDA-4332-A3C8-CF00D64FEB3B}">
  <cacheSource type="external" connectionId="1"/>
  <cacheFields count="5"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7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5DE6F-10A4-4229-9694-68F0A50AACB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9809A-39F7-4794-90DC-871628D7539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059E7-E0C6-42E9-AAFE-C7B9FE83E3E6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0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20.125" bestFit="1" customWidth="1"/>
    <col min="7" max="7" width="18.25" bestFit="1" customWidth="1"/>
    <col min="8" max="8" width="19.5" bestFit="1" customWidth="1"/>
    <col min="9" max="9" width="17.5" bestFit="1" customWidth="1"/>
    <col min="12" max="12" width="19.375" customWidth="1"/>
    <col min="13" max="13" width="27.25" bestFit="1" customWidth="1"/>
    <col min="14" max="14" width="15.5" customWidth="1"/>
    <col min="15" max="15" width="26.25" bestFit="1" customWidth="1"/>
    <col min="18" max="18" width="28" bestFit="1" customWidth="1"/>
    <col min="19" max="19" width="20.375" bestFit="1" customWidth="1"/>
    <col min="20" max="20" width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f t="shared" ref="G2:G65" si="0"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7">
        <f>(((L2/60)/60)/24+DATE(1970,1,1))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E3/I3</f>
        <v>92.151898734177209</v>
      </c>
      <c r="G3" s="4">
        <f t="shared" si="0"/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7">
        <f t="shared" ref="M3:M66" si="2">(((L3/60)/60)/24+DATE(1970,1,1))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100.01614035087719</v>
      </c>
      <c r="G4" s="4">
        <f t="shared" si="0"/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103.20833333333333</v>
      </c>
      <c r="G5" s="4">
        <f t="shared" si="0"/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99.339622641509436</v>
      </c>
      <c r="G6" s="4">
        <f t="shared" si="0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75.833333333333329</v>
      </c>
      <c r="G7" s="4">
        <f t="shared" si="0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60.555555555555557</v>
      </c>
      <c r="G8" s="4">
        <f t="shared" si="0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64.93832599118943</v>
      </c>
      <c r="G9" s="4">
        <f t="shared" si="0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30.997175141242938</v>
      </c>
      <c r="G10" s="4">
        <f t="shared" si="0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72.909090909090907</v>
      </c>
      <c r="G11" s="4">
        <f t="shared" si="0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62.9</v>
      </c>
      <c r="G12" s="4">
        <f t="shared" si="0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112.22222222222223</v>
      </c>
      <c r="G13" s="4">
        <f t="shared" si="0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102.34545454545454</v>
      </c>
      <c r="G14" s="4">
        <f t="shared" si="0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105.05102040816327</v>
      </c>
      <c r="G15" s="4">
        <f t="shared" si="0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94.144999999999996</v>
      </c>
      <c r="G16" s="4">
        <f t="shared" si="0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84.986725663716811</v>
      </c>
      <c r="G17" s="4">
        <f t="shared" si="0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110.41</v>
      </c>
      <c r="G18" s="4">
        <f t="shared" si="0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107.96236989591674</v>
      </c>
      <c r="G19" s="4">
        <f t="shared" si="0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45.103703703703701</v>
      </c>
      <c r="G20" s="4">
        <f t="shared" si="0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45.001483679525222</v>
      </c>
      <c r="G21" s="4">
        <f t="shared" si="0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105.97134670487107</v>
      </c>
      <c r="G22" s="4">
        <f t="shared" si="0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69.055555555555557</v>
      </c>
      <c r="G23" s="4">
        <f t="shared" si="0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85.044943820224717</v>
      </c>
      <c r="G24" s="4">
        <f t="shared" si="0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105.22535211267606</v>
      </c>
      <c r="G25" s="4">
        <f t="shared" si="0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39.003741114852225</v>
      </c>
      <c r="G26" s="4">
        <f t="shared" si="0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73.030674846625772</v>
      </c>
      <c r="G27" s="4">
        <f t="shared" si="0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35.009459459459457</v>
      </c>
      <c r="G28" s="4">
        <f t="shared" si="0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106.6</v>
      </c>
      <c r="G29" s="4">
        <f t="shared" si="0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61.997747747747745</v>
      </c>
      <c r="G30" s="4">
        <f t="shared" si="0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94.000622665006233</v>
      </c>
      <c r="G31" s="4">
        <f t="shared" si="0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112.05426356589147</v>
      </c>
      <c r="G32" s="4">
        <f t="shared" si="0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48.008849557522126</v>
      </c>
      <c r="G33" s="4">
        <f t="shared" si="0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38.004334633723452</v>
      </c>
      <c r="G34" s="4">
        <f t="shared" si="0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35.000184535892231</v>
      </c>
      <c r="G35" s="4">
        <f t="shared" si="0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85</v>
      </c>
      <c r="G36" s="4">
        <f t="shared" si="0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95.993893129770996</v>
      </c>
      <c r="G37" s="4">
        <f t="shared" si="0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68.8125</v>
      </c>
      <c r="G38" s="4">
        <f t="shared" si="0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105.97196261682242</v>
      </c>
      <c r="G39" s="4">
        <f t="shared" si="0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75.261194029850742</v>
      </c>
      <c r="G40" s="4">
        <f t="shared" si="0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57.125</v>
      </c>
      <c r="G41" s="4">
        <f t="shared" si="0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75.141414141414145</v>
      </c>
      <c r="G42" s="4">
        <f t="shared" si="0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107.42342342342343</v>
      </c>
      <c r="G43" s="4">
        <f t="shared" si="0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35.995495495495497</v>
      </c>
      <c r="G44" s="4">
        <f t="shared" si="0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26.998873148744366</v>
      </c>
      <c r="G45" s="4">
        <f t="shared" si="0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107.56122448979592</v>
      </c>
      <c r="G46" s="4">
        <f t="shared" si="0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94.375</v>
      </c>
      <c r="G47" s="4">
        <f t="shared" si="0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46.163043478260867</v>
      </c>
      <c r="G48" s="4">
        <f t="shared" si="0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47.845637583892618</v>
      </c>
      <c r="G49" s="4">
        <f t="shared" si="0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53.007815713698065</v>
      </c>
      <c r="G50" s="4">
        <f t="shared" si="0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45.059405940594061</v>
      </c>
      <c r="G51" s="4">
        <f t="shared" si="0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s="4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99.006816632583508</v>
      </c>
      <c r="G53" s="4">
        <f t="shared" si="0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32.786666666666669</v>
      </c>
      <c r="G54" s="4">
        <f t="shared" si="0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59.119617224880386</v>
      </c>
      <c r="G55" s="4">
        <f t="shared" si="0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44.93333333333333</v>
      </c>
      <c r="G56" s="4">
        <f t="shared" si="0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89.664122137404576</v>
      </c>
      <c r="G57" s="4">
        <f t="shared" si="0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70.079268292682926</v>
      </c>
      <c r="G58" s="4">
        <f t="shared" si="0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31.059701492537314</v>
      </c>
      <c r="G59" s="4">
        <f t="shared" si="0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29.061611374407583</v>
      </c>
      <c r="G60" s="4">
        <f t="shared" si="0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30.0859375</v>
      </c>
      <c r="G61" s="4">
        <f t="shared" si="0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84.998125000000002</v>
      </c>
      <c r="G62" s="4">
        <f t="shared" si="0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82.001775410563695</v>
      </c>
      <c r="G63" s="4">
        <f t="shared" si="0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58.040160642570278</v>
      </c>
      <c r="G64" s="4">
        <f t="shared" si="0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111.4</v>
      </c>
      <c r="G65" s="4">
        <f t="shared" si="0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71.94736842105263</v>
      </c>
      <c r="G66" s="4">
        <f t="shared" ref="G66:G129" si="4">(E66/D66)*100</f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E67/I67</f>
        <v>61.038135593220339</v>
      </c>
      <c r="G67" s="4">
        <f t="shared" si="4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7">
        <f t="shared" ref="M67:M130" si="6">(((L67/60)/60)/24+DATE(1970,1,1))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108.91666666666667</v>
      </c>
      <c r="G68" s="4">
        <f t="shared" si="4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29.001722017220171</v>
      </c>
      <c r="G69" s="4">
        <f t="shared" si="4"/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58.975609756097562</v>
      </c>
      <c r="G70" s="4">
        <f t="shared" si="4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111.82352941176471</v>
      </c>
      <c r="G71" s="4">
        <f t="shared" si="4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63.995555555555555</v>
      </c>
      <c r="G72" s="4">
        <f t="shared" si="4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85.315789473684205</v>
      </c>
      <c r="G73" s="4">
        <f t="shared" si="4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74.481481481481481</v>
      </c>
      <c r="G74" s="4">
        <f t="shared" si="4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105.14772727272727</v>
      </c>
      <c r="G75" s="4">
        <f t="shared" si="4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56.188235294117646</v>
      </c>
      <c r="G76" s="4">
        <f t="shared" si="4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85.917647058823533</v>
      </c>
      <c r="G77" s="4">
        <f t="shared" si="4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57.00296912114014</v>
      </c>
      <c r="G78" s="4">
        <f t="shared" si="4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79.642857142857139</v>
      </c>
      <c r="G79" s="4">
        <f t="shared" si="4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41.018181818181816</v>
      </c>
      <c r="G80" s="4">
        <f t="shared" si="4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48.004773269689736</v>
      </c>
      <c r="G81" s="4">
        <f t="shared" si="4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55.212598425196852</v>
      </c>
      <c r="G82" s="4">
        <f t="shared" si="4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92.109489051094897</v>
      </c>
      <c r="G83" s="4">
        <f t="shared" si="4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83.183333333333337</v>
      </c>
      <c r="G84" s="4">
        <f t="shared" si="4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39.996000000000002</v>
      </c>
      <c r="G85" s="4">
        <f t="shared" si="4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111.1336898395722</v>
      </c>
      <c r="G86" s="4">
        <f t="shared" si="4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90.563380281690144</v>
      </c>
      <c r="G87" s="4">
        <f t="shared" si="4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61.108374384236456</v>
      </c>
      <c r="G88" s="4">
        <f t="shared" si="4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83.022941970310384</v>
      </c>
      <c r="G89" s="4">
        <f t="shared" si="4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110.76106194690266</v>
      </c>
      <c r="G90" s="4">
        <f t="shared" si="4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89.458333333333329</v>
      </c>
      <c r="G91" s="4">
        <f t="shared" si="4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57.849056603773583</v>
      </c>
      <c r="G92" s="4">
        <f t="shared" si="4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109.99705449189985</v>
      </c>
      <c r="G93" s="4">
        <f t="shared" si="4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103.96586345381526</v>
      </c>
      <c r="G94" s="4">
        <f t="shared" si="4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107.99508196721311</v>
      </c>
      <c r="G95" s="4">
        <f t="shared" si="4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48.927777777777777</v>
      </c>
      <c r="G96" s="4">
        <f t="shared" si="4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37.666666666666664</v>
      </c>
      <c r="G97" s="4">
        <f t="shared" si="4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64.999141999141997</v>
      </c>
      <c r="G98" s="4">
        <f t="shared" si="4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106.61061946902655</v>
      </c>
      <c r="G99" s="4">
        <f t="shared" si="4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27.009016393442622</v>
      </c>
      <c r="G100" s="4">
        <f t="shared" si="4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91.16463414634147</v>
      </c>
      <c r="G101" s="4">
        <f t="shared" si="4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1</v>
      </c>
      <c r="G102" s="4">
        <f t="shared" si="4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56.054878048780488</v>
      </c>
      <c r="G103" s="4">
        <f t="shared" si="4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31.017857142857142</v>
      </c>
      <c r="G104" s="4">
        <f t="shared" si="4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66.513513513513516</v>
      </c>
      <c r="G105" s="4">
        <f t="shared" si="4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89.005216484089729</v>
      </c>
      <c r="G106" s="4">
        <f t="shared" si="4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103.46315789473684</v>
      </c>
      <c r="G107" s="4">
        <f t="shared" si="4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95.278911564625844</v>
      </c>
      <c r="G108" s="4">
        <f t="shared" si="4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75.895348837209298</v>
      </c>
      <c r="G109" s="4">
        <f t="shared" si="4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107.57831325301204</v>
      </c>
      <c r="G110" s="4">
        <f t="shared" si="4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51.31666666666667</v>
      </c>
      <c r="G111" s="4">
        <f t="shared" si="4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71.983108108108112</v>
      </c>
      <c r="G112" s="4">
        <f t="shared" si="4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108.95414201183432</v>
      </c>
      <c r="G113" s="4">
        <f t="shared" si="4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35</v>
      </c>
      <c r="G114" s="4">
        <f t="shared" si="4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94.938931297709928</v>
      </c>
      <c r="G115" s="4">
        <f t="shared" si="4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109.65079365079364</v>
      </c>
      <c r="G116" s="4">
        <f t="shared" si="4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44.001815980629537</v>
      </c>
      <c r="G117" s="4">
        <f t="shared" si="4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86.794520547945211</v>
      </c>
      <c r="G118" s="4">
        <f t="shared" si="4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30.992727272727272</v>
      </c>
      <c r="G119" s="4">
        <f t="shared" si="4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94.791044776119406</v>
      </c>
      <c r="G120" s="4">
        <f t="shared" si="4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69.79220779220779</v>
      </c>
      <c r="G121" s="4">
        <f t="shared" si="4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63.003367003367003</v>
      </c>
      <c r="G122" s="4">
        <f t="shared" si="4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110.0343300110742</v>
      </c>
      <c r="G123" s="4">
        <f t="shared" si="4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25.997933274284026</v>
      </c>
      <c r="G124" s="4">
        <f t="shared" si="4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49.987915407854985</v>
      </c>
      <c r="G125" s="4">
        <f t="shared" si="4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101.72340425531915</v>
      </c>
      <c r="G126" s="4">
        <f t="shared" si="4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47.083333333333336</v>
      </c>
      <c r="G127" s="4">
        <f t="shared" si="4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89.944444444444443</v>
      </c>
      <c r="G128" s="4">
        <f t="shared" si="4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78.96875</v>
      </c>
      <c r="G129" s="4">
        <f t="shared" si="4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80.067669172932327</v>
      </c>
      <c r="G130" s="4">
        <f t="shared" ref="G130:G193" si="8">(E130/D130)*100</f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E131/I131</f>
        <v>86.472727272727269</v>
      </c>
      <c r="G131" s="4">
        <f t="shared" si="8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7">
        <f t="shared" ref="M131:M194" si="10">(((L131/60)/60)/24+DATE(1970,1,1))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28.001876172607879</v>
      </c>
      <c r="G132" s="4">
        <f t="shared" si="8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67.996725337699544</v>
      </c>
      <c r="G133" s="4">
        <f t="shared" si="8"/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43.078651685393261</v>
      </c>
      <c r="G134" s="4">
        <f t="shared" si="8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87.95597484276729</v>
      </c>
      <c r="G135" s="4">
        <f t="shared" si="8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94.987234042553197</v>
      </c>
      <c r="G136" s="4">
        <f t="shared" si="8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46.905982905982903</v>
      </c>
      <c r="G137" s="4">
        <f t="shared" si="8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46.913793103448278</v>
      </c>
      <c r="G138" s="4">
        <f t="shared" si="8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94.24</v>
      </c>
      <c r="G139" s="4">
        <f t="shared" si="8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80.139130434782615</v>
      </c>
      <c r="G140" s="4">
        <f t="shared" si="8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59.036809815950917</v>
      </c>
      <c r="G141" s="4">
        <f t="shared" si="8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65.989247311827953</v>
      </c>
      <c r="G142" s="4">
        <f t="shared" si="8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60.992530345471522</v>
      </c>
      <c r="G143" s="4">
        <f t="shared" si="8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98.307692307692307</v>
      </c>
      <c r="G144" s="4">
        <f t="shared" si="8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104.6</v>
      </c>
      <c r="G145" s="4">
        <f t="shared" si="8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86.066666666666663</v>
      </c>
      <c r="G146" s="4">
        <f t="shared" si="8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76.989583333333329</v>
      </c>
      <c r="G147" s="4">
        <f t="shared" si="8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29.764705882352942</v>
      </c>
      <c r="G148" s="4">
        <f t="shared" si="8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46.91959798994975</v>
      </c>
      <c r="G149" s="4">
        <f t="shared" si="8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105.18691588785046</v>
      </c>
      <c r="G150" s="4">
        <f t="shared" si="8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69.907692307692301</v>
      </c>
      <c r="G151" s="4">
        <f t="shared" si="8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1</v>
      </c>
      <c r="G152" s="4">
        <f t="shared" si="8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60.011588275391958</v>
      </c>
      <c r="G153" s="4">
        <f t="shared" si="8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52.006220379146917</v>
      </c>
      <c r="G154" s="4">
        <f t="shared" si="8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31.000176025347649</v>
      </c>
      <c r="G155" s="4">
        <f t="shared" si="8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95.042492917847028</v>
      </c>
      <c r="G156" s="4">
        <f t="shared" si="8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75.968174204355108</v>
      </c>
      <c r="G157" s="4">
        <f t="shared" si="8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71.013192612137203</v>
      </c>
      <c r="G158" s="4">
        <f t="shared" si="8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73.733333333333334</v>
      </c>
      <c r="G159" s="4">
        <f t="shared" si="8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113.17073170731707</v>
      </c>
      <c r="G160" s="4">
        <f t="shared" si="8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105.00933552992861</v>
      </c>
      <c r="G161" s="4">
        <f t="shared" si="8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79.176829268292678</v>
      </c>
      <c r="G162" s="4">
        <f t="shared" si="8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57.333333333333336</v>
      </c>
      <c r="G163" s="4">
        <f t="shared" si="8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58.178343949044589</v>
      </c>
      <c r="G164" s="4">
        <f t="shared" si="8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36.032520325203251</v>
      </c>
      <c r="G165" s="4">
        <f t="shared" si="8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107.99068767908309</v>
      </c>
      <c r="G166" s="4">
        <f t="shared" si="8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44.005985634477256</v>
      </c>
      <c r="G167" s="4">
        <f t="shared" si="8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55.077868852459019</v>
      </c>
      <c r="G168" s="4">
        <f t="shared" si="8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74</v>
      </c>
      <c r="G169" s="4">
        <f t="shared" si="8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41.996858638743454</v>
      </c>
      <c r="G170" s="4">
        <f t="shared" si="8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77.988161010260455</v>
      </c>
      <c r="G171" s="4">
        <f t="shared" si="8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82.507462686567166</v>
      </c>
      <c r="G172" s="4">
        <f t="shared" si="8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104.2</v>
      </c>
      <c r="G173" s="4">
        <f t="shared" si="8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25.5</v>
      </c>
      <c r="G174" s="4">
        <f t="shared" si="8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100.98334401024984</v>
      </c>
      <c r="G175" s="4">
        <f t="shared" si="8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111.83333333333333</v>
      </c>
      <c r="G176" s="4">
        <f t="shared" si="8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41.999115044247787</v>
      </c>
      <c r="G177" s="4">
        <f t="shared" si="8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110.05115089514067</v>
      </c>
      <c r="G178" s="4">
        <f t="shared" si="8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58.997079225994888</v>
      </c>
      <c r="G179" s="4">
        <f t="shared" si="8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32.985714285714288</v>
      </c>
      <c r="G180" s="4">
        <f t="shared" si="8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45.005654509471306</v>
      </c>
      <c r="G181" s="4">
        <f t="shared" si="8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81.98196487897485</v>
      </c>
      <c r="G182" s="4">
        <f t="shared" si="8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39.080882352941174</v>
      </c>
      <c r="G183" s="4">
        <f t="shared" si="8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58.996383363471971</v>
      </c>
      <c r="G184" s="4">
        <f t="shared" si="8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40.988372093023258</v>
      </c>
      <c r="G185" s="4">
        <f t="shared" si="8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31.029411764705884</v>
      </c>
      <c r="G186" s="4">
        <f t="shared" si="8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37.789473684210527</v>
      </c>
      <c r="G187" s="4">
        <f t="shared" si="8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32.006772009029348</v>
      </c>
      <c r="G188" s="4">
        <f t="shared" si="8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95.966712898751737</v>
      </c>
      <c r="G189" s="4">
        <f t="shared" si="8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75</v>
      </c>
      <c r="G190" s="4">
        <f t="shared" si="8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102.0498866213152</v>
      </c>
      <c r="G191" s="4">
        <f t="shared" si="8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105.75</v>
      </c>
      <c r="G192" s="4">
        <f t="shared" si="8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37.069767441860463</v>
      </c>
      <c r="G193" s="4">
        <f t="shared" si="8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35.049382716049379</v>
      </c>
      <c r="G194" s="4">
        <f t="shared" ref="G194:G257" si="12">(E194/D194)*100</f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E195/I195</f>
        <v>46.338461538461537</v>
      </c>
      <c r="G195" s="4">
        <f t="shared" si="12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7">
        <f t="shared" ref="M195:M258" si="14">(((L195/60)/60)/24+DATE(1970,1,1))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69.174603174603178</v>
      </c>
      <c r="G196" s="4">
        <f t="shared" si="12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109.07824427480917</v>
      </c>
      <c r="G197" s="4">
        <f t="shared" si="12"/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51.78</v>
      </c>
      <c r="G198" s="4">
        <f t="shared" si="12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82.010055304172951</v>
      </c>
      <c r="G199" s="4">
        <f t="shared" si="12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35.958333333333336</v>
      </c>
      <c r="G200" s="4">
        <f t="shared" si="12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74.461538461538467</v>
      </c>
      <c r="G201" s="4">
        <f t="shared" si="12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2</v>
      </c>
      <c r="G202" s="4">
        <f t="shared" si="12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91.114649681528661</v>
      </c>
      <c r="G203" s="4">
        <f t="shared" si="12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79.792682926829272</v>
      </c>
      <c r="G204" s="4">
        <f t="shared" si="12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42.999777678968428</v>
      </c>
      <c r="G205" s="4">
        <f t="shared" si="12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63.225000000000001</v>
      </c>
      <c r="G206" s="4">
        <f t="shared" si="12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70.174999999999997</v>
      </c>
      <c r="G207" s="4">
        <f t="shared" si="12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61.333333333333336</v>
      </c>
      <c r="G208" s="4">
        <f t="shared" si="12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99</v>
      </c>
      <c r="G209" s="4">
        <f t="shared" si="12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96.984900146127615</v>
      </c>
      <c r="G210" s="4">
        <f t="shared" si="12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51.004950495049506</v>
      </c>
      <c r="G211" s="4">
        <f t="shared" si="12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28.044247787610619</v>
      </c>
      <c r="G212" s="4">
        <f t="shared" si="12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60.984615384615381</v>
      </c>
      <c r="G213" s="4">
        <f t="shared" si="12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73.214285714285708</v>
      </c>
      <c r="G214" s="4">
        <f t="shared" si="12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39.997435299603637</v>
      </c>
      <c r="G215" s="4">
        <f t="shared" si="12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86.812121212121212</v>
      </c>
      <c r="G216" s="4">
        <f t="shared" si="12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42.125874125874127</v>
      </c>
      <c r="G217" s="4">
        <f t="shared" si="12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103.97851239669421</v>
      </c>
      <c r="G218" s="4">
        <f t="shared" si="12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62.003211991434689</v>
      </c>
      <c r="G219" s="4">
        <f t="shared" si="12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31.005037783375315</v>
      </c>
      <c r="G220" s="4">
        <f t="shared" si="12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89.991552956465242</v>
      </c>
      <c r="G221" s="4">
        <f t="shared" si="12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39.235294117647058</v>
      </c>
      <c r="G222" s="4">
        <f t="shared" si="12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54.993116108306566</v>
      </c>
      <c r="G223" s="4">
        <f t="shared" si="12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47.992753623188406</v>
      </c>
      <c r="G224" s="4">
        <f t="shared" si="12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87.966702470461868</v>
      </c>
      <c r="G225" s="4">
        <f t="shared" si="12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51.999165275459099</v>
      </c>
      <c r="G226" s="4">
        <f t="shared" si="12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29.999659863945578</v>
      </c>
      <c r="G227" s="4">
        <f t="shared" si="12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98.205357142857139</v>
      </c>
      <c r="G228" s="4">
        <f t="shared" si="12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108.96182396606575</v>
      </c>
      <c r="G229" s="4">
        <f t="shared" si="12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66.998379254457049</v>
      </c>
      <c r="G230" s="4">
        <f t="shared" si="12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64.99333594668758</v>
      </c>
      <c r="G231" s="4">
        <f t="shared" si="12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99.841584158415841</v>
      </c>
      <c r="G232" s="4">
        <f t="shared" si="12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82.432835820895519</v>
      </c>
      <c r="G233" s="4">
        <f t="shared" si="12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63.293478260869563</v>
      </c>
      <c r="G234" s="4">
        <f t="shared" si="12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96.774193548387103</v>
      </c>
      <c r="G235" s="4">
        <f t="shared" si="12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54.906040268456373</v>
      </c>
      <c r="G236" s="4">
        <f t="shared" si="12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39.010869565217391</v>
      </c>
      <c r="G237" s="4">
        <f t="shared" si="12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75.84210526315789</v>
      </c>
      <c r="G238" s="4">
        <f t="shared" si="12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45.051671732522799</v>
      </c>
      <c r="G239" s="4">
        <f t="shared" si="12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104.51546391752578</v>
      </c>
      <c r="G240" s="4">
        <f t="shared" si="12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76.268292682926827</v>
      </c>
      <c r="G241" s="4">
        <f t="shared" si="12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69.015695067264573</v>
      </c>
      <c r="G242" s="4">
        <f t="shared" si="12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101.97684085510689</v>
      </c>
      <c r="G243" s="4">
        <f t="shared" si="12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42.915999999999997</v>
      </c>
      <c r="G244" s="4">
        <f t="shared" si="12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43.025210084033617</v>
      </c>
      <c r="G245" s="4">
        <f t="shared" si="12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75.245283018867923</v>
      </c>
      <c r="G246" s="4">
        <f t="shared" si="12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69.023364485981304</v>
      </c>
      <c r="G247" s="4">
        <f t="shared" si="12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65.986486486486484</v>
      </c>
      <c r="G248" s="4">
        <f t="shared" si="12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98.013800424628457</v>
      </c>
      <c r="G249" s="4">
        <f t="shared" si="12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60.105504587155963</v>
      </c>
      <c r="G250" s="4">
        <f t="shared" si="12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26.000773395204948</v>
      </c>
      <c r="G251" s="4">
        <f t="shared" si="12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3</v>
      </c>
      <c r="G252" s="4">
        <f t="shared" si="12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38.019801980198018</v>
      </c>
      <c r="G253" s="4">
        <f t="shared" si="12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106.15254237288136</v>
      </c>
      <c r="G254" s="4">
        <f t="shared" si="12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81.019475655430711</v>
      </c>
      <c r="G255" s="4">
        <f t="shared" si="12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96.647727272727266</v>
      </c>
      <c r="G256" s="4">
        <f t="shared" si="12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57.003535651149086</v>
      </c>
      <c r="G257" s="4">
        <f t="shared" si="12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63.93333333333333</v>
      </c>
      <c r="G258" s="4">
        <f t="shared" ref="G258:G321" si="16">(E258/D258)*100</f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E259/I259</f>
        <v>90.456521739130437</v>
      </c>
      <c r="G259" s="4">
        <f t="shared" si="16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7">
        <f t="shared" ref="M259:M322" si="18">(((L259/60)/60)/24+DATE(1970,1,1))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72.172043010752688</v>
      </c>
      <c r="G260" s="4">
        <f t="shared" si="16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77.934782608695656</v>
      </c>
      <c r="G261" s="4">
        <f t="shared" si="16"/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38.065134099616856</v>
      </c>
      <c r="G262" s="4">
        <f t="shared" si="16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57.936123348017624</v>
      </c>
      <c r="G263" s="4">
        <f t="shared" si="16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49.794392523364486</v>
      </c>
      <c r="G264" s="4">
        <f t="shared" si="16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54.050251256281406</v>
      </c>
      <c r="G265" s="4">
        <f t="shared" si="16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30.002721335268504</v>
      </c>
      <c r="G266" s="4">
        <f t="shared" si="16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70.127906976744185</v>
      </c>
      <c r="G267" s="4">
        <f t="shared" si="16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26.996228786926462</v>
      </c>
      <c r="G268" s="4">
        <f t="shared" si="16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51.990606936416185</v>
      </c>
      <c r="G269" s="4">
        <f t="shared" si="16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56.416666666666664</v>
      </c>
      <c r="G270" s="4">
        <f t="shared" si="16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101.63218390804597</v>
      </c>
      <c r="G271" s="4">
        <f t="shared" si="16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25.005291005291006</v>
      </c>
      <c r="G272" s="4">
        <f t="shared" si="16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32.016393442622949</v>
      </c>
      <c r="G273" s="4">
        <f t="shared" si="16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82.021647307286173</v>
      </c>
      <c r="G274" s="4">
        <f t="shared" si="16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37.957446808510639</v>
      </c>
      <c r="G275" s="4">
        <f t="shared" si="16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51.533333333333331</v>
      </c>
      <c r="G276" s="4">
        <f t="shared" si="16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81.198275862068968</v>
      </c>
      <c r="G277" s="4">
        <f t="shared" si="16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40.030075187969928</v>
      </c>
      <c r="G278" s="4">
        <f t="shared" si="16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89.939759036144579</v>
      </c>
      <c r="G279" s="4">
        <f t="shared" si="16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96.692307692307693</v>
      </c>
      <c r="G280" s="4">
        <f t="shared" si="16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25.010989010989011</v>
      </c>
      <c r="G281" s="4">
        <f t="shared" si="16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36.987277353689571</v>
      </c>
      <c r="G282" s="4">
        <f t="shared" si="16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73.012609117361791</v>
      </c>
      <c r="G283" s="4">
        <f t="shared" si="16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68.240601503759393</v>
      </c>
      <c r="G284" s="4">
        <f t="shared" si="16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52.310344827586206</v>
      </c>
      <c r="G285" s="4">
        <f t="shared" si="16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61.765151515151516</v>
      </c>
      <c r="G286" s="4">
        <f t="shared" si="16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25.027559055118111</v>
      </c>
      <c r="G287" s="4">
        <f t="shared" si="16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106.28804347826087</v>
      </c>
      <c r="G288" s="4">
        <f t="shared" si="16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75.07386363636364</v>
      </c>
      <c r="G289" s="4">
        <f t="shared" si="16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39.970802919708028</v>
      </c>
      <c r="G290" s="4">
        <f t="shared" si="16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39.982195845697326</v>
      </c>
      <c r="G291" s="4">
        <f t="shared" si="16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101.01541850220265</v>
      </c>
      <c r="G292" s="4">
        <f t="shared" si="16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76.813084112149539</v>
      </c>
      <c r="G293" s="4">
        <f t="shared" si="16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71.7</v>
      </c>
      <c r="G294" s="4">
        <f t="shared" si="16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33.28125</v>
      </c>
      <c r="G295" s="4">
        <f t="shared" si="16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43.923497267759565</v>
      </c>
      <c r="G296" s="4">
        <f t="shared" si="16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36.004712041884815</v>
      </c>
      <c r="G297" s="4">
        <f t="shared" si="16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88.21052631578948</v>
      </c>
      <c r="G298" s="4">
        <f t="shared" si="16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65.240384615384613</v>
      </c>
      <c r="G299" s="4">
        <f t="shared" si="16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69.958333333333329</v>
      </c>
      <c r="G300" s="4">
        <f t="shared" si="16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39.877551020408163</v>
      </c>
      <c r="G301" s="4">
        <f t="shared" si="16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5</v>
      </c>
      <c r="G302" s="4">
        <f t="shared" si="16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41.023728813559323</v>
      </c>
      <c r="G303" s="4">
        <f t="shared" si="16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98.914285714285711</v>
      </c>
      <c r="G304" s="4">
        <f t="shared" si="16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87.78125</v>
      </c>
      <c r="G305" s="4">
        <f t="shared" si="16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80.767605633802816</v>
      </c>
      <c r="G306" s="4">
        <f t="shared" si="16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94.28235294117647</v>
      </c>
      <c r="G307" s="4">
        <f t="shared" si="16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73.428571428571431</v>
      </c>
      <c r="G308" s="4">
        <f t="shared" si="16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65.968133535660087</v>
      </c>
      <c r="G309" s="4">
        <f t="shared" si="16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109.04109589041096</v>
      </c>
      <c r="G310" s="4">
        <f t="shared" si="16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41.16</v>
      </c>
      <c r="G311" s="4">
        <f t="shared" si="16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99.125</v>
      </c>
      <c r="G312" s="4">
        <f t="shared" si="16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105.88429752066116</v>
      </c>
      <c r="G313" s="4">
        <f t="shared" si="16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48.996525921966864</v>
      </c>
      <c r="G314" s="4">
        <f t="shared" si="16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39</v>
      </c>
      <c r="G315" s="4">
        <f t="shared" si="16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31.022556390977442</v>
      </c>
      <c r="G316" s="4">
        <f t="shared" si="16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103.87096774193549</v>
      </c>
      <c r="G317" s="4">
        <f t="shared" si="16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59.268518518518519</v>
      </c>
      <c r="G318" s="4">
        <f t="shared" si="16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42.3</v>
      </c>
      <c r="G319" s="4">
        <f t="shared" si="16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53.117647058823529</v>
      </c>
      <c r="G320" s="4">
        <f t="shared" si="16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50.796875</v>
      </c>
      <c r="G321" s="4">
        <f t="shared" si="16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101.15</v>
      </c>
      <c r="G322" s="4">
        <f t="shared" ref="G322:G385" si="20">(E322/D322)*100</f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E323/I323</f>
        <v>65.000810372771468</v>
      </c>
      <c r="G323" s="4">
        <f t="shared" si="20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7">
        <f t="shared" ref="M323:M386" si="22">(((L323/60)/60)/24+DATE(1970,1,1))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37.998645510835914</v>
      </c>
      <c r="G324" s="4">
        <f t="shared" si="20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82.615384615384613</v>
      </c>
      <c r="G325" s="4">
        <f t="shared" si="20"/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37.941368078175898</v>
      </c>
      <c r="G326" s="4">
        <f t="shared" si="20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80.780821917808225</v>
      </c>
      <c r="G327" s="4">
        <f t="shared" si="20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25.984375</v>
      </c>
      <c r="G328" s="4">
        <f t="shared" si="20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30.363636363636363</v>
      </c>
      <c r="G329" s="4">
        <f t="shared" si="20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54.004916018025398</v>
      </c>
      <c r="G330" s="4">
        <f t="shared" si="20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101.78672985781991</v>
      </c>
      <c r="G331" s="4">
        <f t="shared" si="20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45.003610108303249</v>
      </c>
      <c r="G332" s="4">
        <f t="shared" si="20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77.068421052631578</v>
      </c>
      <c r="G333" s="4">
        <f t="shared" si="20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88.076595744680844</v>
      </c>
      <c r="G334" s="4">
        <f t="shared" si="20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47.035573122529641</v>
      </c>
      <c r="G335" s="4">
        <f t="shared" si="20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110.99550763701707</v>
      </c>
      <c r="G336" s="4">
        <f t="shared" si="20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87.003066141042481</v>
      </c>
      <c r="G337" s="4">
        <f t="shared" si="20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63.994402985074629</v>
      </c>
      <c r="G338" s="4">
        <f t="shared" si="20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105.9945205479452</v>
      </c>
      <c r="G339" s="4">
        <f t="shared" si="20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73.989349112426041</v>
      </c>
      <c r="G340" s="4">
        <f t="shared" si="20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84.02004626060139</v>
      </c>
      <c r="G341" s="4">
        <f t="shared" si="20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88.966921119592882</v>
      </c>
      <c r="G342" s="4">
        <f t="shared" si="20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76.990453460620529</v>
      </c>
      <c r="G343" s="4">
        <f t="shared" si="20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97.146341463414629</v>
      </c>
      <c r="G344" s="4">
        <f t="shared" si="20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33.013605442176868</v>
      </c>
      <c r="G345" s="4">
        <f t="shared" si="20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99.950602409638549</v>
      </c>
      <c r="G346" s="4">
        <f t="shared" si="20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69.966767371601208</v>
      </c>
      <c r="G347" s="4">
        <f t="shared" si="20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110.32</v>
      </c>
      <c r="G348" s="4">
        <f t="shared" si="20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66.005235602094245</v>
      </c>
      <c r="G349" s="4">
        <f t="shared" si="20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41.005742176284812</v>
      </c>
      <c r="G350" s="4">
        <f t="shared" si="20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103.96316359696641</v>
      </c>
      <c r="G351" s="4">
        <f t="shared" si="20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5</v>
      </c>
      <c r="G352" s="4">
        <f t="shared" si="2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47.009935419771487</v>
      </c>
      <c r="G353" s="4">
        <f t="shared" si="20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29.606060606060606</v>
      </c>
      <c r="G354" s="4">
        <f t="shared" si="20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81.010569583088667</v>
      </c>
      <c r="G355" s="4">
        <f t="shared" si="20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94.35</v>
      </c>
      <c r="G356" s="4">
        <f t="shared" si="20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26.058139534883722</v>
      </c>
      <c r="G357" s="4">
        <f t="shared" si="20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85.775000000000006</v>
      </c>
      <c r="G358" s="4">
        <f t="shared" si="20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103.73170731707317</v>
      </c>
      <c r="G359" s="4">
        <f t="shared" si="20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49.826086956521742</v>
      </c>
      <c r="G360" s="4">
        <f t="shared" si="20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63.893048128342244</v>
      </c>
      <c r="G361" s="4">
        <f t="shared" si="20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47.002434782608695</v>
      </c>
      <c r="G362" s="4">
        <f t="shared" si="20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108.47727272727273</v>
      </c>
      <c r="G363" s="4">
        <f t="shared" si="20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72.015706806282722</v>
      </c>
      <c r="G364" s="4">
        <f t="shared" si="20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59.928057553956833</v>
      </c>
      <c r="G365" s="4">
        <f t="shared" si="20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78.209677419354833</v>
      </c>
      <c r="G366" s="4">
        <f t="shared" si="20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104.77678571428571</v>
      </c>
      <c r="G367" s="4">
        <f t="shared" si="20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105.52475247524752</v>
      </c>
      <c r="G368" s="4">
        <f t="shared" si="20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24.933333333333334</v>
      </c>
      <c r="G369" s="4">
        <f t="shared" si="20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69.873786407766985</v>
      </c>
      <c r="G370" s="4">
        <f t="shared" si="20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95.733766233766232</v>
      </c>
      <c r="G371" s="4">
        <f t="shared" si="20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29.997485752598056</v>
      </c>
      <c r="G372" s="4">
        <f t="shared" si="20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59.011948529411768</v>
      </c>
      <c r="G373" s="4">
        <f t="shared" si="20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84.757396449704146</v>
      </c>
      <c r="G374" s="4">
        <f t="shared" si="20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78.010921177587846</v>
      </c>
      <c r="G375" s="4">
        <f t="shared" si="20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50.05215419501134</v>
      </c>
      <c r="G376" s="4">
        <f t="shared" si="20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59.16</v>
      </c>
      <c r="G377" s="4">
        <f t="shared" si="20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93.702290076335885</v>
      </c>
      <c r="G378" s="4">
        <f t="shared" si="20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40.14173228346457</v>
      </c>
      <c r="G379" s="4">
        <f t="shared" si="20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70.090140845070422</v>
      </c>
      <c r="G380" s="4">
        <f t="shared" si="20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66.181818181818187</v>
      </c>
      <c r="G381" s="4">
        <f t="shared" si="20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47.714285714285715</v>
      </c>
      <c r="G382" s="4">
        <f t="shared" si="20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62.896774193548389</v>
      </c>
      <c r="G383" s="4">
        <f t="shared" si="20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86.611940298507463</v>
      </c>
      <c r="G384" s="4">
        <f t="shared" si="20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75.126984126984127</v>
      </c>
      <c r="G385" s="4">
        <f t="shared" si="20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41.004167534903104</v>
      </c>
      <c r="G386" s="4">
        <f t="shared" ref="G386:G449" si="24">(E386/D386)*100</f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E387/I387</f>
        <v>50.007915567282325</v>
      </c>
      <c r="G387" s="4">
        <f t="shared" si="24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7">
        <f t="shared" ref="M387:M450" si="26">(((L387/60)/60)/24+DATE(1970,1,1))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96.960674157303373</v>
      </c>
      <c r="G388" s="4">
        <f t="shared" si="24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100.93160377358491</v>
      </c>
      <c r="G389" s="4">
        <f t="shared" si="24"/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89.227586206896547</v>
      </c>
      <c r="G390" s="4">
        <f t="shared" si="24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87.979166666666671</v>
      </c>
      <c r="G391" s="4">
        <f t="shared" si="24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89.54</v>
      </c>
      <c r="G392" s="4">
        <f t="shared" si="24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29.09271523178808</v>
      </c>
      <c r="G393" s="4">
        <f t="shared" si="24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42.006218905472636</v>
      </c>
      <c r="G394" s="4">
        <f t="shared" si="24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47.004903563255965</v>
      </c>
      <c r="G395" s="4">
        <f t="shared" si="24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110.44117647058823</v>
      </c>
      <c r="G396" s="4">
        <f t="shared" si="24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41.990909090909092</v>
      </c>
      <c r="G397" s="4">
        <f t="shared" si="24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48.012468827930178</v>
      </c>
      <c r="G398" s="4">
        <f t="shared" si="24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31.019823788546255</v>
      </c>
      <c r="G399" s="4">
        <f t="shared" si="24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99.203252032520325</v>
      </c>
      <c r="G400" s="4">
        <f t="shared" si="24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66.022316684378325</v>
      </c>
      <c r="G401" s="4">
        <f t="shared" si="24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2</v>
      </c>
      <c r="G402" s="4">
        <f t="shared" si="24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46.060200668896321</v>
      </c>
      <c r="G403" s="4">
        <f t="shared" si="24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73.650000000000006</v>
      </c>
      <c r="G404" s="4">
        <f t="shared" si="24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55.99336650082919</v>
      </c>
      <c r="G405" s="4">
        <f t="shared" si="24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68.985695127402778</v>
      </c>
      <c r="G406" s="4">
        <f t="shared" si="24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60.981609195402299</v>
      </c>
      <c r="G407" s="4">
        <f t="shared" si="24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110.98139534883721</v>
      </c>
      <c r="G408" s="4">
        <f t="shared" si="24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25</v>
      </c>
      <c r="G409" s="4">
        <f t="shared" si="24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78.759740259740255</v>
      </c>
      <c r="G410" s="4">
        <f t="shared" si="24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87.960784313725483</v>
      </c>
      <c r="G411" s="4">
        <f t="shared" si="24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49.987398739873989</v>
      </c>
      <c r="G412" s="4">
        <f t="shared" si="24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99.524390243902445</v>
      </c>
      <c r="G413" s="4">
        <f t="shared" si="24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104.82089552238806</v>
      </c>
      <c r="G414" s="4">
        <f t="shared" si="24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108.01469237832875</v>
      </c>
      <c r="G415" s="4">
        <f t="shared" si="24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28.998544660724033</v>
      </c>
      <c r="G416" s="4">
        <f t="shared" si="24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30.028708133971293</v>
      </c>
      <c r="G417" s="4">
        <f t="shared" si="24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41.005559416261292</v>
      </c>
      <c r="G418" s="4">
        <f t="shared" si="24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62.866666666666667</v>
      </c>
      <c r="G419" s="4">
        <f t="shared" si="24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47.005002501250623</v>
      </c>
      <c r="G420" s="4">
        <f t="shared" si="24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26.997693638285604</v>
      </c>
      <c r="G421" s="4">
        <f t="shared" si="24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68.329787234042556</v>
      </c>
      <c r="G422" s="4">
        <f t="shared" si="24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50.974576271186443</v>
      </c>
      <c r="G423" s="4">
        <f t="shared" si="24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54.024390243902438</v>
      </c>
      <c r="G424" s="4">
        <f t="shared" si="24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97.055555555555557</v>
      </c>
      <c r="G425" s="4">
        <f t="shared" si="24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24.867469879518072</v>
      </c>
      <c r="G426" s="4">
        <f t="shared" si="24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84.423913043478265</v>
      </c>
      <c r="G427" s="4">
        <f t="shared" si="24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47.091324200913242</v>
      </c>
      <c r="G428" s="4">
        <f t="shared" si="24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77.996041171813147</v>
      </c>
      <c r="G429" s="4">
        <f t="shared" si="24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62.967871485943775</v>
      </c>
      <c r="G430" s="4">
        <f t="shared" si="24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81.006080449017773</v>
      </c>
      <c r="G431" s="4">
        <f t="shared" si="24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65.321428571428569</v>
      </c>
      <c r="G432" s="4">
        <f t="shared" si="24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104.43617021276596</v>
      </c>
      <c r="G433" s="4">
        <f t="shared" si="24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69.989010989010993</v>
      </c>
      <c r="G434" s="4">
        <f t="shared" si="24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83.023989898989896</v>
      </c>
      <c r="G435" s="4">
        <f t="shared" si="24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90.3</v>
      </c>
      <c r="G436" s="4">
        <f t="shared" si="24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103.98131932282546</v>
      </c>
      <c r="G437" s="4">
        <f t="shared" si="24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54.931726907630519</v>
      </c>
      <c r="G438" s="4">
        <f t="shared" si="24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51.921875</v>
      </c>
      <c r="G439" s="4">
        <f t="shared" si="24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60.02834008097166</v>
      </c>
      <c r="G440" s="4">
        <f t="shared" si="24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44.003488879197555</v>
      </c>
      <c r="G441" s="4">
        <f t="shared" si="24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53.003513254551258</v>
      </c>
      <c r="G442" s="4">
        <f t="shared" si="24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54.5</v>
      </c>
      <c r="G443" s="4">
        <f t="shared" si="24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75.04195804195804</v>
      </c>
      <c r="G444" s="4">
        <f t="shared" si="24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35.911111111111111</v>
      </c>
      <c r="G445" s="4">
        <f t="shared" si="24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36.952702702702702</v>
      </c>
      <c r="G446" s="4">
        <f t="shared" si="24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63.170588235294119</v>
      </c>
      <c r="G447" s="4">
        <f t="shared" si="24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29.99462365591398</v>
      </c>
      <c r="G448" s="4">
        <f t="shared" si="24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86</v>
      </c>
      <c r="G449" s="4">
        <f t="shared" si="24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75.014876033057845</v>
      </c>
      <c r="G450" s="4">
        <f t="shared" ref="G450:G513" si="28">(E450/D450)*100</f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E451/I451</f>
        <v>101.19767441860465</v>
      </c>
      <c r="G451" s="4">
        <f t="shared" si="28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7">
        <f t="shared" ref="M451:M514" si="30">(((L451/60)/60)/24+DATE(1970,1,1))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4</v>
      </c>
      <c r="G452" s="4">
        <f t="shared" si="28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29.001272669424118</v>
      </c>
      <c r="G453" s="4">
        <f t="shared" si="28"/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98.225806451612897</v>
      </c>
      <c r="G454" s="4">
        <f t="shared" si="28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87.001693480101608</v>
      </c>
      <c r="G455" s="4">
        <f t="shared" si="28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45.205128205128204</v>
      </c>
      <c r="G456" s="4">
        <f t="shared" si="28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37.001341561577675</v>
      </c>
      <c r="G457" s="4">
        <f t="shared" si="28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94.976947040498445</v>
      </c>
      <c r="G458" s="4">
        <f t="shared" si="28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28.956521739130434</v>
      </c>
      <c r="G459" s="4">
        <f t="shared" si="28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55.993396226415094</v>
      </c>
      <c r="G460" s="4">
        <f t="shared" si="28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54.038095238095238</v>
      </c>
      <c r="G461" s="4">
        <f t="shared" si="28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82.38</v>
      </c>
      <c r="G462" s="4">
        <f t="shared" si="28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66.997115384615384</v>
      </c>
      <c r="G463" s="4">
        <f t="shared" si="28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107.91401869158878</v>
      </c>
      <c r="G464" s="4">
        <f t="shared" si="28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69.009501187648453</v>
      </c>
      <c r="G465" s="4">
        <f t="shared" si="28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39.006568144499177</v>
      </c>
      <c r="G466" s="4">
        <f t="shared" si="28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110.3625</v>
      </c>
      <c r="G467" s="4">
        <f t="shared" si="28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94.857142857142861</v>
      </c>
      <c r="G468" s="4">
        <f t="shared" si="28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57.935251798561154</v>
      </c>
      <c r="G469" s="4">
        <f t="shared" si="28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101.25</v>
      </c>
      <c r="G470" s="4">
        <f t="shared" si="28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64.95597484276729</v>
      </c>
      <c r="G471" s="4">
        <f t="shared" si="28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27.00524934383202</v>
      </c>
      <c r="G472" s="4">
        <f t="shared" si="28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50.97422680412371</v>
      </c>
      <c r="G473" s="4">
        <f t="shared" si="28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104.94260869565217</v>
      </c>
      <c r="G474" s="4">
        <f t="shared" si="28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84.028301886792448</v>
      </c>
      <c r="G475" s="4">
        <f t="shared" si="28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102.85915492957747</v>
      </c>
      <c r="G476" s="4">
        <f t="shared" si="28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39.962085308056871</v>
      </c>
      <c r="G477" s="4">
        <f t="shared" si="28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51.001785714285717</v>
      </c>
      <c r="G478" s="4">
        <f t="shared" si="28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40.823008849557525</v>
      </c>
      <c r="G479" s="4">
        <f t="shared" si="28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58.999637155297535</v>
      </c>
      <c r="G480" s="4">
        <f t="shared" si="28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71.156069364161851</v>
      </c>
      <c r="G481" s="4">
        <f t="shared" si="28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99.494252873563212</v>
      </c>
      <c r="G482" s="4">
        <f t="shared" si="28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103.98634590377114</v>
      </c>
      <c r="G483" s="4">
        <f t="shared" si="28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76.555555555555557</v>
      </c>
      <c r="G484" s="4">
        <f t="shared" si="28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87.068592057761734</v>
      </c>
      <c r="G485" s="4">
        <f t="shared" si="28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48.99554707379135</v>
      </c>
      <c r="G486" s="4">
        <f t="shared" si="28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42.969135802469133</v>
      </c>
      <c r="G487" s="4">
        <f t="shared" si="28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33.428571428571431</v>
      </c>
      <c r="G488" s="4">
        <f t="shared" si="28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83.982949701619773</v>
      </c>
      <c r="G489" s="4">
        <f t="shared" si="28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101.41739130434783</v>
      </c>
      <c r="G490" s="4">
        <f t="shared" si="28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109.87058823529412</v>
      </c>
      <c r="G491" s="4">
        <f t="shared" si="28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31.916666666666668</v>
      </c>
      <c r="G492" s="4">
        <f t="shared" si="28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70.993450675399103</v>
      </c>
      <c r="G493" s="4">
        <f t="shared" si="28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77.026890756302521</v>
      </c>
      <c r="G494" s="4">
        <f t="shared" si="28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101.78125</v>
      </c>
      <c r="G495" s="4">
        <f t="shared" si="28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51.059701492537314</v>
      </c>
      <c r="G496" s="4">
        <f t="shared" si="28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68.02051282051282</v>
      </c>
      <c r="G497" s="4">
        <f t="shared" si="28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30.87037037037037</v>
      </c>
      <c r="G498" s="4">
        <f t="shared" si="28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27.908333333333335</v>
      </c>
      <c r="G499" s="4">
        <f t="shared" si="28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79.994818652849744</v>
      </c>
      <c r="G500" s="4">
        <f t="shared" si="28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38.003378378378379</v>
      </c>
      <c r="G501" s="4">
        <f t="shared" si="28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 t="shared" si="29"/>
        <v>#DIV/0!</v>
      </c>
      <c r="G502" s="4">
        <f t="shared" si="28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59.990534521158132</v>
      </c>
      <c r="G503" s="4">
        <f t="shared" si="28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37.037634408602152</v>
      </c>
      <c r="G504" s="4">
        <f t="shared" si="28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99.963043478260872</v>
      </c>
      <c r="G505" s="4">
        <f t="shared" si="28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111.6774193548387</v>
      </c>
      <c r="G506" s="4">
        <f t="shared" si="28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36.014409221902014</v>
      </c>
      <c r="G507" s="4">
        <f t="shared" si="28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66.010284810126578</v>
      </c>
      <c r="G508" s="4">
        <f t="shared" si="28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44.05263157894737</v>
      </c>
      <c r="G509" s="4">
        <f t="shared" si="28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52.999726551818434</v>
      </c>
      <c r="G510" s="4">
        <f t="shared" si="28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95</v>
      </c>
      <c r="G511" s="4">
        <f t="shared" si="28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70.908396946564892</v>
      </c>
      <c r="G512" s="4">
        <f t="shared" si="28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98.060773480662988</v>
      </c>
      <c r="G513" s="4">
        <f t="shared" si="28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53.046025104602514</v>
      </c>
      <c r="G514" s="4">
        <f t="shared" ref="G514:G577" si="32">(E514/D514)*100</f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E515/I515</f>
        <v>93.142857142857139</v>
      </c>
      <c r="G515" s="4">
        <f t="shared" si="32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7">
        <f t="shared" ref="M515:M578" si="34">(((L515/60)/60)/24+DATE(1970,1,1))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58.945075757575758</v>
      </c>
      <c r="G516" s="4">
        <f t="shared" si="32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36.067669172932334</v>
      </c>
      <c r="G517" s="4">
        <f t="shared" si="32"/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63.030732860520096</v>
      </c>
      <c r="G518" s="4">
        <f t="shared" si="32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84.717948717948715</v>
      </c>
      <c r="G519" s="4">
        <f t="shared" si="32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62.2</v>
      </c>
      <c r="G520" s="4">
        <f t="shared" si="32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101.97518330513255</v>
      </c>
      <c r="G521" s="4">
        <f t="shared" si="32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106.4375</v>
      </c>
      <c r="G522" s="4">
        <f t="shared" si="32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29.975609756097562</v>
      </c>
      <c r="G523" s="4">
        <f t="shared" si="32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85.806282722513089</v>
      </c>
      <c r="G524" s="4">
        <f t="shared" si="32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70.82022471910112</v>
      </c>
      <c r="G525" s="4">
        <f t="shared" si="32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40.998484082870135</v>
      </c>
      <c r="G526" s="4">
        <f t="shared" si="32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28.063492063492063</v>
      </c>
      <c r="G527" s="4">
        <f t="shared" si="32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88.054421768707485</v>
      </c>
      <c r="G528" s="4">
        <f t="shared" si="32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31</v>
      </c>
      <c r="G529" s="4">
        <f t="shared" si="32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90.337500000000006</v>
      </c>
      <c r="G530" s="4">
        <f t="shared" si="32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63.777777777777779</v>
      </c>
      <c r="G531" s="4">
        <f t="shared" si="32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53.995515695067262</v>
      </c>
      <c r="G532" s="4">
        <f t="shared" si="32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48.993956043956047</v>
      </c>
      <c r="G533" s="4">
        <f t="shared" si="32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63.857142857142854</v>
      </c>
      <c r="G534" s="4">
        <f t="shared" si="32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82.996393146979258</v>
      </c>
      <c r="G535" s="4">
        <f t="shared" si="32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55.08230452674897</v>
      </c>
      <c r="G536" s="4">
        <f t="shared" si="32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62.044554455445542</v>
      </c>
      <c r="G537" s="4">
        <f t="shared" si="32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104.97857142857143</v>
      </c>
      <c r="G538" s="4">
        <f t="shared" si="32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94.044676806083643</v>
      </c>
      <c r="G539" s="4">
        <f t="shared" si="32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44.007716049382715</v>
      </c>
      <c r="G540" s="4">
        <f t="shared" si="32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92.467532467532465</v>
      </c>
      <c r="G541" s="4">
        <f t="shared" si="32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57.072874493927124</v>
      </c>
      <c r="G542" s="4">
        <f t="shared" si="32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109.07848101265823</v>
      </c>
      <c r="G543" s="4">
        <f t="shared" si="32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39.387755102040813</v>
      </c>
      <c r="G544" s="4">
        <f t="shared" si="32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77.022222222222226</v>
      </c>
      <c r="G545" s="4">
        <f t="shared" si="32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92.166666666666671</v>
      </c>
      <c r="G546" s="4">
        <f t="shared" si="32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61.007063197026021</v>
      </c>
      <c r="G547" s="4">
        <f t="shared" si="32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78.068181818181813</v>
      </c>
      <c r="G548" s="4">
        <f t="shared" si="32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80.75</v>
      </c>
      <c r="G549" s="4">
        <f t="shared" si="32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59.991289782244557</v>
      </c>
      <c r="G550" s="4">
        <f t="shared" si="32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110.03018372703411</v>
      </c>
      <c r="G551" s="4">
        <f t="shared" si="32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4</v>
      </c>
      <c r="G552" s="4">
        <f t="shared" si="32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37.99856063332134</v>
      </c>
      <c r="G553" s="4">
        <f t="shared" si="32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96.369565217391298</v>
      </c>
      <c r="G554" s="4">
        <f t="shared" si="32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72.978599221789878</v>
      </c>
      <c r="G555" s="4">
        <f t="shared" si="32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26.007220216606498</v>
      </c>
      <c r="G556" s="4">
        <f t="shared" si="32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104.36296296296297</v>
      </c>
      <c r="G557" s="4">
        <f t="shared" si="32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102.18852459016394</v>
      </c>
      <c r="G558" s="4">
        <f t="shared" si="32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54.117647058823529</v>
      </c>
      <c r="G559" s="4">
        <f t="shared" si="32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63.222222222222221</v>
      </c>
      <c r="G560" s="4">
        <f t="shared" si="32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104.03228962818004</v>
      </c>
      <c r="G561" s="4">
        <f t="shared" si="32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49.994334277620396</v>
      </c>
      <c r="G562" s="4">
        <f t="shared" si="32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56.015151515151516</v>
      </c>
      <c r="G563" s="4">
        <f t="shared" si="32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48.807692307692307</v>
      </c>
      <c r="G564" s="4">
        <f t="shared" si="32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60.082352941176474</v>
      </c>
      <c r="G565" s="4">
        <f t="shared" si="32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78.990502793296088</v>
      </c>
      <c r="G566" s="4">
        <f t="shared" si="32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53.99499443826474</v>
      </c>
      <c r="G567" s="4">
        <f t="shared" si="32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111.45945945945945</v>
      </c>
      <c r="G568" s="4">
        <f t="shared" si="32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60.922131147540981</v>
      </c>
      <c r="G569" s="4">
        <f t="shared" si="32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26.0015444015444</v>
      </c>
      <c r="G570" s="4">
        <f t="shared" si="32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80.993208828522924</v>
      </c>
      <c r="G571" s="4">
        <f t="shared" si="32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34.995963302752294</v>
      </c>
      <c r="G572" s="4">
        <f t="shared" si="32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94.142857142857139</v>
      </c>
      <c r="G573" s="4">
        <f t="shared" si="32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52.085106382978722</v>
      </c>
      <c r="G574" s="4">
        <f t="shared" si="32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24.986666666666668</v>
      </c>
      <c r="G575" s="4">
        <f t="shared" si="32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69.215277777777771</v>
      </c>
      <c r="G576" s="4">
        <f t="shared" si="32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93.944444444444443</v>
      </c>
      <c r="G577" s="4">
        <f t="shared" si="32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98.40625</v>
      </c>
      <c r="G578" s="4">
        <f t="shared" ref="G578:G641" si="36">(E578/D578)*100</f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E579/I579</f>
        <v>41.783783783783782</v>
      </c>
      <c r="G579" s="4">
        <f t="shared" si="36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7">
        <f t="shared" ref="M579:M642" si="38">(((L579/60)/60)/24+DATE(1970,1,1))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65.991836734693877</v>
      </c>
      <c r="G580" s="4">
        <f t="shared" si="36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72.05747126436782</v>
      </c>
      <c r="G581" s="4">
        <f t="shared" si="36"/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48.003209242618745</v>
      </c>
      <c r="G582" s="4">
        <f t="shared" si="36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54.098591549295776</v>
      </c>
      <c r="G583" s="4">
        <f t="shared" si="36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107.88095238095238</v>
      </c>
      <c r="G584" s="4">
        <f t="shared" si="36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67.034103410341032</v>
      </c>
      <c r="G585" s="4">
        <f t="shared" si="36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64.01425914445133</v>
      </c>
      <c r="G586" s="4">
        <f t="shared" si="36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96.066176470588232</v>
      </c>
      <c r="G587" s="4">
        <f t="shared" si="36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51.184615384615384</v>
      </c>
      <c r="G588" s="4">
        <f t="shared" si="36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43.92307692307692</v>
      </c>
      <c r="G589" s="4">
        <f t="shared" si="36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91.021198830409361</v>
      </c>
      <c r="G590" s="4">
        <f t="shared" si="36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50.127450980392155</v>
      </c>
      <c r="G591" s="4">
        <f t="shared" si="36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67.720930232558146</v>
      </c>
      <c r="G592" s="4">
        <f t="shared" si="36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61.03921568627451</v>
      </c>
      <c r="G593" s="4">
        <f t="shared" si="36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80.011857707509876</v>
      </c>
      <c r="G594" s="4">
        <f t="shared" si="36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47.001497753369947</v>
      </c>
      <c r="G595" s="4">
        <f t="shared" si="36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71.127388535031841</v>
      </c>
      <c r="G596" s="4">
        <f t="shared" si="36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89.99079189686924</v>
      </c>
      <c r="G597" s="4">
        <f t="shared" si="36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43.032786885245905</v>
      </c>
      <c r="G598" s="4">
        <f t="shared" si="36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67.997714808043881</v>
      </c>
      <c r="G599" s="4">
        <f t="shared" si="36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73.004566210045667</v>
      </c>
      <c r="G600" s="4">
        <f t="shared" si="36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62.341463414634148</v>
      </c>
      <c r="G601" s="4">
        <f t="shared" si="36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5</v>
      </c>
      <c r="G602" s="4">
        <f t="shared" si="36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67.103092783505161</v>
      </c>
      <c r="G603" s="4">
        <f t="shared" si="36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79.978947368421046</v>
      </c>
      <c r="G604" s="4">
        <f t="shared" si="36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62.176470588235297</v>
      </c>
      <c r="G605" s="4">
        <f t="shared" si="36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53.005950297514879</v>
      </c>
      <c r="G606" s="4">
        <f t="shared" si="36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57.738317757009348</v>
      </c>
      <c r="G607" s="4">
        <f t="shared" si="36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40.03125</v>
      </c>
      <c r="G608" s="4">
        <f t="shared" si="36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81.016591928251117</v>
      </c>
      <c r="G609" s="4">
        <f t="shared" si="36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35.047468354430379</v>
      </c>
      <c r="G610" s="4">
        <f t="shared" si="36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102.92307692307692</v>
      </c>
      <c r="G611" s="4">
        <f t="shared" si="36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27.998126756166094</v>
      </c>
      <c r="G612" s="4">
        <f t="shared" si="36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75.733333333333334</v>
      </c>
      <c r="G613" s="4">
        <f t="shared" si="36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45.026041666666664</v>
      </c>
      <c r="G614" s="4">
        <f t="shared" si="36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73.615384615384613</v>
      </c>
      <c r="G615" s="4">
        <f t="shared" si="36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56.991701244813278</v>
      </c>
      <c r="G616" s="4">
        <f t="shared" si="36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85.223529411764702</v>
      </c>
      <c r="G617" s="4">
        <f t="shared" si="36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50.962184873949582</v>
      </c>
      <c r="G618" s="4">
        <f t="shared" si="36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63.563636363636363</v>
      </c>
      <c r="G619" s="4">
        <f t="shared" si="36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80.999165275459092</v>
      </c>
      <c r="G620" s="4">
        <f t="shared" si="36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86.044753086419746</v>
      </c>
      <c r="G621" s="4">
        <f t="shared" si="36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90.0390625</v>
      </c>
      <c r="G622" s="4">
        <f t="shared" si="36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74.006063432835816</v>
      </c>
      <c r="G623" s="4">
        <f t="shared" si="36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92.4375</v>
      </c>
      <c r="G624" s="4">
        <f t="shared" si="36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55.999257333828446</v>
      </c>
      <c r="G625" s="4">
        <f t="shared" si="36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32.983796296296298</v>
      </c>
      <c r="G626" s="4">
        <f t="shared" si="36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93.596774193548384</v>
      </c>
      <c r="G627" s="4">
        <f t="shared" si="36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69.867724867724874</v>
      </c>
      <c r="G628" s="4">
        <f t="shared" si="36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72.129870129870127</v>
      </c>
      <c r="G629" s="4">
        <f t="shared" si="36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30.041666666666668</v>
      </c>
      <c r="G630" s="4">
        <f t="shared" si="36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73.968000000000004</v>
      </c>
      <c r="G631" s="4">
        <f t="shared" si="36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68.65517241379311</v>
      </c>
      <c r="G632" s="4">
        <f t="shared" si="36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59.992164544564154</v>
      </c>
      <c r="G633" s="4">
        <f t="shared" si="36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111.15827338129496</v>
      </c>
      <c r="G634" s="4">
        <f t="shared" si="36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53.038095238095238</v>
      </c>
      <c r="G635" s="4">
        <f t="shared" si="36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55.985524728588658</v>
      </c>
      <c r="G636" s="4">
        <f t="shared" si="36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69.986760812003524</v>
      </c>
      <c r="G637" s="4">
        <f t="shared" si="36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48.998079877112133</v>
      </c>
      <c r="G638" s="4">
        <f t="shared" si="36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103.84615384615384</v>
      </c>
      <c r="G639" s="4">
        <f t="shared" si="36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99.127659574468083</v>
      </c>
      <c r="G640" s="4">
        <f t="shared" si="36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107.37777777777778</v>
      </c>
      <c r="G641" s="4">
        <f t="shared" si="36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76.922178988326849</v>
      </c>
      <c r="G642" s="4">
        <f t="shared" ref="G642:G705" si="40">(E642/D642)*100</f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E643/I643</f>
        <v>58.128865979381445</v>
      </c>
      <c r="G643" s="4">
        <f t="shared" si="40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7">
        <f t="shared" ref="M643:M706" si="42">(((L643/60)/60)/24+DATE(1970,1,1))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103.73643410852713</v>
      </c>
      <c r="G644" s="4">
        <f t="shared" si="40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87.962666666666664</v>
      </c>
      <c r="G645" s="4">
        <f t="shared" si="40"/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28</v>
      </c>
      <c r="G646" s="4">
        <f t="shared" si="40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37.999361294443261</v>
      </c>
      <c r="G647" s="4">
        <f t="shared" si="40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29.999313893653515</v>
      </c>
      <c r="G648" s="4">
        <f t="shared" si="40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103.5</v>
      </c>
      <c r="G649" s="4">
        <f t="shared" si="40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85.994467496542185</v>
      </c>
      <c r="G650" s="4">
        <f t="shared" si="40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98.011627906976742</v>
      </c>
      <c r="G651" s="4">
        <f t="shared" si="40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2</v>
      </c>
      <c r="G652" s="4">
        <f t="shared" si="4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44.994570837642193</v>
      </c>
      <c r="G653" s="4">
        <f t="shared" si="40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31.012224938875306</v>
      </c>
      <c r="G654" s="4">
        <f t="shared" si="40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59.970085470085472</v>
      </c>
      <c r="G655" s="4">
        <f t="shared" si="40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58.9973474801061</v>
      </c>
      <c r="G656" s="4">
        <f t="shared" si="40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50.045454545454547</v>
      </c>
      <c r="G657" s="4">
        <f t="shared" si="40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98.966269841269835</v>
      </c>
      <c r="G658" s="4">
        <f t="shared" si="40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58.857142857142854</v>
      </c>
      <c r="G659" s="4">
        <f t="shared" si="40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81.010256410256417</v>
      </c>
      <c r="G660" s="4">
        <f t="shared" si="40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76.013333333333335</v>
      </c>
      <c r="G661" s="4">
        <f t="shared" si="40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96.597402597402592</v>
      </c>
      <c r="G662" s="4">
        <f t="shared" si="40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76.957446808510639</v>
      </c>
      <c r="G663" s="4">
        <f t="shared" si="40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67.984732824427482</v>
      </c>
      <c r="G664" s="4">
        <f t="shared" si="40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88.781609195402297</v>
      </c>
      <c r="G665" s="4">
        <f t="shared" si="40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24.99623706491063</v>
      </c>
      <c r="G666" s="4">
        <f t="shared" si="40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44.922794117647058</v>
      </c>
      <c r="G667" s="4">
        <f t="shared" si="40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79.400000000000006</v>
      </c>
      <c r="G668" s="4">
        <f t="shared" si="40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29.009546539379475</v>
      </c>
      <c r="G669" s="4">
        <f t="shared" si="40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73.59210526315789</v>
      </c>
      <c r="G670" s="4">
        <f t="shared" si="40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107.97038864898211</v>
      </c>
      <c r="G671" s="4">
        <f t="shared" si="40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68.987284287011803</v>
      </c>
      <c r="G672" s="4">
        <f t="shared" si="40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111.02236719478098</v>
      </c>
      <c r="G673" s="4">
        <f t="shared" si="40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24.997515808491418</v>
      </c>
      <c r="G674" s="4">
        <f t="shared" si="40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42.155172413793103</v>
      </c>
      <c r="G675" s="4">
        <f t="shared" si="40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47.003284072249592</v>
      </c>
      <c r="G676" s="4">
        <f t="shared" si="40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36.0392749244713</v>
      </c>
      <c r="G677" s="4">
        <f t="shared" si="40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101.03760683760684</v>
      </c>
      <c r="G678" s="4">
        <f t="shared" si="40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39.927927927927925</v>
      </c>
      <c r="G679" s="4">
        <f t="shared" si="40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83.158139534883716</v>
      </c>
      <c r="G680" s="4">
        <f t="shared" si="40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39.97520661157025</v>
      </c>
      <c r="G681" s="4">
        <f t="shared" si="40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47.993908629441627</v>
      </c>
      <c r="G682" s="4">
        <f t="shared" si="40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95.978877489438744</v>
      </c>
      <c r="G683" s="4">
        <f t="shared" si="40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78.728155339805824</v>
      </c>
      <c r="G684" s="4">
        <f t="shared" si="40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56.081632653061227</v>
      </c>
      <c r="G685" s="4">
        <f t="shared" si="40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69.090909090909093</v>
      </c>
      <c r="G686" s="4">
        <f t="shared" si="40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102.05291576673866</v>
      </c>
      <c r="G687" s="4">
        <f t="shared" si="40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107.32089552238806</v>
      </c>
      <c r="G688" s="4">
        <f t="shared" si="40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51.970260223048328</v>
      </c>
      <c r="G689" s="4">
        <f t="shared" si="40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71.137142857142862</v>
      </c>
      <c r="G690" s="4">
        <f t="shared" si="40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106.49275362318841</v>
      </c>
      <c r="G691" s="4">
        <f t="shared" si="40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42.93684210526316</v>
      </c>
      <c r="G692" s="4">
        <f t="shared" si="40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30.037974683544302</v>
      </c>
      <c r="G693" s="4">
        <f t="shared" si="40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70.623376623376629</v>
      </c>
      <c r="G694" s="4">
        <f t="shared" si="40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66.016018306636155</v>
      </c>
      <c r="G695" s="4">
        <f t="shared" si="40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96.911392405063296</v>
      </c>
      <c r="G696" s="4">
        <f t="shared" si="40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62.867346938775512</v>
      </c>
      <c r="G697" s="4">
        <f t="shared" si="40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108.98537682789652</v>
      </c>
      <c r="G698" s="4">
        <f t="shared" si="40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26.999314599040439</v>
      </c>
      <c r="G699" s="4">
        <f t="shared" si="40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65.004147943311438</v>
      </c>
      <c r="G700" s="4">
        <f t="shared" si="40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111.51785714285714</v>
      </c>
      <c r="G701" s="4">
        <f t="shared" si="40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3</v>
      </c>
      <c r="G702" s="4">
        <f t="shared" si="4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110.99268292682927</v>
      </c>
      <c r="G703" s="4">
        <f t="shared" si="40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56.746987951807228</v>
      </c>
      <c r="G704" s="4">
        <f t="shared" si="40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97.020608439646708</v>
      </c>
      <c r="G705" s="4">
        <f t="shared" si="40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92.08620689655173</v>
      </c>
      <c r="G706" s="4">
        <f t="shared" ref="G706:G769" si="44">(E706/D706)*100</f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E707/I707</f>
        <v>82.986666666666665</v>
      </c>
      <c r="G707" s="4">
        <f t="shared" si="44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7">
        <f t="shared" ref="M707:M770" si="46">(((L707/60)/60)/24+DATE(1970,1,1))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103.03791821561339</v>
      </c>
      <c r="G708" s="4">
        <f t="shared" si="44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68.922619047619051</v>
      </c>
      <c r="G709" s="4">
        <f t="shared" si="44"/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87.737226277372258</v>
      </c>
      <c r="G710" s="4">
        <f t="shared" si="44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75.021505376344081</v>
      </c>
      <c r="G711" s="4">
        <f t="shared" si="44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50.863999999999997</v>
      </c>
      <c r="G712" s="4">
        <f t="shared" si="44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90</v>
      </c>
      <c r="G713" s="4">
        <f t="shared" si="44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72.896039603960389</v>
      </c>
      <c r="G714" s="4">
        <f t="shared" si="44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108.48543689320388</v>
      </c>
      <c r="G715" s="4">
        <f t="shared" si="44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101.98095238095237</v>
      </c>
      <c r="G716" s="4">
        <f t="shared" si="44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44.009146341463413</v>
      </c>
      <c r="G717" s="4">
        <f t="shared" si="44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65.942675159235662</v>
      </c>
      <c r="G718" s="4">
        <f t="shared" si="44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24.987387387387386</v>
      </c>
      <c r="G719" s="4">
        <f t="shared" si="44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28.003367003367003</v>
      </c>
      <c r="G720" s="4">
        <f t="shared" si="44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85.829268292682926</v>
      </c>
      <c r="G721" s="4">
        <f t="shared" si="44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84.921052631578945</v>
      </c>
      <c r="G722" s="4">
        <f t="shared" si="44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90.483333333333334</v>
      </c>
      <c r="G723" s="4">
        <f t="shared" si="44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25.00197628458498</v>
      </c>
      <c r="G724" s="4">
        <f t="shared" si="44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92.013888888888886</v>
      </c>
      <c r="G725" s="4">
        <f t="shared" si="44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93.066115702479337</v>
      </c>
      <c r="G726" s="4">
        <f t="shared" si="44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61.008145363408524</v>
      </c>
      <c r="G727" s="4">
        <f t="shared" si="44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92.036259541984734</v>
      </c>
      <c r="G728" s="4">
        <f t="shared" si="44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81.132596685082873</v>
      </c>
      <c r="G729" s="4">
        <f t="shared" si="44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73.5</v>
      </c>
      <c r="G730" s="4">
        <f t="shared" si="44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85.221311475409834</v>
      </c>
      <c r="G731" s="4">
        <f t="shared" si="44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110.96825396825396</v>
      </c>
      <c r="G732" s="4">
        <f t="shared" si="44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32.968036529680369</v>
      </c>
      <c r="G733" s="4">
        <f t="shared" si="44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96.005352363960753</v>
      </c>
      <c r="G734" s="4">
        <f t="shared" si="44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84.96632653061225</v>
      </c>
      <c r="G735" s="4">
        <f t="shared" si="44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25.007462686567163</v>
      </c>
      <c r="G736" s="4">
        <f t="shared" si="44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65.998995479658461</v>
      </c>
      <c r="G737" s="4">
        <f t="shared" si="44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87.34482758620689</v>
      </c>
      <c r="G738" s="4">
        <f t="shared" si="44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27.933333333333334</v>
      </c>
      <c r="G739" s="4">
        <f t="shared" si="44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103.8</v>
      </c>
      <c r="G740" s="4">
        <f t="shared" si="44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31.937172774869111</v>
      </c>
      <c r="G741" s="4">
        <f t="shared" si="44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99.5</v>
      </c>
      <c r="G742" s="4">
        <f t="shared" si="44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108.84615384615384</v>
      </c>
      <c r="G743" s="4">
        <f t="shared" si="44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110.76229508196721</v>
      </c>
      <c r="G744" s="4">
        <f t="shared" si="44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29.647058823529413</v>
      </c>
      <c r="G745" s="4">
        <f t="shared" si="44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101.71428571428571</v>
      </c>
      <c r="G746" s="4">
        <f t="shared" si="44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61.5</v>
      </c>
      <c r="G747" s="4">
        <f t="shared" si="44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35</v>
      </c>
      <c r="G748" s="4">
        <f t="shared" si="44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40.049999999999997</v>
      </c>
      <c r="G749" s="4">
        <f t="shared" si="44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110.97231270358306</v>
      </c>
      <c r="G750" s="4">
        <f t="shared" si="44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36.959016393442624</v>
      </c>
      <c r="G751" s="4">
        <f t="shared" si="44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1</v>
      </c>
      <c r="G752" s="4">
        <f t="shared" si="44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30.974074074074075</v>
      </c>
      <c r="G753" s="4">
        <f t="shared" si="44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47.035087719298247</v>
      </c>
      <c r="G754" s="4">
        <f t="shared" si="44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88.065693430656935</v>
      </c>
      <c r="G755" s="4">
        <f t="shared" si="44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37.005616224648989</v>
      </c>
      <c r="G756" s="4">
        <f t="shared" si="44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26.027777777777779</v>
      </c>
      <c r="G757" s="4">
        <f t="shared" si="44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67.817567567567565</v>
      </c>
      <c r="G758" s="4">
        <f t="shared" si="44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49.964912280701753</v>
      </c>
      <c r="G759" s="4">
        <f t="shared" si="44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110.01646903820817</v>
      </c>
      <c r="G760" s="4">
        <f t="shared" si="44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89.964678178963894</v>
      </c>
      <c r="G761" s="4">
        <f t="shared" si="44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79.009523809523813</v>
      </c>
      <c r="G762" s="4">
        <f t="shared" si="44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86.867469879518069</v>
      </c>
      <c r="G763" s="4">
        <f t="shared" si="44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62.04</v>
      </c>
      <c r="G764" s="4">
        <f t="shared" si="44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26.970212765957445</v>
      </c>
      <c r="G765" s="4">
        <f t="shared" si="44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54.121621621621621</v>
      </c>
      <c r="G766" s="4">
        <f t="shared" si="44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41.035353535353536</v>
      </c>
      <c r="G767" s="4">
        <f t="shared" si="44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55.052419354838712</v>
      </c>
      <c r="G768" s="4">
        <f t="shared" si="44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107.93762183235867</v>
      </c>
      <c r="G769" s="4">
        <f t="shared" si="44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73.92</v>
      </c>
      <c r="G770" s="4">
        <f t="shared" ref="G770:G833" si="48">(E770/D770)*100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E771/I771</f>
        <v>31.995894428152493</v>
      </c>
      <c r="G771" s="4">
        <f t="shared" si="48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7">
        <f t="shared" ref="M771:M834" si="50">(((L771/60)/60)/24+DATE(1970,1,1))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53.898148148148145</v>
      </c>
      <c r="G772" s="4">
        <f t="shared" si="48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106.5</v>
      </c>
      <c r="G773" s="4">
        <f t="shared" si="48"/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32.999805409612762</v>
      </c>
      <c r="G774" s="4">
        <f t="shared" si="48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43.00254993625159</v>
      </c>
      <c r="G775" s="4">
        <f t="shared" si="48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86.858974358974365</v>
      </c>
      <c r="G776" s="4">
        <f t="shared" si="48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96.8</v>
      </c>
      <c r="G777" s="4">
        <f t="shared" si="48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32.995456610631528</v>
      </c>
      <c r="G778" s="4">
        <f t="shared" si="48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68.028106508875737</v>
      </c>
      <c r="G779" s="4">
        <f t="shared" si="48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58.867816091954026</v>
      </c>
      <c r="G780" s="4">
        <f t="shared" si="48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105.04572803850782</v>
      </c>
      <c r="G781" s="4">
        <f t="shared" si="48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33.054878048780488</v>
      </c>
      <c r="G782" s="4">
        <f t="shared" si="48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78.821428571428569</v>
      </c>
      <c r="G783" s="4">
        <f t="shared" si="48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68.204968944099377</v>
      </c>
      <c r="G784" s="4">
        <f t="shared" si="48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75.731884057971016</v>
      </c>
      <c r="G785" s="4">
        <f t="shared" si="48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30.996070133010882</v>
      </c>
      <c r="G786" s="4">
        <f t="shared" si="48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101.88188976377953</v>
      </c>
      <c r="G787" s="4">
        <f t="shared" si="48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52.879227053140099</v>
      </c>
      <c r="G788" s="4">
        <f t="shared" si="48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71.005820721769496</v>
      </c>
      <c r="G789" s="4">
        <f t="shared" si="48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102.38709677419355</v>
      </c>
      <c r="G790" s="4">
        <f t="shared" si="48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74.466666666666669</v>
      </c>
      <c r="G791" s="4">
        <f t="shared" si="48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51.009883198562441</v>
      </c>
      <c r="G792" s="4">
        <f t="shared" si="48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90</v>
      </c>
      <c r="G793" s="4">
        <f t="shared" si="48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97.142857142857139</v>
      </c>
      <c r="G794" s="4">
        <f t="shared" si="48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72.071823204419886</v>
      </c>
      <c r="G795" s="4">
        <f t="shared" si="48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75.236363636363635</v>
      </c>
      <c r="G796" s="4">
        <f t="shared" si="48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32.967741935483872</v>
      </c>
      <c r="G797" s="4">
        <f t="shared" si="48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54.807692307692307</v>
      </c>
      <c r="G798" s="4">
        <f t="shared" si="48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45.037837837837834</v>
      </c>
      <c r="G799" s="4">
        <f t="shared" si="48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52.958677685950413</v>
      </c>
      <c r="G800" s="4">
        <f t="shared" si="48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60.017959183673469</v>
      </c>
      <c r="G801" s="4">
        <f t="shared" si="48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1</v>
      </c>
      <c r="G802" s="4">
        <f t="shared" si="48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44.028301886792455</v>
      </c>
      <c r="G803" s="4">
        <f t="shared" si="48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86.028169014084511</v>
      </c>
      <c r="G804" s="4">
        <f t="shared" si="48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28.012875536480685</v>
      </c>
      <c r="G805" s="4">
        <f t="shared" si="48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32.050458715596328</v>
      </c>
      <c r="G806" s="4">
        <f t="shared" si="48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73.611940298507463</v>
      </c>
      <c r="G807" s="4">
        <f t="shared" si="48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108.71052631578948</v>
      </c>
      <c r="G808" s="4">
        <f t="shared" si="48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42.97674418604651</v>
      </c>
      <c r="G809" s="4">
        <f t="shared" si="48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83.315789473684205</v>
      </c>
      <c r="G810" s="4">
        <f t="shared" si="48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42</v>
      </c>
      <c r="G811" s="4">
        <f t="shared" si="48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55.927601809954751</v>
      </c>
      <c r="G812" s="4">
        <f t="shared" si="48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105.03681885125184</v>
      </c>
      <c r="G813" s="4">
        <f t="shared" si="48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48</v>
      </c>
      <c r="G814" s="4">
        <f t="shared" si="48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112.66176470588235</v>
      </c>
      <c r="G815" s="4">
        <f t="shared" si="48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81.944444444444443</v>
      </c>
      <c r="G816" s="4">
        <f t="shared" si="48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64.049180327868854</v>
      </c>
      <c r="G817" s="4">
        <f t="shared" si="48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106.39097744360902</v>
      </c>
      <c r="G818" s="4">
        <f t="shared" si="48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76.011249497790274</v>
      </c>
      <c r="G819" s="4">
        <f t="shared" si="48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111.07246376811594</v>
      </c>
      <c r="G820" s="4">
        <f t="shared" si="48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95.936170212765958</v>
      </c>
      <c r="G821" s="4">
        <f t="shared" si="48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43.043010752688176</v>
      </c>
      <c r="G822" s="4">
        <f t="shared" si="48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67.966666666666669</v>
      </c>
      <c r="G823" s="4">
        <f t="shared" si="48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89.991428571428571</v>
      </c>
      <c r="G824" s="4">
        <f t="shared" si="48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58.095238095238095</v>
      </c>
      <c r="G825" s="4">
        <f t="shared" si="48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83.996875000000003</v>
      </c>
      <c r="G826" s="4">
        <f t="shared" si="48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88.853503184713375</v>
      </c>
      <c r="G827" s="4">
        <f t="shared" si="48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65.963917525773198</v>
      </c>
      <c r="G828" s="4">
        <f t="shared" si="48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74.804878048780495</v>
      </c>
      <c r="G829" s="4">
        <f t="shared" si="48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69.98571428571428</v>
      </c>
      <c r="G830" s="4">
        <f t="shared" si="48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32.006493506493506</v>
      </c>
      <c r="G831" s="4">
        <f t="shared" si="48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64.727272727272734</v>
      </c>
      <c r="G832" s="4">
        <f t="shared" si="48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24.998110087408456</v>
      </c>
      <c r="G833" s="4">
        <f t="shared" si="48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104.97764070932922</v>
      </c>
      <c r="G834" s="4">
        <f t="shared" ref="G834:G897" si="52">(E834/D834)*100</f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E835/I835</f>
        <v>64.987878787878785</v>
      </c>
      <c r="G835" s="4">
        <f t="shared" si="52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7">
        <f t="shared" ref="M835:M898" si="54">(((L835/60)/60)/24+DATE(1970,1,1))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94.352941176470594</v>
      </c>
      <c r="G836" s="4">
        <f t="shared" si="52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44.001706484641637</v>
      </c>
      <c r="G837" s="4">
        <f t="shared" si="52"/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64.744680851063833</v>
      </c>
      <c r="G838" s="4">
        <f t="shared" si="52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84.00667779632721</v>
      </c>
      <c r="G839" s="4">
        <f t="shared" si="52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34.061302681992338</v>
      </c>
      <c r="G840" s="4">
        <f t="shared" si="52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93.273885350318466</v>
      </c>
      <c r="G841" s="4">
        <f t="shared" si="52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32.998301726577978</v>
      </c>
      <c r="G842" s="4">
        <f t="shared" si="52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83.812903225806451</v>
      </c>
      <c r="G843" s="4">
        <f t="shared" si="52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63.992424242424242</v>
      </c>
      <c r="G844" s="4">
        <f t="shared" si="52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81.909090909090907</v>
      </c>
      <c r="G845" s="4">
        <f t="shared" si="52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93.053191489361708</v>
      </c>
      <c r="G846" s="4">
        <f t="shared" si="52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101.98449039881831</v>
      </c>
      <c r="G847" s="4">
        <f t="shared" si="52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105.9375</v>
      </c>
      <c r="G848" s="4">
        <f t="shared" si="52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101.58181818181818</v>
      </c>
      <c r="G849" s="4">
        <f t="shared" si="52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62.970930232558139</v>
      </c>
      <c r="G850" s="4">
        <f t="shared" si="52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29.045602605863191</v>
      </c>
      <c r="G851" s="4">
        <f t="shared" si="52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1</v>
      </c>
      <c r="G852" s="4">
        <f t="shared" si="52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77.924999999999997</v>
      </c>
      <c r="G853" s="4">
        <f t="shared" si="52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80.806451612903231</v>
      </c>
      <c r="G854" s="4">
        <f t="shared" si="52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76.006816632583508</v>
      </c>
      <c r="G855" s="4">
        <f t="shared" si="52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72.993613824192337</v>
      </c>
      <c r="G856" s="4">
        <f t="shared" si="52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53</v>
      </c>
      <c r="G857" s="4">
        <f t="shared" si="52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54.164556962025316</v>
      </c>
      <c r="G858" s="4">
        <f t="shared" si="52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32.946666666666665</v>
      </c>
      <c r="G859" s="4">
        <f t="shared" si="52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79.371428571428567</v>
      </c>
      <c r="G860" s="4">
        <f t="shared" si="52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41.174603174603178</v>
      </c>
      <c r="G861" s="4">
        <f t="shared" si="52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77.430769230769229</v>
      </c>
      <c r="G862" s="4">
        <f t="shared" si="52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57.159509202453989</v>
      </c>
      <c r="G863" s="4">
        <f t="shared" si="52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77.17647058823529</v>
      </c>
      <c r="G864" s="4">
        <f t="shared" si="52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24.953917050691246</v>
      </c>
      <c r="G865" s="4">
        <f t="shared" si="52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97.18</v>
      </c>
      <c r="G866" s="4">
        <f t="shared" si="52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46.000916870415651</v>
      </c>
      <c r="G867" s="4">
        <f t="shared" si="52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88.023385300668153</v>
      </c>
      <c r="G868" s="4">
        <f t="shared" si="52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25.99</v>
      </c>
      <c r="G869" s="4">
        <f t="shared" si="52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102.69047619047619</v>
      </c>
      <c r="G870" s="4">
        <f t="shared" si="52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72.958174904942965</v>
      </c>
      <c r="G871" s="4">
        <f t="shared" si="52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57.190082644628099</v>
      </c>
      <c r="G872" s="4">
        <f t="shared" si="52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84.013793103448279</v>
      </c>
      <c r="G873" s="4">
        <f t="shared" si="52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98.666666666666671</v>
      </c>
      <c r="G874" s="4">
        <f t="shared" si="52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42.007419183889773</v>
      </c>
      <c r="G875" s="4">
        <f t="shared" si="52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32.002753556677376</v>
      </c>
      <c r="G876" s="4">
        <f t="shared" si="52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81.567164179104481</v>
      </c>
      <c r="G877" s="4">
        <f t="shared" si="52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37.035087719298247</v>
      </c>
      <c r="G878" s="4">
        <f t="shared" si="52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103.033360455655</v>
      </c>
      <c r="G879" s="4">
        <f t="shared" si="52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84.333333333333329</v>
      </c>
      <c r="G880" s="4">
        <f t="shared" si="52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102.60377358490567</v>
      </c>
      <c r="G881" s="4">
        <f t="shared" si="52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79.992129246064621</v>
      </c>
      <c r="G882" s="4">
        <f t="shared" si="52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70.055309734513273</v>
      </c>
      <c r="G883" s="4">
        <f t="shared" si="52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37</v>
      </c>
      <c r="G884" s="4">
        <f t="shared" si="52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41.911917098445599</v>
      </c>
      <c r="G885" s="4">
        <f t="shared" si="52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57.992576882290564</v>
      </c>
      <c r="G886" s="4">
        <f t="shared" si="52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40.942307692307693</v>
      </c>
      <c r="G887" s="4">
        <f t="shared" si="52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69.9972602739726</v>
      </c>
      <c r="G888" s="4">
        <f t="shared" si="52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73.838709677419359</v>
      </c>
      <c r="G889" s="4">
        <f t="shared" si="52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41.979310344827589</v>
      </c>
      <c r="G890" s="4">
        <f t="shared" si="52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77.93442622950819</v>
      </c>
      <c r="G891" s="4">
        <f t="shared" si="52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106.01972789115646</v>
      </c>
      <c r="G892" s="4">
        <f t="shared" si="52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47.018181818181816</v>
      </c>
      <c r="G893" s="4">
        <f t="shared" si="52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76.016483516483518</v>
      </c>
      <c r="G894" s="4">
        <f t="shared" si="52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54.120603015075375</v>
      </c>
      <c r="G895" s="4">
        <f t="shared" si="52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57.285714285714285</v>
      </c>
      <c r="G896" s="4">
        <f t="shared" si="52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103.81308411214954</v>
      </c>
      <c r="G897" s="4">
        <f t="shared" si="52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105.02602739726028</v>
      </c>
      <c r="G898" s="4">
        <f t="shared" ref="G898:G961" si="56">(E898/D898)*100</f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E899/I899</f>
        <v>90.259259259259252</v>
      </c>
      <c r="G899" s="4">
        <f t="shared" si="56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7">
        <f t="shared" ref="M899:M962" si="58">(((L899/60)/60)/24+DATE(1970,1,1))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76.978705978705975</v>
      </c>
      <c r="G900" s="4">
        <f t="shared" si="56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102.60162601626017</v>
      </c>
      <c r="G901" s="4">
        <f t="shared" si="56"/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2</v>
      </c>
      <c r="G902" s="4">
        <f t="shared" si="56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55.0062893081761</v>
      </c>
      <c r="G903" s="4">
        <f t="shared" si="56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32.127272727272725</v>
      </c>
      <c r="G904" s="4">
        <f t="shared" si="56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50.642857142857146</v>
      </c>
      <c r="G905" s="4">
        <f t="shared" si="56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49.6875</v>
      </c>
      <c r="G906" s="4">
        <f t="shared" si="56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54.894067796610166</v>
      </c>
      <c r="G907" s="4">
        <f t="shared" si="56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46.931937172774866</v>
      </c>
      <c r="G908" s="4">
        <f t="shared" si="56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44.951219512195124</v>
      </c>
      <c r="G909" s="4">
        <f t="shared" si="56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30.99898322318251</v>
      </c>
      <c r="G910" s="4">
        <f t="shared" si="56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107.7625</v>
      </c>
      <c r="G911" s="4">
        <f t="shared" si="56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102.07770270270271</v>
      </c>
      <c r="G912" s="4">
        <f t="shared" si="56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24.976190476190474</v>
      </c>
      <c r="G913" s="4">
        <f t="shared" si="56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79.944134078212286</v>
      </c>
      <c r="G914" s="4">
        <f t="shared" si="56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67.946462715105156</v>
      </c>
      <c r="G915" s="4">
        <f t="shared" si="56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26.070921985815602</v>
      </c>
      <c r="G916" s="4">
        <f t="shared" si="56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105.0032154340836</v>
      </c>
      <c r="G917" s="4">
        <f t="shared" si="56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25.826923076923077</v>
      </c>
      <c r="G918" s="4">
        <f t="shared" si="56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77.666666666666671</v>
      </c>
      <c r="G919" s="4">
        <f t="shared" si="56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57.82692307692308</v>
      </c>
      <c r="G920" s="4">
        <f t="shared" si="56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92.955555555555549</v>
      </c>
      <c r="G921" s="4">
        <f t="shared" si="56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37.945098039215686</v>
      </c>
      <c r="G922" s="4">
        <f t="shared" si="56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31.842105263157894</v>
      </c>
      <c r="G923" s="4">
        <f t="shared" si="56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40</v>
      </c>
      <c r="G924" s="4">
        <f t="shared" si="56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101.1</v>
      </c>
      <c r="G925" s="4">
        <f t="shared" si="56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84.006989951944078</v>
      </c>
      <c r="G926" s="4">
        <f t="shared" si="56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103.41538461538461</v>
      </c>
      <c r="G927" s="4">
        <f t="shared" si="56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105.13333333333334</v>
      </c>
      <c r="G928" s="4">
        <f t="shared" si="56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89.21621621621621</v>
      </c>
      <c r="G929" s="4">
        <f t="shared" si="56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51.995234312946785</v>
      </c>
      <c r="G930" s="4">
        <f t="shared" si="56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64.956521739130437</v>
      </c>
      <c r="G931" s="4">
        <f t="shared" si="56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46.235294117647058</v>
      </c>
      <c r="G932" s="4">
        <f t="shared" si="56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51.151785714285715</v>
      </c>
      <c r="G933" s="4">
        <f t="shared" si="56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33.909722222222221</v>
      </c>
      <c r="G934" s="4">
        <f t="shared" si="56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92.016298633017882</v>
      </c>
      <c r="G935" s="4">
        <f t="shared" si="56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107.42857142857143</v>
      </c>
      <c r="G936" s="4">
        <f t="shared" si="56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75.848484848484844</v>
      </c>
      <c r="G937" s="4">
        <f t="shared" si="56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80.476190476190482</v>
      </c>
      <c r="G938" s="4">
        <f t="shared" si="56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86.978483606557376</v>
      </c>
      <c r="G939" s="4">
        <f t="shared" si="56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105.13541666666667</v>
      </c>
      <c r="G940" s="4">
        <f t="shared" si="56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57.298507462686565</v>
      </c>
      <c r="G941" s="4">
        <f t="shared" si="56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93.348484848484844</v>
      </c>
      <c r="G942" s="4">
        <f t="shared" si="56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71.987179487179489</v>
      </c>
      <c r="G943" s="4">
        <f t="shared" si="56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92.611940298507463</v>
      </c>
      <c r="G944" s="4">
        <f t="shared" si="56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104.99122807017544</v>
      </c>
      <c r="G945" s="4">
        <f t="shared" si="56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30.958174904942965</v>
      </c>
      <c r="G946" s="4">
        <f t="shared" si="56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33.001182732111175</v>
      </c>
      <c r="G947" s="4">
        <f t="shared" si="56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84.187845303867405</v>
      </c>
      <c r="G948" s="4">
        <f t="shared" si="56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73.92307692307692</v>
      </c>
      <c r="G949" s="4">
        <f t="shared" si="56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36.987499999999997</v>
      </c>
      <c r="G950" s="4">
        <f t="shared" si="56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46.896551724137929</v>
      </c>
      <c r="G951" s="4">
        <f t="shared" si="56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5</v>
      </c>
      <c r="G952" s="4">
        <f t="shared" si="56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102.02437459910199</v>
      </c>
      <c r="G953" s="4">
        <f t="shared" si="56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45.007502206531335</v>
      </c>
      <c r="G954" s="4">
        <f t="shared" si="56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94.285714285714292</v>
      </c>
      <c r="G955" s="4">
        <f t="shared" si="56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101.02325581395348</v>
      </c>
      <c r="G956" s="4">
        <f t="shared" si="56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97.037499999999994</v>
      </c>
      <c r="G957" s="4">
        <f t="shared" si="56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43.00963855421687</v>
      </c>
      <c r="G958" s="4">
        <f t="shared" si="56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94.916030534351151</v>
      </c>
      <c r="G959" s="4">
        <f t="shared" si="56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72.151785714285708</v>
      </c>
      <c r="G960" s="4">
        <f t="shared" si="56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51.007692307692309</v>
      </c>
      <c r="G961" s="4">
        <f t="shared" si="56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85.054545454545448</v>
      </c>
      <c r="G962" s="4">
        <f t="shared" ref="G962:G1001" si="60">(E962/D962)*100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E963/I963</f>
        <v>43.87096774193548</v>
      </c>
      <c r="G963" s="4">
        <f t="shared" si="60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7">
        <f t="shared" ref="M963:M1001" si="62">(((L963/60)/60)/24+DATE(1970,1,1))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40.063909774436091</v>
      </c>
      <c r="G964" s="4">
        <f t="shared" si="60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43.833333333333336</v>
      </c>
      <c r="G965" s="4">
        <f t="shared" si="60"/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84.92903225806451</v>
      </c>
      <c r="G966" s="4">
        <f t="shared" si="60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41.067632850241544</v>
      </c>
      <c r="G967" s="4">
        <f t="shared" si="60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54.971428571428568</v>
      </c>
      <c r="G968" s="4">
        <f t="shared" si="60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77.010807374443743</v>
      </c>
      <c r="G969" s="4">
        <f t="shared" si="60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71.201754385964918</v>
      </c>
      <c r="G970" s="4">
        <f t="shared" si="60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91.935483870967744</v>
      </c>
      <c r="G971" s="4">
        <f t="shared" si="60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97.069023569023571</v>
      </c>
      <c r="G972" s="4">
        <f t="shared" si="60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58.916666666666664</v>
      </c>
      <c r="G973" s="4">
        <f t="shared" si="60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58.015466983938133</v>
      </c>
      <c r="G974" s="4">
        <f t="shared" si="60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103.87301587301587</v>
      </c>
      <c r="G975" s="4">
        <f t="shared" si="60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93.46875</v>
      </c>
      <c r="G976" s="4">
        <f t="shared" si="60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61.970370370370368</v>
      </c>
      <c r="G977" s="4">
        <f t="shared" si="60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92.042857142857144</v>
      </c>
      <c r="G978" s="4">
        <f t="shared" si="60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77.268656716417908</v>
      </c>
      <c r="G979" s="4">
        <f t="shared" si="60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93.923913043478265</v>
      </c>
      <c r="G980" s="4">
        <f t="shared" si="60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84.969458128078813</v>
      </c>
      <c r="G981" s="4">
        <f t="shared" si="60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105.97035040431267</v>
      </c>
      <c r="G982" s="4">
        <f t="shared" si="60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36.969040247678016</v>
      </c>
      <c r="G983" s="4">
        <f t="shared" si="60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81.533333333333331</v>
      </c>
      <c r="G984" s="4">
        <f t="shared" si="60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80.999140154772135</v>
      </c>
      <c r="G985" s="4">
        <f t="shared" si="60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26.010498687664043</v>
      </c>
      <c r="G986" s="4">
        <f t="shared" si="60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25.998410896708286</v>
      </c>
      <c r="G987" s="4">
        <f t="shared" si="60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34.173913043478258</v>
      </c>
      <c r="G988" s="4">
        <f t="shared" si="60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28.002083333333335</v>
      </c>
      <c r="G989" s="4">
        <f t="shared" si="60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76.546875</v>
      </c>
      <c r="G990" s="4">
        <f t="shared" si="60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53.053097345132741</v>
      </c>
      <c r="G991" s="4">
        <f t="shared" si="60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106.859375</v>
      </c>
      <c r="G992" s="4">
        <f t="shared" si="60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46.020746887966808</v>
      </c>
      <c r="G993" s="4">
        <f t="shared" si="60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100.17424242424242</v>
      </c>
      <c r="G994" s="4">
        <f t="shared" si="60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101.44</v>
      </c>
      <c r="G995" s="4">
        <f t="shared" si="60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87.972684085510693</v>
      </c>
      <c r="G996" s="4">
        <f t="shared" si="60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74.995594713656388</v>
      </c>
      <c r="G997" s="4">
        <f t="shared" si="60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42.982142857142854</v>
      </c>
      <c r="G998" s="4">
        <f t="shared" si="60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33.115107913669064</v>
      </c>
      <c r="G999" s="4">
        <f t="shared" si="60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101.13101604278074</v>
      </c>
      <c r="G1000" s="4">
        <f t="shared" si="60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55.98841354723708</v>
      </c>
      <c r="G1001" s="4">
        <f t="shared" si="60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H1:H1048576">
    <cfRule type="cellIs" dxfId="19" priority="2" operator="equal">
      <formula>"live"</formula>
    </cfRule>
    <cfRule type="cellIs" dxfId="18" priority="3" operator="equal">
      <formula>"canceled"</formula>
    </cfRule>
    <cfRule type="cellIs" dxfId="17" priority="4" operator="equal">
      <formula>"successful"</formula>
    </cfRule>
    <cfRule type="cellIs" dxfId="16" priority="5" operator="equal">
      <formula>"failed"</formula>
    </cfRule>
    <cfRule type="cellIs" dxfId="15" priority="6" operator="equal">
      <formula>"fail"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B11F-1DC6-4914-91AF-CEA18E7C0D50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5.625" bestFit="1" customWidth="1"/>
    <col min="9" max="9" width="3.875" bestFit="1" customWidth="1"/>
    <col min="10" max="10" width="9.25" bestFit="1" customWidth="1"/>
    <col min="11" max="11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8F6B-3BFA-43F9-856F-D4B9990BBCB9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68C-1E46-4E60-92FD-926A4B9875F9}">
  <dimension ref="A1:E18"/>
  <sheetViews>
    <sheetView workbookViewId="0"/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9" width="13.75" bestFit="1" customWidth="1"/>
    <col min="10" max="11" width="12.625" bestFit="1" customWidth="1"/>
    <col min="12" max="18" width="13.75" bestFit="1" customWidth="1"/>
    <col min="19" max="20" width="12.625" bestFit="1" customWidth="1"/>
    <col min="21" max="30" width="13.75" bestFit="1" customWidth="1"/>
    <col min="31" max="33" width="12.625" bestFit="1" customWidth="1"/>
    <col min="34" max="42" width="13.75" bestFit="1" customWidth="1"/>
    <col min="43" max="45" width="12.625" bestFit="1" customWidth="1"/>
    <col min="46" max="50" width="13.75" bestFit="1" customWidth="1"/>
    <col min="51" max="54" width="12.625" bestFit="1" customWidth="1"/>
    <col min="55" max="63" width="13.75" bestFit="1" customWidth="1"/>
    <col min="64" max="65" width="12.6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1" width="13.75" bestFit="1" customWidth="1"/>
    <col min="122" max="125" width="12.625" bestFit="1" customWidth="1"/>
    <col min="126" max="128" width="13.75" bestFit="1" customWidth="1"/>
    <col min="129" max="133" width="12.625" bestFit="1" customWidth="1"/>
    <col min="134" max="145" width="13.75" bestFit="1" customWidth="1"/>
    <col min="146" max="148" width="12.625" bestFit="1" customWidth="1"/>
    <col min="149" max="152" width="13.75" bestFit="1" customWidth="1"/>
    <col min="153" max="154" width="12.625" bestFit="1" customWidth="1"/>
    <col min="155" max="160" width="13.75" bestFit="1" customWidth="1"/>
    <col min="161" max="161" width="12.6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13" width="13.75" bestFit="1" customWidth="1"/>
    <col min="214" max="215" width="12.625" bestFit="1" customWidth="1"/>
    <col min="216" max="220" width="13.75" bestFit="1" customWidth="1"/>
    <col min="221" max="225" width="12.625" bestFit="1" customWidth="1"/>
    <col min="226" max="227" width="13.75" bestFit="1" customWidth="1"/>
    <col min="228" max="228" width="12.625" bestFit="1" customWidth="1"/>
    <col min="229" max="232" width="13.75" bestFit="1" customWidth="1"/>
    <col min="233" max="233" width="12.625" bestFit="1" customWidth="1"/>
    <col min="234" max="237" width="13.75" bestFit="1" customWidth="1"/>
    <col min="238" max="238" width="12.625" bestFit="1" customWidth="1"/>
    <col min="239" max="242" width="13.75" bestFit="1" customWidth="1"/>
    <col min="243" max="244" width="12.6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13.75" bestFit="1" customWidth="1"/>
    <col min="282" max="284" width="12.625" bestFit="1" customWidth="1"/>
    <col min="285" max="285" width="13.75" bestFit="1" customWidth="1"/>
    <col min="286" max="287" width="12.625" bestFit="1" customWidth="1"/>
    <col min="288" max="293" width="13.75" bestFit="1" customWidth="1"/>
    <col min="294" max="294" width="12.625" bestFit="1" customWidth="1"/>
    <col min="295" max="299" width="13.75" bestFit="1" customWidth="1"/>
    <col min="300" max="300" width="12.625" bestFit="1" customWidth="1"/>
    <col min="301" max="308" width="13.75" bestFit="1" customWidth="1"/>
    <col min="309" max="311" width="12.625" bestFit="1" customWidth="1"/>
    <col min="312" max="315" width="13.75" bestFit="1" customWidth="1"/>
    <col min="316" max="316" width="12.6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61" width="13.75" bestFit="1" customWidth="1"/>
    <col min="362" max="363" width="12.625" bestFit="1" customWidth="1"/>
    <col min="364" max="367" width="13.75" bestFit="1" customWidth="1"/>
    <col min="368" max="370" width="12.625" bestFit="1" customWidth="1"/>
    <col min="371" max="376" width="13.75" bestFit="1" customWidth="1"/>
    <col min="377" max="380" width="12.625" bestFit="1" customWidth="1"/>
    <col min="381" max="385" width="13.75" bestFit="1" customWidth="1"/>
    <col min="386" max="388" width="12.625" bestFit="1" customWidth="1"/>
    <col min="389" max="395" width="13.75" bestFit="1" customWidth="1"/>
    <col min="396" max="397" width="12.625" bestFit="1" customWidth="1"/>
    <col min="398" max="399" width="13.75" bestFit="1" customWidth="1"/>
    <col min="400" max="400" width="12.6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12.625" bestFit="1" customWidth="1"/>
    <col min="451" max="451" width="13.75" bestFit="1" customWidth="1"/>
    <col min="452" max="452" width="12.625" bestFit="1" customWidth="1"/>
    <col min="453" max="458" width="13.75" bestFit="1" customWidth="1"/>
    <col min="459" max="459" width="12.625" bestFit="1" customWidth="1"/>
    <col min="460" max="464" width="13.75" bestFit="1" customWidth="1"/>
    <col min="465" max="467" width="12.625" bestFit="1" customWidth="1"/>
    <col min="468" max="474" width="13.75" bestFit="1" customWidth="1"/>
    <col min="475" max="478" width="12.625" bestFit="1" customWidth="1"/>
    <col min="479" max="483" width="13.75" bestFit="1" customWidth="1"/>
    <col min="484" max="484" width="12.625" bestFit="1" customWidth="1"/>
    <col min="485" max="492" width="13.75" bestFit="1" customWidth="1"/>
    <col min="493" max="493" width="12.6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13.75" bestFit="1" customWidth="1"/>
    <col min="550" max="551" width="12.625" bestFit="1" customWidth="1"/>
    <col min="552" max="553" width="13.75" bestFit="1" customWidth="1"/>
    <col min="554" max="554" width="12.625" bestFit="1" customWidth="1"/>
    <col min="555" max="565" width="13.75" bestFit="1" customWidth="1"/>
    <col min="566" max="568" width="12.625" bestFit="1" customWidth="1"/>
    <col min="569" max="573" width="13.75" bestFit="1" customWidth="1"/>
    <col min="574" max="578" width="12.625" bestFit="1" customWidth="1"/>
    <col min="579" max="583" width="13.75" bestFit="1" customWidth="1"/>
    <col min="584" max="584" width="12.6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32" width="13.75" bestFit="1" customWidth="1"/>
    <col min="633" max="634" width="12.625" bestFit="1" customWidth="1"/>
    <col min="635" max="641" width="13.75" bestFit="1" customWidth="1"/>
    <col min="642" max="642" width="12.625" bestFit="1" customWidth="1"/>
    <col min="643" max="649" width="13.75" bestFit="1" customWidth="1"/>
    <col min="650" max="650" width="12.625" bestFit="1" customWidth="1"/>
    <col min="651" max="658" width="13.75" bestFit="1" customWidth="1"/>
    <col min="659" max="661" width="12.625" bestFit="1" customWidth="1"/>
    <col min="662" max="667" width="13.75" bestFit="1" customWidth="1"/>
    <col min="668" max="669" width="12.6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21" width="13.75" bestFit="1" customWidth="1"/>
    <col min="722" max="725" width="12.625" bestFit="1" customWidth="1"/>
    <col min="726" max="730" width="13.75" bestFit="1" customWidth="1"/>
    <col min="731" max="733" width="12.625" bestFit="1" customWidth="1"/>
    <col min="734" max="738" width="13.75" bestFit="1" customWidth="1"/>
    <col min="739" max="740" width="12.625" bestFit="1" customWidth="1"/>
    <col min="741" max="745" width="13.75" bestFit="1" customWidth="1"/>
    <col min="746" max="746" width="12.625" bestFit="1" customWidth="1"/>
    <col min="747" max="760" width="13.75" bestFit="1" customWidth="1"/>
    <col min="761" max="763" width="12.6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13.75" bestFit="1" customWidth="1"/>
    <col min="813" max="815" width="12.625" bestFit="1" customWidth="1"/>
    <col min="816" max="823" width="13.75" bestFit="1" customWidth="1"/>
    <col min="824" max="826" width="12.625" bestFit="1" customWidth="1"/>
    <col min="827" max="829" width="13.75" bestFit="1" customWidth="1"/>
    <col min="830" max="830" width="12.625" bestFit="1" customWidth="1"/>
    <col min="831" max="836" width="13.75" bestFit="1" customWidth="1"/>
    <col min="837" max="840" width="12.625" bestFit="1" customWidth="1"/>
    <col min="841" max="844" width="13.75" bestFit="1" customWidth="1"/>
    <col min="845" max="846" width="12.625" bestFit="1" customWidth="1"/>
    <col min="847" max="848" width="13.75" bestFit="1" customWidth="1"/>
    <col min="849" max="850" width="12.6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5" t="s">
        <v>2031</v>
      </c>
      <c r="B1" t="s" vm="1">
        <v>2085</v>
      </c>
    </row>
    <row r="2" spans="1:5" x14ac:dyDescent="0.25">
      <c r="A2" s="5" t="s">
        <v>2086</v>
      </c>
      <c r="B2" t="s" vm="2">
        <v>2085</v>
      </c>
    </row>
    <row r="4" spans="1:5" x14ac:dyDescent="0.25">
      <c r="A4" s="5" t="s">
        <v>2068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3BBF-8327-4F08-BF4F-70A552AE742C}">
  <dimension ref="A1:H13"/>
  <sheetViews>
    <sheetView zoomScale="80" zoomScaleNormal="80" workbookViewId="0">
      <selection activeCell="M9" sqref="M9"/>
    </sheetView>
  </sheetViews>
  <sheetFormatPr defaultRowHeight="15.75" x14ac:dyDescent="0.25"/>
  <cols>
    <col min="1" max="1" width="26.375" bestFit="1" customWidth="1"/>
    <col min="2" max="2" width="20" bestFit="1" customWidth="1"/>
    <col min="3" max="3" width="15.75" bestFit="1" customWidth="1"/>
    <col min="4" max="4" width="18.625" bestFit="1" customWidth="1"/>
    <col min="5" max="5" width="15.5" bestFit="1" customWidth="1"/>
    <col min="6" max="6" width="26.125" bestFit="1" customWidth="1"/>
    <col min="7" max="7" width="22.125" bestFit="1" customWidth="1"/>
    <col min="8" max="8" width="24.625" bestFit="1" customWidth="1"/>
    <col min="9" max="9" width="4.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2104</v>
      </c>
      <c r="G1" t="s">
        <v>2105</v>
      </c>
      <c r="H1" t="s">
        <v>2106</v>
      </c>
    </row>
    <row r="2" spans="1:8" x14ac:dyDescent="0.25">
      <c r="A2" t="s">
        <v>2092</v>
      </c>
      <c r="B2">
        <f>COUNTIFS(Crowdfunding!D3:D997, "&lt;999", Crowdfunding!H3:H997, "successful")</f>
        <v>30</v>
      </c>
      <c r="C2">
        <f>COUNTIFS(Crowdfunding!D2:D1000, "&lt;999", Crowdfunding!H2:H1000, "failed")</f>
        <v>20</v>
      </c>
      <c r="D2">
        <f>COUNTIFS(Crowdfunding!D20:D1001, "&lt;999", Crowdfunding!H20:H1001, "canceled")</f>
        <v>1</v>
      </c>
      <c r="E2">
        <f>SUM(B2:D2)</f>
        <v>51</v>
      </c>
      <c r="F2" s="4">
        <f>(B2/E2)*100</f>
        <v>58.82352941176471</v>
      </c>
      <c r="G2" s="4">
        <f>(C2/E2)*100</f>
        <v>39.215686274509807</v>
      </c>
      <c r="H2" s="4">
        <f>(D2/E2)*100</f>
        <v>1.9607843137254901</v>
      </c>
    </row>
    <row r="3" spans="1:8" x14ac:dyDescent="0.25">
      <c r="A3" t="s">
        <v>2093</v>
      </c>
      <c r="B3">
        <f>COUNTIFS(Crowdfunding!D3:D997, "&gt;=1000", Crowdfunding!D3:D997, "&lt;=4999", Crowdfunding!H3:H997, "successful")</f>
        <v>191</v>
      </c>
      <c r="C3">
        <f>COUNTIFS(Crowdfunding!D2:D1000, "&gt;=1000", Crowdfunding!D2:D1000, "&lt;=4999", Crowdfunding!H2:H1000, "failed")</f>
        <v>38</v>
      </c>
      <c r="D3">
        <f>COUNTIFS(Crowdfunding!D20:D1001, "&gt;=1000", Crowdfunding!D20:D1001, "&lt;=4999", Crowdfunding!H20:H1001, "canceled")</f>
        <v>2</v>
      </c>
      <c r="E3">
        <f t="shared" ref="E3:E13" si="0">SUM(B3:D3)</f>
        <v>231</v>
      </c>
      <c r="F3" s="4">
        <f t="shared" ref="F3:F13" si="1">(B3/E3)*100</f>
        <v>82.683982683982677</v>
      </c>
      <c r="G3" s="4">
        <f t="shared" ref="G3:G13" si="2">(C3/E3)*100</f>
        <v>16.450216450216452</v>
      </c>
      <c r="H3" s="4">
        <f t="shared" ref="H3:H13" si="3">(D3/E3)*100</f>
        <v>0.86580086580086579</v>
      </c>
    </row>
    <row r="4" spans="1:8" x14ac:dyDescent="0.25">
      <c r="A4" t="s">
        <v>2094</v>
      </c>
      <c r="B4">
        <f>COUNTIFS(Crowdfunding!D3:D997, "&gt;=5000", Crowdfunding!D3:D997, "&lt;=9999", Crowdfunding!H3:H997, "successful")</f>
        <v>164</v>
      </c>
      <c r="C4">
        <f>COUNTIFS(Crowdfunding!D2:D1000, "&gt;=5000", Crowdfunding!D2:D1000, "&lt;=9999", Crowdfunding!H2:H1000, "failed")</f>
        <v>126</v>
      </c>
      <c r="D4">
        <f>COUNTIFS(Crowdfunding!D20:D1001, "&gt;=5000", Crowdfunding!D20:D1001, "&lt;=9999", Crowdfunding!H20:H1001, "canceled")</f>
        <v>25</v>
      </c>
      <c r="E4">
        <f t="shared" si="0"/>
        <v>315</v>
      </c>
      <c r="F4" s="4">
        <f t="shared" si="1"/>
        <v>52.06349206349207</v>
      </c>
      <c r="G4" s="4">
        <f t="shared" si="2"/>
        <v>40</v>
      </c>
      <c r="H4" s="4">
        <f t="shared" si="3"/>
        <v>7.9365079365079358</v>
      </c>
    </row>
    <row r="5" spans="1:8" x14ac:dyDescent="0.25">
      <c r="A5" t="s">
        <v>2095</v>
      </c>
      <c r="B5">
        <f>COUNTIFS(Crowdfunding!D3:D997, "&gt;=10000", Crowdfunding!D3:D997, "&lt;=14999", Crowdfunding!H3:H997, "successful")</f>
        <v>4</v>
      </c>
      <c r="C5">
        <f>COUNTIFS(Crowdfunding!D2:D1000, "&gt;=10000", Crowdfunding!D2:D1000, "&lt;=14999", Crowdfunding!H2:H1000, "failed")</f>
        <v>5</v>
      </c>
      <c r="D5">
        <f>COUNTIFS(Crowdfunding!D20:D1001, "&gt;=10000", Crowdfunding!D20:D1001, "&lt;=14999", Crowdfunding!H20:H1001, "canceled")</f>
        <v>0</v>
      </c>
      <c r="E5">
        <f t="shared" si="0"/>
        <v>9</v>
      </c>
      <c r="F5" s="4">
        <f t="shared" si="1"/>
        <v>44.444444444444443</v>
      </c>
      <c r="G5" s="4">
        <f t="shared" si="2"/>
        <v>55.555555555555557</v>
      </c>
      <c r="H5" s="4">
        <f t="shared" si="3"/>
        <v>0</v>
      </c>
    </row>
    <row r="6" spans="1:8" x14ac:dyDescent="0.25">
      <c r="A6" t="s">
        <v>2096</v>
      </c>
      <c r="B6">
        <f>COUNTIFS(Crowdfunding!D3:D997, "&gt;=15000", Crowdfunding!D3:D997, "&lt;=19999", Crowdfunding!H3:H997, "successful")</f>
        <v>10</v>
      </c>
      <c r="C6">
        <f>COUNTIFS(Crowdfunding!D2:D1000, "&gt;=15000", Crowdfunding!D2:D1000, "&lt;=19999", Crowdfunding!H2:H1000, "failed")</f>
        <v>0</v>
      </c>
      <c r="D6">
        <f>COUNTIFS(Crowdfunding!D20:D1001, "&gt;=15000", Crowdfunding!D20:D1001, "&lt;=19999", Crowdfunding!H20:H1001, "canceled")</f>
        <v>0</v>
      </c>
      <c r="E6">
        <f t="shared" si="0"/>
        <v>10</v>
      </c>
      <c r="F6" s="4">
        <f t="shared" si="1"/>
        <v>100</v>
      </c>
      <c r="G6" s="4">
        <f t="shared" si="2"/>
        <v>0</v>
      </c>
      <c r="H6" s="4">
        <f t="shared" si="3"/>
        <v>0</v>
      </c>
    </row>
    <row r="7" spans="1:8" x14ac:dyDescent="0.25">
      <c r="A7" t="s">
        <v>2097</v>
      </c>
      <c r="B7">
        <f>COUNTIFS(Crowdfunding!D3:D997, "&gt;=20000", Crowdfunding!D3:D997, "&lt;=24999", Crowdfunding!H3:H997, "successful")</f>
        <v>7</v>
      </c>
      <c r="C7">
        <f>COUNTIFS(Crowdfunding!D2:D1000, "&gt;=20000", Crowdfunding!D2:D1000, "&lt;=24999", Crowdfunding!H2:H1000, "failed")</f>
        <v>0</v>
      </c>
      <c r="D7">
        <f>COUNTIFS(Crowdfunding!D20:D1001, "&gt;=20000", Crowdfunding!D20:D1001, "&lt;=24999", Crowdfunding!H20:H1001, "canceled")</f>
        <v>0</v>
      </c>
      <c r="E7">
        <f t="shared" si="0"/>
        <v>7</v>
      </c>
      <c r="F7" s="4">
        <f t="shared" si="1"/>
        <v>100</v>
      </c>
      <c r="G7" s="4">
        <f t="shared" si="2"/>
        <v>0</v>
      </c>
      <c r="H7" s="4">
        <f t="shared" si="3"/>
        <v>0</v>
      </c>
    </row>
    <row r="8" spans="1:8" x14ac:dyDescent="0.25">
      <c r="A8" t="s">
        <v>2098</v>
      </c>
      <c r="B8">
        <f>COUNTIFS(Crowdfunding!D3:D997, "&gt;=25000", Crowdfunding!D3:D997, "&lt;=29999", Crowdfunding!H3:H997, "successful")</f>
        <v>11</v>
      </c>
      <c r="C8">
        <f>COUNTIFS(Crowdfunding!D2:D1000, "&gt;=25000", Crowdfunding!D2:D1000, "&lt;=29999", Crowdfunding!H2:H1000, "failed")</f>
        <v>3</v>
      </c>
      <c r="D8">
        <f>COUNTIFS(Crowdfunding!D20:D1001, "&gt;=25000", Crowdfunding!D20:D1001, "&lt;=29999", Crowdfunding!H20:H1001, "canceled")</f>
        <v>0</v>
      </c>
      <c r="E8">
        <f t="shared" si="0"/>
        <v>14</v>
      </c>
      <c r="F8" s="4">
        <f t="shared" si="1"/>
        <v>78.571428571428569</v>
      </c>
      <c r="G8" s="4">
        <f t="shared" si="2"/>
        <v>21.428571428571427</v>
      </c>
      <c r="H8" s="4">
        <f t="shared" si="3"/>
        <v>0</v>
      </c>
    </row>
    <row r="9" spans="1:8" x14ac:dyDescent="0.25">
      <c r="A9" t="s">
        <v>2099</v>
      </c>
      <c r="B9">
        <f>COUNTIFS(Crowdfunding!D3:D997, "&gt;=30000", Crowdfunding!D3:D997, "&lt;=34999", Crowdfunding!H3:H997, "successful")</f>
        <v>7</v>
      </c>
      <c r="C9">
        <f>COUNTIFS(Crowdfunding!D2:D1000, "&gt;=30000", Crowdfunding!D2:D1000, "&lt;=34999", Crowdfunding!H2:H1000, "failed")</f>
        <v>0</v>
      </c>
      <c r="D9">
        <f>COUNTIFS(Crowdfunding!D20:D1001, "&gt;=30000", Crowdfunding!D20:D1001, "&lt;=34999",Crowdfunding!H20:H1001, "canceled")</f>
        <v>0</v>
      </c>
      <c r="E9">
        <f t="shared" si="0"/>
        <v>7</v>
      </c>
      <c r="F9" s="4">
        <f t="shared" si="1"/>
        <v>100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2100</v>
      </c>
      <c r="B10">
        <f>COUNTIFS(Crowdfunding!D3:D997, "&gt;=35000", Crowdfunding!D3:D997, "&lt;=39999", Crowdfunding!H3:H997, "successful")</f>
        <v>8</v>
      </c>
      <c r="C10">
        <f>COUNTIFS(Crowdfunding!D2:D1000, "&gt;=35000", Crowdfunding!D2:D1000, "&lt;=39999", Crowdfunding!H2:H1000, "failed")</f>
        <v>3</v>
      </c>
      <c r="D10">
        <f>COUNTIFS(Crowdfunding!D20:D1001, "&gt;=35000", Crowdfunding!D20:D1001, "&lt;=39999", Crowdfunding!H20:H1001, "canceled")</f>
        <v>1</v>
      </c>
      <c r="E10">
        <f t="shared" si="0"/>
        <v>12</v>
      </c>
      <c r="F10" s="4">
        <f t="shared" si="1"/>
        <v>66.666666666666657</v>
      </c>
      <c r="G10" s="4">
        <f t="shared" si="2"/>
        <v>25</v>
      </c>
      <c r="H10" s="4">
        <f t="shared" si="3"/>
        <v>8.3333333333333321</v>
      </c>
    </row>
    <row r="11" spans="1:8" x14ac:dyDescent="0.25">
      <c r="A11" t="s">
        <v>2101</v>
      </c>
      <c r="B11">
        <f>COUNTIFS(Crowdfunding!D3:D997, "&gt;=40000", Crowdfunding!D3:D997, "&lt;=44999", Crowdfunding!H3:H997, "successful")</f>
        <v>11</v>
      </c>
      <c r="C11">
        <f>COUNTIFS(Crowdfunding!D2:D1000, "&gt;=40000", Crowdfunding!D2:D1000, "&lt;=44999", Crowdfunding!H2:H1000, "failed")</f>
        <v>3</v>
      </c>
      <c r="D11">
        <f>COUNTIFS(Crowdfunding!D20:D1001, "&gt;=40000", Crowdfunding!D20:D1001, "&lt;=44999", Crowdfunding!H20:H1001, "canceled")</f>
        <v>0</v>
      </c>
      <c r="E11">
        <f t="shared" si="0"/>
        <v>14</v>
      </c>
      <c r="F11" s="4">
        <f t="shared" si="1"/>
        <v>78.571428571428569</v>
      </c>
      <c r="G11" s="4">
        <f t="shared" si="2"/>
        <v>21.428571428571427</v>
      </c>
      <c r="H11" s="4">
        <f t="shared" si="3"/>
        <v>0</v>
      </c>
    </row>
    <row r="12" spans="1:8" x14ac:dyDescent="0.25">
      <c r="A12" t="s">
        <v>2102</v>
      </c>
      <c r="B12">
        <f>COUNTIFS(Crowdfunding!D3:D997, "&gt;=45000", Crowdfunding!D3:D997, "&lt;=49999", Crowdfunding!H3:H997, "successful")</f>
        <v>8</v>
      </c>
      <c r="C12">
        <f>COUNTIFS(Crowdfunding!D2:D1000, "&gt;=45000", Crowdfunding!D2:D1000, "&lt;=49999", Crowdfunding!H2:H1000, "failed")</f>
        <v>3</v>
      </c>
      <c r="D12">
        <f>COUNTIFS(Crowdfunding!D20:D1001, "&gt;=45000", Crowdfunding!D20:D1001, "&lt;=49999", Crowdfunding!H20:H1001, "canceled")</f>
        <v>0</v>
      </c>
      <c r="E12">
        <f t="shared" si="0"/>
        <v>11</v>
      </c>
      <c r="F12" s="4">
        <f t="shared" si="1"/>
        <v>72.727272727272734</v>
      </c>
      <c r="G12" s="4">
        <f t="shared" si="2"/>
        <v>27.27272727272727</v>
      </c>
      <c r="H12" s="4">
        <f t="shared" si="3"/>
        <v>0</v>
      </c>
    </row>
    <row r="13" spans="1:8" x14ac:dyDescent="0.25">
      <c r="A13" t="s">
        <v>2103</v>
      </c>
      <c r="B13">
        <f>COUNTIFS(Crowdfunding!D3:D997, "&gt;50000", Crowdfunding!H3:H997, "successful")</f>
        <v>114</v>
      </c>
      <c r="C13">
        <f>COUNTIFS(Crowdfunding!D2:D1000, "&gt;50000", Crowdfunding!H2:H1000, "failed")</f>
        <v>163</v>
      </c>
      <c r="D13">
        <f>COUNTIFS(Crowdfunding!D20:D1001, "&gt;=50000", Crowdfunding!H20:H1001, "canceled")</f>
        <v>28</v>
      </c>
      <c r="E13">
        <f t="shared" si="0"/>
        <v>305</v>
      </c>
      <c r="F13" s="4">
        <f t="shared" si="1"/>
        <v>37.377049180327873</v>
      </c>
      <c r="G13" s="4">
        <f t="shared" si="2"/>
        <v>53.442622950819676</v>
      </c>
      <c r="H13" s="4">
        <f t="shared" si="3"/>
        <v>9.1803278688524586</v>
      </c>
    </row>
  </sheetData>
  <autoFilter ref="A1:I13" xr:uid="{68F33BBF-8327-4F08-BF4F-70A552AE742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B9B9-C772-49B0-B418-34AC0404F2B4}">
  <dimension ref="A1:K566"/>
  <sheetViews>
    <sheetView tabSelected="1" workbookViewId="0">
      <selection activeCell="H6" sqref="H6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26.125" bestFit="1" customWidth="1"/>
    <col min="8" max="8" width="14.5" customWidth="1"/>
    <col min="10" max="10" width="16.375" bestFit="1" customWidth="1"/>
    <col min="11" max="11" width="21.75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  <c r="G1" s="8" t="s">
        <v>2113</v>
      </c>
      <c r="H1" s="9"/>
      <c r="J1" s="8" t="s">
        <v>2114</v>
      </c>
      <c r="K1" s="9"/>
    </row>
    <row r="2" spans="1:11" x14ac:dyDescent="0.25">
      <c r="A2" t="s">
        <v>20</v>
      </c>
      <c r="B2">
        <v>158</v>
      </c>
      <c r="D2" t="s">
        <v>14</v>
      </c>
      <c r="E2">
        <v>0</v>
      </c>
      <c r="G2" s="10" t="s">
        <v>2107</v>
      </c>
      <c r="H2" s="11">
        <f>AVERAGE(B2:B566)</f>
        <v>851.14690265486729</v>
      </c>
      <c r="J2" s="10" t="s">
        <v>2107</v>
      </c>
      <c r="K2" s="11">
        <f>AVERAGE(E2:E365)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s="10" t="s">
        <v>2108</v>
      </c>
      <c r="H3" s="11">
        <f>MEDIAN(B2:B566)</f>
        <v>201</v>
      </c>
      <c r="J3" s="10" t="s">
        <v>2108</v>
      </c>
      <c r="K3" s="11">
        <f>MEDIAN(E2:E566)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s="10" t="s">
        <v>2109</v>
      </c>
      <c r="H4" s="11">
        <f>MIN(B2:B566)</f>
        <v>16</v>
      </c>
      <c r="J4" s="10" t="s">
        <v>2109</v>
      </c>
      <c r="K4" s="11">
        <f>MIN(E2:E566)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s="10" t="s">
        <v>2110</v>
      </c>
      <c r="H5" s="11">
        <f>MAX(B2:B566)</f>
        <v>7295</v>
      </c>
      <c r="J5" s="10" t="s">
        <v>2110</v>
      </c>
      <c r="K5" s="11">
        <f>MAX(E2:E566)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0" t="s">
        <v>2111</v>
      </c>
      <c r="H6" s="11">
        <f>_xlfn.VAR.P(B2:B560)</f>
        <v>1615101.9585958826</v>
      </c>
      <c r="J6" s="10" t="s">
        <v>2111</v>
      </c>
      <c r="K6" s="11">
        <f>_xlfn.VAR.P(E2:E560)</f>
        <v>921574.68174133555</v>
      </c>
    </row>
    <row r="7" spans="1:11" ht="16.5" thickBot="1" x14ac:dyDescent="0.3">
      <c r="A7" t="s">
        <v>20</v>
      </c>
      <c r="B7">
        <v>98</v>
      </c>
      <c r="D7" t="s">
        <v>14</v>
      </c>
      <c r="E7">
        <v>27</v>
      </c>
      <c r="G7" s="12" t="s">
        <v>2112</v>
      </c>
      <c r="H7" s="13">
        <f>_xlfn.STDEV.P(B2:B566)</f>
        <v>1266.2439466397898</v>
      </c>
      <c r="J7" s="12" t="s">
        <v>2112</v>
      </c>
      <c r="K7" s="13">
        <f>_xlfn.STDEV.P(E2:E566)</f>
        <v>959.98681331637863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s="14"/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G1:H1"/>
    <mergeCell ref="J1:K1"/>
  </mergeCells>
  <conditionalFormatting sqref="A567:A1048576">
    <cfRule type="cellIs" dxfId="14" priority="11" operator="equal">
      <formula>"live"</formula>
    </cfRule>
    <cfRule type="cellIs" dxfId="13" priority="12" operator="equal">
      <formula>"canceled"</formula>
    </cfRule>
    <cfRule type="cellIs" dxfId="12" priority="13" operator="equal">
      <formula>"successful"</formula>
    </cfRule>
    <cfRule type="cellIs" dxfId="11" priority="14" operator="equal">
      <formula>"failed"</formula>
    </cfRule>
    <cfRule type="cellIs" dxfId="10" priority="15" operator="equal">
      <formula>"fail"</formula>
    </cfRule>
  </conditionalFormatting>
  <conditionalFormatting sqref="A1:A566">
    <cfRule type="cellIs" dxfId="9" priority="6" operator="equal">
      <formula>"live"</formula>
    </cfRule>
    <cfRule type="cellIs" dxfId="8" priority="7" operator="equal">
      <formula>"canceled"</formula>
    </cfRule>
    <cfRule type="cellIs" dxfId="7" priority="8" operator="equal">
      <formula>"successful"</formula>
    </cfRule>
    <cfRule type="cellIs" dxfId="6" priority="9" operator="equal">
      <formula>"failed"</formula>
    </cfRule>
    <cfRule type="cellIs" dxfId="5" priority="10" operator="equal">
      <formula>"fail"</formula>
    </cfRule>
  </conditionalFormatting>
  <conditionalFormatting sqref="D1:D365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"failed"</formula>
    </cfRule>
    <cfRule type="cellIs" dxfId="0" priority="5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vs. Category</vt:lpstr>
      <vt:lpstr>Outcome vs. Sub-category</vt:lpstr>
      <vt:lpstr>Outcome vs. Month Created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2023-10-04T22:02:50Z</dcterms:modified>
</cp:coreProperties>
</file>