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ly/Desktop/analysis projects/"/>
    </mc:Choice>
  </mc:AlternateContent>
  <xr:revisionPtr revIDLastSave="0" documentId="8_{A5B99CE5-067D-B047-AF23-B95B79DA6D4E}" xr6:coauthVersionLast="47" xr6:coauthVersionMax="47" xr10:uidLastSave="{00000000-0000-0000-0000-000000000000}"/>
  <bookViews>
    <workbookView xWindow="2500" yWindow="1780" windowWidth="43580" windowHeight="23100" activeTab="5" xr2:uid="{00000000-000D-0000-FFFF-FFFF00000000}"/>
  </bookViews>
  <sheets>
    <sheet name="Crowdfunding" sheetId="1" r:id="rId1"/>
    <sheet name="Category Statistics" sheetId="4" r:id="rId2"/>
    <sheet name="Sub-category Statistics" sheetId="5" r:id="rId3"/>
    <sheet name="Outcomes Based On Launch Date" sheetId="7" r:id="rId4"/>
    <sheet name="Goal Analysis" sheetId="8" r:id="rId5"/>
    <sheet name="Statistical Analysis" sheetId="9" r:id="rId6"/>
  </sheets>
  <definedNames>
    <definedName name="_xlnm._FilterDatabase" localSheetId="0" hidden="1">Crowdfunding!$G$1:$G$1001</definedName>
    <definedName name="_xlchart.v1.0" hidden="1">'Goal Analysis'!$A$2:$A$13</definedName>
    <definedName name="_xlchart.v1.1" hidden="1">'Goal Analysis'!$F$1</definedName>
    <definedName name="_xlchart.v1.10" hidden="1">'Statistical Analysis'!$B$2:$B$566</definedName>
    <definedName name="_xlchart.v1.11" hidden="1">'Statistical Analysis'!$C$1</definedName>
    <definedName name="_xlchart.v1.12" hidden="1">'Statistical Analysis'!$C$2:$C$566</definedName>
    <definedName name="_xlchart.v1.13" hidden="1">'Statistical Analysis'!$D$1</definedName>
    <definedName name="_xlchart.v1.14" hidden="1">'Statistical Analysis'!$D$2:$D$566</definedName>
    <definedName name="_xlchart.v1.15" hidden="1">'Statistical Analysis'!$E$1</definedName>
    <definedName name="_xlchart.v1.16" hidden="1">'Statistical Analysis'!$E$2:$E$566</definedName>
    <definedName name="_xlchart.v1.17" hidden="1">'Statistical Analysis'!$A$2:$A$566</definedName>
    <definedName name="_xlchart.v1.18" hidden="1">'Statistical Analysis'!$B$1</definedName>
    <definedName name="_xlchart.v1.19" hidden="1">'Statistical Analysis'!$B$2:$B$566</definedName>
    <definedName name="_xlchart.v1.2" hidden="1">'Goal Analysis'!$F$2:$F$13</definedName>
    <definedName name="_xlchart.v1.20" hidden="1">'Statistical Analysis'!$C$1</definedName>
    <definedName name="_xlchart.v1.21" hidden="1">'Statistical Analysis'!$C$2:$C$566</definedName>
    <definedName name="_xlchart.v1.22" hidden="1">'Statistical Analysis'!$D$1</definedName>
    <definedName name="_xlchart.v1.23" hidden="1">'Statistical Analysis'!$D$2:$D$566</definedName>
    <definedName name="_xlchart.v1.24" hidden="1">'Statistical Analysis'!$E$1</definedName>
    <definedName name="_xlchart.v1.25" hidden="1">'Statistical Analysis'!$E$2:$E$566</definedName>
    <definedName name="_xlchart.v1.3" hidden="1">'Goal Analysis'!$G$1</definedName>
    <definedName name="_xlchart.v1.4" hidden="1">'Goal Analysis'!$G$2:$G$13</definedName>
    <definedName name="_xlchart.v1.5" hidden="1">'Goal Analysis'!$H$1</definedName>
    <definedName name="_xlchart.v1.6" hidden="1">'Goal Analysis'!$H$2:$H$13</definedName>
    <definedName name="_xlchart.v1.7" hidden="1">'Statistical Analysis'!$G$9</definedName>
    <definedName name="_xlchart.v1.8" hidden="1">'Statistical Analysis'!$A$2:$A$566</definedName>
    <definedName name="_xlchart.v1.9" hidden="1">'Statistical Analysis'!$B$1</definedName>
  </definedNames>
  <calcPr calcId="191029"/>
  <pivotCaches>
    <pivotCache cacheId="60" r:id="rId7"/>
    <pivotCache cacheId="6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2" i="1"/>
  <c r="U2" i="1" s="1"/>
  <c r="Q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8" l="1"/>
  <c r="G10" i="8"/>
  <c r="E9" i="8"/>
  <c r="G9" i="8" s="1"/>
  <c r="V3" i="1"/>
  <c r="V2" i="1"/>
  <c r="E8" i="8"/>
  <c r="H8" i="8" s="1"/>
  <c r="F8" i="8"/>
  <c r="H9" i="8"/>
  <c r="H10" i="8"/>
  <c r="E3" i="8"/>
  <c r="H3" i="8" s="1"/>
  <c r="E11" i="8"/>
  <c r="G11" i="8" s="1"/>
  <c r="H11" i="8"/>
  <c r="E7" i="8"/>
  <c r="H7" i="8" s="1"/>
  <c r="F12" i="8"/>
  <c r="G8" i="8"/>
  <c r="H4" i="8"/>
  <c r="E2" i="8"/>
  <c r="G2" i="8" s="1"/>
  <c r="E6" i="8"/>
  <c r="F6" i="8" s="1"/>
  <c r="F10" i="8"/>
  <c r="E13" i="8"/>
  <c r="G13" i="8" s="1"/>
  <c r="E5" i="8"/>
  <c r="F5" i="8" s="1"/>
  <c r="F9" i="8"/>
  <c r="E12" i="8"/>
  <c r="G12" i="8" s="1"/>
  <c r="E4" i="8"/>
  <c r="F4" i="8" s="1"/>
  <c r="H12" i="8" l="1"/>
  <c r="F13" i="8"/>
  <c r="G5" i="8"/>
  <c r="G4" i="8"/>
  <c r="F11" i="8"/>
  <c r="G3" i="8"/>
  <c r="H13" i="8"/>
  <c r="H5" i="8"/>
  <c r="F7" i="8"/>
  <c r="H6" i="8"/>
  <c r="F3" i="8"/>
  <c r="H2" i="8"/>
  <c r="G6" i="8"/>
  <c r="G7" i="8"/>
  <c r="F2" i="8"/>
</calcChain>
</file>

<file path=xl/sharedStrings.xml><?xml version="1.0" encoding="utf-8"?>
<sst xmlns="http://schemas.openxmlformats.org/spreadsheetml/2006/main" count="7064" uniqueCount="2114">
  <si>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</si>
  <si>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</si>
  <si>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</si>
  <si>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</si>
  <si>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</si>
  <si>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</si>
  <si>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</si>
  <si>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</si>
  <si>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</si>
  <si>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</si>
  <si>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</si>
  <si>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</si>
  <si>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</si>
  <si>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</si>
  <si>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</si>
  <si>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</si>
  <si>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</si>
  <si>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</si>
  <si>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</si>
  <si>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</si>
  <si>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</si>
  <si>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</si>
  <si>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</si>
  <si>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</si>
  <si>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</si>
  <si>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</si>
  <si>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</si>
  <si>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</si>
  <si>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</si>
  <si>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</si>
  <si>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</si>
  <si>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</si>
  <si>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</si>
  <si>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</si>
  <si>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</si>
  <si>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</si>
  <si>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</si>
  <si>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</si>
  <si>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</si>
  <si>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</si>
  <si>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</si>
  <si>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</si>
  <si>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</si>
  <si>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</si>
  <si>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</si>
  <si>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</si>
  <si>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</si>
  <si>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</si>
  <si>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</si>
  <si>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</si>
  <si>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</si>
  <si>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</si>
  <si>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</si>
  <si>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</si>
  <si>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</si>
  <si>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</si>
  <si>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</si>
  <si>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</si>
  <si>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</si>
  <si>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</si>
  <si>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</si>
  <si>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</si>
  <si>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</si>
  <si>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</si>
  <si>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</si>
  <si>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</si>
  <si>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</si>
  <si>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</si>
  <si>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</si>
  <si>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</si>
  <si>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</si>
  <si>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</si>
  <si>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</si>
  <si>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</si>
  <si>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</si>
  <si>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</si>
  <si>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</si>
  <si>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</si>
  <si>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</si>
  <si>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</si>
  <si>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</si>
  <si>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</si>
  <si>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</si>
  <si>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</si>
  <si>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</si>
  <si>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</si>
  <si>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</si>
  <si>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</si>
  <si>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</si>
  <si>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</si>
  <si>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</si>
  <si>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</si>
  <si>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</si>
  <si>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</si>
  <si>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</si>
  <si>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</si>
  <si>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</si>
  <si>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</si>
  <si>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</si>
  <si>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</si>
  <si>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</si>
  <si>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</si>
  <si>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</si>
  <si>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</si>
  <si>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</si>
  <si>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</si>
  <si>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</si>
  <si>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</si>
  <si>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</si>
  <si>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</si>
  <si>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</si>
  <si>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</si>
  <si>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</si>
  <si>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</si>
  <si>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</si>
  <si>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</si>
  <si>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</si>
  <si>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</si>
  <si>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</si>
  <si>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</si>
  <si>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</si>
  <si>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</si>
  <si>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</si>
  <si>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</si>
  <si>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</si>
  <si>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</si>
  <si>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</si>
  <si>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</si>
  <si>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</si>
  <si>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</si>
  <si>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</si>
  <si>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</si>
  <si>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</si>
  <si>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</si>
  <si>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</si>
  <si>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</si>
  <si>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</si>
  <si>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</si>
  <si>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</si>
  <si>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</si>
  <si>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</si>
  <si>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</si>
  <si>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</si>
  <si>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</si>
  <si>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</si>
  <si>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</si>
  <si>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</si>
  <si>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</si>
  <si>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</si>
  <si>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</si>
  <si>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</si>
  <si>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</si>
  <si>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</si>
  <si>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</si>
  <si>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</si>
  <si>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</si>
  <si>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</si>
  <si>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</si>
  <si>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</si>
  <si>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</si>
  <si>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</si>
  <si>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</si>
  <si>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</si>
  <si>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</si>
  <si>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</si>
  <si>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</si>
  <si>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</si>
  <si>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</si>
  <si>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</si>
  <si>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</si>
  <si>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</si>
  <si>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</si>
  <si>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</si>
  <si>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</si>
  <si>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</si>
  <si>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</si>
  <si>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</si>
  <si>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</si>
  <si>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</si>
  <si>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</si>
  <si>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</si>
  <si>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</si>
  <si>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</si>
  <si>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</si>
  <si>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</si>
  <si>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</si>
  <si>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</si>
  <si>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</si>
  <si>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</si>
  <si>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</si>
  <si>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</si>
  <si>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</si>
  <si>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</si>
  <si>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</si>
  <si>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</si>
  <si>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</si>
  <si>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</si>
  <si>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</si>
  <si>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</si>
  <si>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</si>
  <si>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</si>
  <si>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</si>
  <si>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</si>
  <si>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</si>
  <si>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</si>
  <si>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</si>
  <si>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</si>
  <si>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</si>
  <si>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</si>
  <si>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</si>
  <si>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</si>
  <si>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</si>
  <si>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</si>
  <si>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</si>
  <si>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</si>
  <si>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</si>
  <si>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</si>
  <si>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</si>
  <si>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</si>
  <si>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</si>
  <si>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</si>
  <si>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</si>
  <si>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</si>
  <si>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</si>
  <si>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</si>
  <si>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</si>
  <si>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</si>
  <si>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</si>
  <si>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</si>
  <si>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</si>
  <si>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</si>
  <si>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</si>
  <si>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</si>
  <si>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</si>
  <si>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</si>
  <si>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</si>
  <si>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</si>
  <si>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</si>
  <si>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</si>
  <si>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</si>
  <si>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</si>
  <si>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</si>
  <si>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</si>
  <si>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</si>
  <si>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</si>
  <si>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</si>
  <si>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</si>
  <si>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</si>
  <si>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</si>
  <si>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</si>
  <si>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</si>
  <si>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</si>
  <si>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</si>
  <si>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</si>
  <si>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</si>
  <si>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</si>
  <si>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</si>
  <si>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</si>
  <si>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</si>
  <si>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</si>
  <si>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</si>
  <si>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</si>
  <si>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</si>
  <si>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</si>
  <si>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</si>
  <si>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</si>
  <si>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</si>
  <si>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</si>
  <si>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</si>
  <si>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</si>
  <si>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</si>
  <si>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</si>
  <si>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</si>
  <si>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</si>
  <si>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</si>
  <si>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</si>
  <si>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</si>
  <si>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</si>
  <si>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</si>
  <si>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</si>
  <si>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</si>
  <si>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</si>
  <si>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</si>
  <si>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</si>
  <si>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</si>
  <si>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</si>
  <si>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</si>
  <si>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</si>
  <si>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</si>
  <si>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</si>
  <si>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</si>
  <si>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</si>
  <si>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</si>
  <si>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</si>
  <si>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</si>
  <si>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</si>
  <si>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</si>
  <si>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</si>
  <si>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</si>
  <si>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</si>
  <si>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</si>
  <si>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</si>
  <si>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</si>
  <si>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</si>
  <si>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</si>
  <si>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</si>
  <si>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</si>
  <si>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</si>
  <si>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</si>
  <si>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</si>
  <si>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</si>
  <si>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</si>
  <si>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</si>
  <si>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</si>
  <si>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</si>
  <si>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</si>
  <si>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</si>
  <si>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</si>
  <si>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</si>
  <si>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</si>
  <si>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</si>
  <si>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</si>
  <si>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</si>
  <si>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</si>
  <si>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</si>
  <si>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</si>
  <si>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</si>
  <si>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</si>
  <si>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</si>
  <si>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</si>
  <si>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</si>
  <si>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</si>
  <si>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</si>
  <si>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</si>
  <si>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</si>
  <si>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</si>
  <si>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</si>
  <si>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</si>
  <si>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</si>
  <si>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</si>
  <si>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</si>
  <si>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</si>
  <si>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</si>
  <si>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</si>
  <si>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</si>
  <si>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</si>
  <si>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</si>
  <si>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</si>
  <si>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</si>
  <si>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</si>
  <si>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</si>
  <si>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</si>
  <si>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</si>
  <si>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</si>
  <si>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</si>
  <si>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</si>
  <si>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</si>
  <si>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</si>
  <si>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</si>
  <si>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</si>
  <si>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</si>
  <si>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</si>
  <si>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</si>
  <si>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</si>
  <si>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</si>
  <si>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</si>
  <si>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</si>
  <si>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</si>
  <si>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</si>
  <si>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</si>
  <si>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</si>
  <si>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</si>
  <si>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</si>
  <si>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</si>
  <si>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</si>
  <si>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</si>
  <si>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</si>
  <si>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</si>
  <si>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</si>
  <si>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</si>
  <si>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</si>
  <si>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</si>
  <si>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</si>
  <si>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</si>
  <si>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</si>
  <si>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</si>
  <si>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</si>
  <si>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</si>
  <si>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</si>
  <si>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</si>
  <si>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</si>
  <si>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</si>
  <si>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</si>
  <si>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</si>
  <si>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</si>
  <si>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</si>
  <si>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</si>
  <si>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</si>
  <si>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</si>
  <si>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</si>
  <si>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</si>
  <si>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</si>
  <si>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</si>
  <si>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</si>
  <si>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</si>
  <si>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</si>
  <si>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</si>
  <si>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</si>
  <si>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</si>
  <si>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</si>
  <si>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</si>
  <si>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</si>
  <si>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</si>
  <si>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</si>
  <si>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</si>
  <si>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</si>
  <si>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</si>
  <si>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</si>
  <si>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</si>
  <si>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</si>
  <si>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</si>
  <si>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</si>
  <si>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</si>
  <si>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</si>
  <si>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</si>
  <si>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</si>
  <si>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</si>
  <si>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</si>
  <si>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</si>
  <si>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</si>
  <si>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</si>
  <si>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</si>
  <si>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</si>
  <si>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</si>
  <si>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</si>
  <si>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</si>
  <si>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</si>
  <si>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</si>
  <si>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</si>
  <si>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</si>
  <si>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</si>
  <si>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</si>
  <si>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</si>
  <si>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</si>
  <si>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</si>
  <si>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</si>
  <si>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</si>
  <si>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</si>
  <si>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</si>
  <si>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</si>
  <si>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</si>
  <si>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</si>
  <si>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</si>
  <si>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</si>
  <si>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</si>
  <si>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</si>
  <si>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</si>
  <si>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</si>
  <si>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</si>
  <si>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</si>
  <si>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</si>
  <si>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</si>
  <si>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</si>
  <si>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</si>
  <si>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</si>
  <si>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</si>
  <si>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</si>
  <si>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</si>
  <si>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</si>
  <si>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</si>
  <si>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</si>
  <si>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</si>
  <si>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</si>
  <si>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</si>
  <si>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</si>
  <si>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</si>
  <si>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</si>
  <si>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</si>
  <si>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</si>
  <si>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</si>
  <si>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</si>
  <si>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</si>
  <si>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</si>
  <si>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</si>
  <si>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</si>
  <si>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</si>
  <si>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</si>
  <si>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</si>
  <si>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</si>
  <si>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</si>
  <si>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</si>
  <si>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</si>
  <si>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</si>
  <si>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</si>
  <si>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</si>
  <si>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</si>
  <si>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</si>
  <si>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</si>
  <si>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</si>
  <si>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</si>
  <si>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</si>
  <si>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</si>
  <si>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</si>
  <si>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</si>
  <si>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</si>
  <si>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</si>
  <si>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</si>
  <si>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</si>
  <si>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</si>
  <si>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</si>
  <si>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</si>
  <si>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</si>
  <si>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</si>
  <si>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</si>
  <si>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</si>
  <si>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</si>
  <si>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</si>
  <si>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</si>
  <si>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</si>
  <si>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</si>
  <si>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</si>
  <si>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</si>
  <si>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</si>
  <si>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</si>
  <si>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</si>
  <si>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</si>
  <si>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</si>
  <si>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</si>
  <si>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</si>
  <si>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</si>
  <si>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</si>
  <si>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</si>
  <si>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</si>
  <si>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</si>
  <si>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</si>
  <si>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</si>
  <si>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</si>
  <si>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</si>
  <si>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</si>
  <si>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</si>
  <si>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</si>
  <si>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</si>
  <si>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</si>
  <si>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</si>
  <si>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</si>
  <si>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</si>
  <si>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</si>
  <si>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</si>
  <si>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</si>
  <si>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</si>
  <si>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</si>
  <si>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</si>
  <si>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</si>
  <si>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</si>
  <si>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</si>
  <si>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</si>
  <si>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</si>
  <si>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</si>
  <si>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</si>
  <si>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</si>
  <si>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</si>
  <si>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</si>
  <si>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</si>
  <si>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</si>
  <si>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</si>
  <si>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</si>
  <si>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</si>
  <si>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</si>
  <si>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</si>
  <si>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</si>
  <si>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</si>
  <si>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</si>
  <si>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</si>
  <si>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</si>
  <si>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</si>
  <si>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</si>
  <si>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</si>
  <si>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</si>
  <si>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</si>
  <si>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</si>
  <si>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</si>
  <si>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</si>
  <si>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</si>
  <si>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</si>
  <si>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</si>
  <si>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</si>
  <si>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</si>
  <si>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</si>
  <si>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</si>
  <si>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</si>
  <si>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</si>
  <si>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</si>
  <si>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</si>
  <si>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</si>
  <si>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</si>
  <si>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</si>
  <si>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</si>
  <si>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</si>
  <si>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</si>
  <si>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</si>
  <si>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</si>
  <si>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</si>
  <si>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</si>
  <si>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</si>
  <si>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</si>
  <si>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</si>
  <si>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</si>
  <si>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</si>
  <si>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</si>
  <si>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</si>
  <si>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</si>
  <si>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</si>
  <si>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</si>
  <si>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</si>
  <si>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</si>
  <si>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</si>
  <si>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</si>
  <si>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</si>
  <si>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</si>
  <si>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</si>
  <si>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</si>
  <si>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</si>
  <si>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</si>
  <si>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</si>
  <si>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</si>
  <si>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</si>
  <si>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</si>
  <si>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</si>
  <si>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</si>
  <si>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</si>
  <si>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</si>
  <si>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</si>
  <si>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</si>
  <si>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</si>
  <si>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</si>
  <si>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</si>
  <si>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</si>
  <si>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</si>
  <si>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</si>
  <si>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</si>
  <si>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</si>
  <si>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</si>
  <si>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</si>
  <si>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</si>
  <si>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</si>
  <si>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</si>
  <si>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</si>
  <si>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</si>
  <si>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</si>
  <si>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</si>
  <si>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</si>
  <si>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</si>
  <si>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</si>
  <si>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</si>
  <si>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</si>
  <si>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</si>
  <si>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</si>
  <si>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</si>
  <si>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</si>
  <si>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</si>
  <si>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</si>
  <si>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</si>
  <si>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</si>
  <si>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</si>
  <si>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</si>
  <si>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</si>
  <si>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</si>
  <si>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</si>
  <si>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</si>
  <si>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</si>
  <si>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</si>
  <si>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</si>
  <si>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</si>
  <si>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</si>
  <si>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</si>
  <si>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</si>
  <si>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</si>
  <si>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</si>
  <si>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</si>
  <si>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</si>
  <si>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</si>
  <si>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</si>
  <si>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</si>
  <si>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</si>
  <si>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</si>
  <si>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</si>
  <si>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</si>
  <si>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</si>
  <si>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</si>
  <si>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</si>
  <si>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</si>
  <si>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</si>
  <si>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</si>
  <si>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</si>
  <si>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</si>
  <si>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</si>
  <si>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</si>
  <si>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</si>
  <si>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</si>
  <si>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</si>
  <si>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</si>
  <si>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</si>
  <si>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</si>
  <si>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</si>
  <si>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</si>
  <si>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</si>
  <si>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</si>
  <si>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</si>
  <si>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</si>
  <si>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</si>
  <si>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</si>
  <si>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</si>
  <si>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</si>
  <si>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</si>
  <si>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</si>
  <si>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</si>
  <si>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</si>
  <si>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</si>
  <si>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</si>
  <si>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</si>
  <si>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</si>
  <si>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</si>
  <si>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</si>
  <si>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</si>
  <si>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</si>
  <si>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</si>
  <si>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</si>
  <si>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</si>
  <si>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</si>
  <si>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</si>
  <si>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</si>
  <si>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</si>
  <si>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</si>
  <si>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</si>
  <si>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</si>
  <si>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</si>
  <si>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</si>
  <si>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</si>
  <si>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</si>
  <si>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</si>
  <si>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</si>
  <si>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</si>
  <si>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</si>
  <si>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</si>
  <si>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</si>
  <si>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</si>
  <si>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</si>
  <si>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</si>
  <si>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</si>
  <si>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</si>
  <si>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</si>
  <si>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</si>
  <si>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</si>
  <si>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</si>
  <si>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</si>
  <si>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</si>
  <si>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</si>
  <si>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</si>
  <si>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</si>
  <si>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</si>
  <si>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</si>
  <si>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</si>
  <si>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</si>
  <si>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</si>
  <si>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</si>
  <si>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</si>
  <si>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</si>
  <si>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</si>
  <si>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</si>
  <si>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</si>
  <si>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</si>
  <si>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</si>
  <si>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</si>
  <si>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</si>
  <si>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</si>
  <si>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</si>
  <si>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</si>
  <si>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</si>
  <si>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</si>
  <si>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</si>
  <si>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</si>
  <si>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</si>
  <si>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</si>
  <si>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</si>
  <si>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</si>
  <si>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</si>
  <si>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</si>
  <si>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</si>
  <si>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</si>
  <si>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</si>
  <si>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</si>
  <si>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</si>
  <si>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</si>
  <si>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</si>
  <si>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</si>
  <si>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</si>
  <si>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</si>
  <si>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</si>
  <si>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</si>
  <si>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</si>
  <si>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</si>
  <si>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</si>
  <si>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</si>
  <si>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</si>
  <si>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</si>
  <si>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</si>
  <si>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</si>
  <si>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</si>
  <si>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</si>
  <si>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</si>
  <si>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</si>
  <si>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</si>
  <si>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</si>
  <si>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</si>
  <si>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</si>
  <si>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</si>
  <si>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</si>
  <si>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</si>
  <si>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</si>
  <si>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</si>
  <si>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</si>
  <si>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</si>
  <si>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</si>
  <si>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</si>
  <si>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</si>
  <si>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</si>
  <si>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</si>
  <si>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</si>
  <si>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</si>
  <si>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</si>
  <si>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</si>
  <si>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</si>
  <si>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</si>
  <si>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</si>
  <si>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</si>
  <si>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</si>
  <si>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</si>
  <si>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</si>
  <si>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</si>
  <si>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</si>
  <si>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</si>
  <si>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</si>
  <si>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</si>
  <si>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</si>
  <si>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</si>
  <si>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</si>
  <si>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</si>
  <si>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</si>
  <si>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</si>
  <si>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</si>
  <si>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</si>
  <si>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</si>
  <si>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</si>
  <si>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</si>
  <si>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</si>
  <si>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</si>
  <si>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</si>
  <si>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</si>
  <si>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</si>
  <si>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</si>
  <si>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</si>
  <si>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</si>
  <si>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</si>
  <si>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</si>
  <si>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</si>
  <si>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</si>
  <si>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</si>
  <si>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</si>
  <si>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</si>
  <si>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</si>
  <si>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</si>
  <si>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</si>
  <si>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</si>
  <si>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</si>
  <si>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</si>
  <si>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</si>
  <si>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</si>
  <si>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</si>
  <si>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</si>
  <si>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</si>
  <si>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</si>
  <si>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</si>
  <si>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</si>
  <si>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</si>
  <si>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</si>
  <si>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</si>
  <si>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</si>
  <si>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</si>
  <si>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</si>
  <si>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</si>
  <si>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</si>
  <si>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</si>
  <si>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</si>
  <si>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</si>
  <si>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</si>
  <si>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</si>
  <si>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</si>
  <si>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</si>
  <si>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</si>
  <si>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</si>
  <si>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</si>
  <si>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</si>
  <si>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</si>
  <si>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</si>
  <si>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</si>
  <si>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</si>
  <si>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</si>
  <si>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</si>
  <si>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</si>
  <si>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</si>
  <si>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</si>
  <si>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</si>
  <si>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</si>
  <si>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</si>
  <si>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</si>
  <si>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</si>
  <si>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</si>
  <si>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</si>
  <si>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</si>
  <si>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</si>
  <si>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</si>
  <si>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</si>
  <si>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</si>
  <si>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</si>
  <si>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</si>
  <si>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</si>
  <si>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</si>
  <si>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</si>
  <si>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</si>
  <si>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</si>
  <si>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</si>
  <si>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</si>
  <si>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</si>
  <si>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</si>
  <si>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</si>
  <si>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</si>
  <si>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</si>
  <si>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</si>
  <si>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</si>
  <si>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</si>
  <si>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</si>
  <si>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</si>
  <si>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</si>
  <si>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</si>
  <si>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</si>
  <si>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</si>
  <si>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</si>
  <si>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</si>
  <si>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</si>
  <si>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</si>
  <si>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</si>
  <si>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</si>
  <si>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</si>
  <si>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</si>
  <si>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</si>
  <si>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</si>
  <si>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</si>
  <si>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</si>
  <si>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</si>
  <si>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</si>
  <si>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</si>
  <si>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</si>
  <si>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</si>
  <si>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</si>
  <si>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</si>
  <si>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</si>
  <si>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</si>
  <si>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</si>
  <si>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</si>
  <si>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</si>
  <si>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</si>
  <si>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</si>
  <si>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</si>
  <si>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</si>
  <si>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</si>
  <si>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</si>
  <si>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</si>
  <si>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</si>
  <si>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</si>
  <si>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</si>
  <si>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</si>
  <si>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</si>
  <si>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</si>
  <si>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</si>
  <si>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</si>
  <si>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</si>
  <si>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</si>
  <si>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</si>
  <si>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</si>
  <si>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</si>
  <si>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</si>
  <si>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</si>
  <si>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</si>
  <si>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</si>
  <si>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</si>
  <si>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</si>
  <si>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</si>
  <si>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</si>
  <si>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</si>
  <si>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</si>
  <si>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</si>
  <si>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</si>
  <si>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</si>
  <si>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</si>
  <si>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</si>
  <si>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</si>
  <si>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</si>
  <si>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</si>
  <si>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</si>
  <si>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</si>
  <si>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</si>
  <si>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</si>
  <si>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</si>
  <si>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</si>
  <si>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</si>
  <si>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</si>
  <si>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</si>
  <si>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</si>
  <si>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</si>
  <si>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</si>
  <si>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</si>
  <si>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</si>
  <si>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</si>
  <si>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</si>
  <si>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</si>
  <si>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</si>
  <si>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</si>
  <si>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</si>
  <si>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</si>
  <si>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</si>
  <si>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</si>
  <si>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</si>
  <si>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</si>
  <si>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</si>
  <si>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</si>
  <si>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</si>
  <si>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</si>
  <si>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</si>
  <si>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</si>
  <si>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</si>
  <si>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</si>
  <si>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</si>
  <si>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</si>
  <si>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</si>
  <si>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</si>
  <si>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</si>
  <si>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</si>
  <si>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</si>
  <si>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</si>
  <si>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</si>
  <si>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</si>
  <si>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</si>
  <si>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</si>
  <si>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</si>
  <si>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</si>
  <si>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</si>
  <si>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</si>
  <si>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</si>
  <si>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</si>
  <si>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</si>
  <si>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</si>
  <si>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</si>
  <si>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</si>
  <si>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</si>
  <si>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</si>
  <si>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</si>
  <si>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</si>
  <si>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</si>
  <si>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</si>
  <si>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</si>
  <si>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</si>
  <si>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</si>
  <si>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</si>
  <si>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</si>
  <si>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</si>
  <si>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</si>
  <si>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</si>
  <si>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</si>
  <si>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</si>
  <si>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</si>
  <si>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</si>
  <si>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</si>
  <si>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</si>
  <si>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</si>
  <si>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</si>
  <si>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</si>
  <si>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</si>
  <si>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</si>
  <si>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</si>
  <si>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</si>
  <si>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</si>
  <si>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</si>
  <si>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</si>
  <si>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</si>
  <si>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</si>
  <si>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</si>
  <si>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</si>
  <si>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</si>
  <si>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</si>
  <si>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</si>
  <si>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</si>
  <si>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</si>
  <si>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</si>
  <si>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</si>
  <si>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</si>
  <si>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</si>
  <si>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</si>
  <si>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</si>
  <si>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</si>
  <si>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</si>
  <si>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</si>
  <si>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</si>
  <si>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</si>
  <si>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</si>
  <si>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</si>
  <si>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</si>
  <si>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</si>
  <si>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</si>
  <si>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</si>
  <si>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</si>
  <si>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</si>
  <si>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</si>
  <si>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</si>
  <si>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</si>
  <si>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</si>
  <si>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</si>
  <si>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</si>
  <si>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</si>
  <si>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</si>
  <si>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</si>
  <si>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</si>
  <si>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</si>
  <si>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</si>
  <si>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</si>
  <si>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</si>
  <si>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</si>
  <si>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</si>
  <si>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</si>
  <si>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</si>
  <si>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</si>
  <si>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</si>
  <si>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</si>
  <si>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</si>
  <si>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</si>
  <si>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</si>
  <si>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</si>
  <si>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</si>
  <si>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</si>
  <si>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</si>
  <si>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</si>
  <si>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</si>
  <si>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</si>
  <si>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</si>
  <si>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</si>
  <si>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</si>
  <si>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</si>
  <si>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</si>
  <si>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</si>
  <si>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</si>
  <si>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</si>
  <si>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</si>
  <si>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</si>
  <si>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</si>
  <si>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</si>
  <si>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</si>
  <si>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</si>
  <si>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</si>
  <si>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</si>
  <si>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</si>
  <si>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</si>
  <si>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</si>
  <si>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</si>
  <si>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</si>
  <si>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</si>
  <si>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</si>
  <si>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</si>
  <si>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</si>
  <si>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</si>
  <si>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</si>
  <si>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</si>
  <si>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</si>
  <si>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</si>
  <si>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</si>
  <si>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</si>
  <si>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</si>
  <si>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</si>
  <si>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</si>
  <si>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</si>
  <si>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</si>
  <si>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</si>
  <si>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</si>
  <si>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</si>
  <si>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</si>
  <si>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</si>
  <si>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</si>
  <si>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</si>
  <si>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</si>
  <si>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</si>
  <si>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</si>
  <si>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</si>
  <si>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</si>
  <si>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</si>
  <si>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</si>
  <si>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</si>
  <si>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</si>
  <si>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</si>
  <si>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</si>
  <si>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</si>
  <si>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</si>
  <si>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</si>
  <si>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</si>
  <si>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</si>
  <si>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</si>
  <si>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</si>
  <si>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</si>
  <si>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</si>
  <si>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</si>
  <si>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</si>
  <si>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</si>
  <si>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</si>
  <si>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</si>
  <si>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</si>
  <si>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</si>
  <si>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</si>
  <si>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</si>
  <si>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</si>
  <si>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</si>
  <si>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</si>
  <si>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</si>
  <si>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</si>
  <si>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</si>
  <si>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</si>
  <si>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</si>
  <si>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</si>
  <si>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</si>
  <si>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</si>
  <si>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</si>
  <si>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</si>
  <si>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</si>
  <si>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</si>
  <si>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</si>
  <si>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</si>
  <si>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</si>
  <si>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</si>
  <si>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</si>
  <si>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</si>
  <si>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</si>
  <si>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</si>
  <si>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</si>
  <si>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</si>
  <si>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</si>
  <si>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</si>
  <si>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</si>
  <si>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</si>
  <si>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</si>
  <si>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</si>
  <si>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</si>
  <si>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</si>
  <si>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</si>
  <si>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</si>
  <si>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</si>
  <si>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</si>
  <si>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</si>
  <si>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</si>
  <si>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</si>
  <si>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</si>
  <si>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</si>
  <si>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</si>
  <si>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</si>
  <si>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</si>
  <si>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</si>
  <si>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</si>
  <si>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</si>
  <si>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</si>
  <si>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</si>
  <si>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</si>
  <si>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</si>
  <si>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</si>
  <si>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</si>
  <si>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</si>
  <si>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</si>
  <si>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</si>
  <si>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</si>
  <si>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</si>
  <si>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</si>
  <si>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</si>
  <si>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</si>
  <si>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</si>
  <si>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</si>
  <si>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</si>
  <si>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</si>
  <si>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</si>
  <si>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</si>
  <si>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</si>
  <si>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</si>
  <si>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</si>
  <si>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</si>
  <si>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</si>
  <si>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</si>
  <si>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</si>
  <si>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</si>
  <si>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</si>
  <si>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</si>
  <si>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</si>
  <si>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</si>
  <si>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</si>
  <si>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</si>
  <si>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</si>
  <si>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</si>
  <si>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</si>
  <si>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</si>
  <si>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</si>
  <si>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</si>
  <si>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</si>
  <si>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</si>
  <si>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</si>
  <si>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</si>
  <si>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</si>
  <si>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</si>
  <si>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</si>
  <si>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</si>
  <si>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</si>
  <si>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</si>
  <si>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</si>
  <si>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</si>
  <si>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</si>
  <si>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</si>
  <si>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</si>
  <si>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</si>
  <si>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</si>
  <si>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</si>
  <si>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</si>
  <si>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</si>
  <si>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</si>
  <si>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</si>
  <si>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</si>
  <si>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</si>
  <si>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</si>
  <si>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</si>
  <si>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</si>
  <si>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</si>
  <si>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</si>
  <si>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</si>
  <si>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</si>
  <si>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</si>
  <si>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</si>
  <si>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</si>
  <si>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</si>
  <si>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</si>
  <si>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</si>
  <si>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</si>
  <si>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</si>
  <si>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</si>
  <si>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</si>
  <si>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</si>
  <si>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</si>
  <si>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</si>
  <si>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</si>
  <si>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</si>
  <si>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</si>
  <si>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</si>
  <si>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</si>
  <si>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</si>
  <si>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</si>
  <si>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</si>
  <si>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</si>
  <si>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</si>
  <si>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</si>
  <si>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</si>
  <si>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</si>
  <si>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</si>
  <si>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</si>
  <si>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</si>
  <si>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</si>
  <si>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</si>
  <si>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</si>
  <si>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</si>
  <si>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</si>
  <si>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</si>
  <si>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</si>
  <si>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</si>
  <si>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</si>
  <si>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</si>
  <si>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</si>
  <si>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</si>
  <si>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</si>
  <si>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</si>
  <si>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</si>
  <si>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</si>
  <si>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</si>
  <si>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</si>
  <si>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</si>
  <si>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</si>
  <si>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</si>
  <si>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</si>
  <si>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</si>
  <si>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</si>
  <si>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</si>
  <si>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</si>
  <si>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</si>
  <si>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</si>
  <si>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</si>
  <si>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</si>
  <si>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</si>
  <si>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</si>
  <si>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</si>
  <si>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</si>
  <si>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</si>
  <si>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</si>
  <si>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</si>
  <si>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</si>
  <si>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</si>
  <si>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</si>
  <si>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</si>
  <si>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</si>
  <si>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</si>
  <si>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</si>
  <si>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</si>
  <si>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</si>
  <si>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</si>
  <si>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</si>
  <si>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</si>
  <si>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</si>
  <si>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</si>
  <si>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</si>
  <si>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</si>
  <si>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</si>
  <si>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</si>
  <si>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</si>
  <si>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</si>
  <si>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</si>
  <si>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</si>
  <si>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</si>
  <si>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</si>
  <si>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</si>
  <si>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</si>
  <si>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</si>
  <si>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</si>
  <si>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</si>
  <si>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</si>
  <si>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</si>
  <si>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</si>
  <si>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</si>
  <si>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</si>
  <si>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</si>
  <si>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</si>
  <si>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</si>
  <si>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</si>
  <si>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</si>
  <si>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</si>
  <si>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</si>
  <si>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</si>
  <si>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</si>
  <si>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</si>
  <si>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</si>
  <si>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</si>
  <si>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</si>
  <si>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</si>
  <si>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</si>
  <si>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</si>
  <si>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</si>
  <si>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</si>
  <si>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</si>
  <si>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</si>
  <si>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</si>
  <si>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</si>
  <si>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</si>
  <si>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</si>
  <si>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</si>
  <si>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</si>
  <si>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</si>
  <si>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</si>
  <si>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</si>
  <si>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</si>
  <si>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</si>
  <si>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</si>
  <si>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</si>
  <si>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</si>
  <si>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</si>
  <si>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</si>
  <si>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</si>
  <si>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</si>
  <si>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</si>
  <si>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</si>
  <si>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</si>
  <si>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</si>
  <si>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</si>
  <si>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</si>
  <si>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</si>
  <si>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</si>
  <si>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</si>
  <si>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</si>
  <si>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</si>
  <si>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</si>
  <si>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</si>
  <si>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</si>
  <si>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</si>
  <si>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</si>
  <si>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</si>
  <si>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</si>
  <si>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</si>
  <si>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</si>
  <si>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</si>
  <si>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</si>
  <si>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</si>
  <si>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</si>
  <si>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</si>
  <si>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</si>
  <si>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</si>
  <si>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</si>
  <si>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</si>
  <si>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</si>
  <si>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</si>
  <si>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</si>
  <si>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</si>
  <si>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</si>
  <si>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</si>
  <si>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</si>
  <si>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</si>
  <si>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</si>
  <si>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</si>
  <si>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</si>
  <si>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</si>
  <si>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</si>
  <si>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</si>
  <si>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</si>
  <si>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</si>
  <si>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</si>
  <si>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</si>
  <si>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</si>
  <si>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</si>
  <si>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</si>
  <si>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</si>
  <si>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</si>
  <si>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</si>
  <si>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</si>
  <si>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</si>
  <si>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</si>
  <si>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</si>
  <si>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</si>
  <si>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</si>
  <si>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</si>
  <si>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</si>
  <si>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</si>
  <si>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</si>
  <si>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</si>
  <si>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</si>
  <si>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</si>
  <si>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</si>
  <si>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</si>
  <si>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</si>
  <si>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</si>
  <si>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</si>
  <si>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</si>
  <si>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</si>
  <si>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</si>
  <si>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</si>
  <si>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</si>
  <si>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</si>
  <si>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</si>
  <si>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</si>
  <si>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</si>
  <si>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</si>
  <si>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</si>
  <si>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</si>
  <si>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</si>
  <si>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</si>
  <si>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</si>
  <si>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</si>
  <si>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</si>
  <si>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</si>
  <si>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</si>
  <si>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</si>
  <si>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</si>
  <si>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</si>
  <si>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</si>
  <si>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</si>
  <si>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</si>
  <si>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</si>
  <si>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</si>
  <si>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</si>
  <si>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</si>
  <si>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</si>
  <si>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</si>
  <si>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</si>
  <si>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</si>
  <si>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</si>
  <si>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</si>
  <si>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</si>
  <si>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</si>
  <si>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</si>
  <si>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</si>
  <si>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</si>
  <si>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</si>
  <si>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</si>
  <si>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</si>
  <si>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</si>
  <si>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</si>
  <si>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</si>
  <si>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</si>
  <si>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</si>
  <si>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</si>
  <si>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</si>
  <si>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</si>
  <si>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</si>
  <si>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</si>
  <si>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</si>
  <si>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</si>
  <si>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</si>
  <si>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</si>
  <si>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</si>
  <si>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</si>
  <si>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</si>
  <si>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</si>
  <si>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</si>
  <si>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</si>
  <si>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</si>
  <si>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</si>
  <si>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</si>
  <si>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</si>
  <si>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</si>
  <si>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</si>
  <si>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</si>
  <si>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</si>
  <si>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</si>
  <si>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</si>
  <si>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</si>
  <si>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</si>
  <si>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</si>
  <si>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</si>
  <si>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</si>
  <si>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</si>
  <si>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</si>
  <si>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</si>
  <si>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</si>
  <si>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</si>
  <si>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</si>
  <si>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</si>
  <si>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</si>
  <si>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</si>
  <si>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</si>
  <si>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</si>
  <si>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</si>
  <si>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</si>
  <si>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</si>
  <si>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</si>
  <si>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</si>
  <si>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</si>
  <si>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</si>
  <si>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</si>
  <si>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</si>
  <si>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</si>
  <si>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</si>
  <si>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</si>
  <si>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</si>
  <si>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</si>
  <si>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</si>
  <si>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</si>
  <si>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</si>
  <si>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</si>
  <si>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</si>
  <si>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</si>
  <si>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</si>
  <si>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</si>
  <si>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</si>
  <si>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</si>
  <si>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</si>
  <si>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</si>
  <si>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</si>
  <si>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</si>
  <si>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</si>
  <si>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</si>
  <si>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</si>
  <si>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</si>
  <si>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</si>
  <si>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</si>
  <si>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</si>
  <si>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</si>
  <si>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</si>
  <si>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</si>
  <si>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</si>
  <si>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</si>
  <si>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</si>
  <si>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</si>
  <si>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</si>
  <si>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</si>
  <si>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</si>
  <si>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</si>
  <si>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</si>
  <si>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</si>
  <si>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</si>
  <si>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</si>
  <si>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</si>
  <si>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</si>
  <si>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</si>
  <si>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</si>
  <si>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</si>
  <si>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</si>
  <si>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</si>
  <si>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</si>
  <si>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</si>
  <si>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</si>
  <si>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</si>
  <si>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</si>
  <si>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</si>
  <si>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</si>
  <si>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</si>
  <si>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</si>
  <si>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</si>
  <si>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</si>
  <si>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</si>
  <si>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</si>
  <si>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</si>
  <si>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</si>
  <si>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</si>
  <si>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</si>
  <si>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</si>
  <si>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</si>
  <si>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</si>
  <si>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</si>
  <si>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</si>
  <si>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</si>
  <si>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</si>
  <si>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</si>
  <si>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</si>
  <si>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</si>
  <si>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</si>
  <si>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</si>
  <si>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</si>
  <si>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</si>
  <si>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</si>
  <si>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</si>
  <si>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</si>
  <si>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</si>
  <si>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</si>
  <si>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</si>
  <si>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</si>
  <si>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</si>
  <si>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</si>
  <si>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</si>
  <si>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</si>
  <si>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</si>
  <si>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</si>
  <si>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</si>
  <si>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</si>
  <si>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</si>
  <si>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</si>
  <si>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</si>
  <si>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</si>
  <si>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</si>
  <si>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</si>
  <si>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</si>
  <si>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</si>
  <si>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</si>
  <si>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</si>
  <si>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</si>
  <si>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</si>
  <si>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</si>
  <si>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</si>
  <si>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</si>
  <si>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</si>
  <si>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</si>
  <si>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</si>
  <si>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</si>
  <si>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</si>
  <si>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</si>
  <si>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</si>
  <si>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</si>
  <si>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</si>
  <si>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</si>
  <si>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</si>
  <si>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</si>
  <si>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</si>
  <si>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</si>
  <si>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</si>
  <si>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</si>
  <si>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</si>
  <si>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</si>
  <si>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</si>
  <si>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</si>
  <si>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</si>
  <si>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</si>
  <si>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</si>
  <si>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</si>
  <si>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</si>
  <si>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</si>
  <si>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</si>
  <si>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</si>
  <si>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</si>
  <si>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</si>
  <si>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</si>
  <si>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</si>
  <si>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</si>
  <si>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</si>
  <si>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</si>
  <si>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</si>
  <si>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</si>
  <si>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</si>
  <si>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</si>
  <si>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</si>
  <si>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</si>
  <si>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</si>
  <si>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</si>
  <si>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</si>
  <si>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</si>
  <si>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</si>
  <si>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</si>
  <si>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</si>
  <si>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</si>
  <si>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</si>
  <si>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</si>
  <si>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</si>
  <si>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</si>
  <si>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</si>
  <si>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</si>
  <si>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</si>
  <si>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</si>
  <si>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</si>
  <si>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</si>
  <si>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</si>
  <si>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</si>
  <si>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</si>
  <si>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</si>
  <si>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</si>
  <si>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</si>
  <si>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</si>
  <si>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</si>
  <si>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</si>
  <si>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</si>
  <si>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</si>
  <si>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</si>
  <si>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</si>
  <si>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</si>
  <si>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</si>
  <si>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</si>
  <si>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</si>
  <si>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</si>
  <si>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</si>
  <si>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</si>
  <si>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</si>
  <si>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</si>
  <si>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</si>
  <si>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</si>
  <si>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</si>
  <si>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</si>
  <si>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</si>
  <si>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</si>
  <si>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</si>
  <si>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</si>
  <si>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</si>
  <si>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</si>
  <si>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</si>
  <si>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</si>
  <si>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</si>
  <si>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</si>
  <si>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</si>
  <si>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</si>
  <si>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</si>
  <si>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</si>
  <si>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</si>
  <si>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</si>
  <si>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</si>
  <si>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</si>
  <si>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</si>
  <si>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</si>
  <si>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</si>
  <si>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</si>
  <si>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</si>
  <si>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</si>
  <si>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</si>
  <si>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</si>
  <si>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</si>
  <si>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</si>
  <si>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</si>
  <si>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</si>
  <si>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</si>
  <si>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</si>
  <si>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</si>
  <si>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</si>
  <si>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</si>
  <si>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</si>
  <si>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</si>
  <si>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</si>
  <si>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</si>
  <si>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</si>
  <si>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</si>
  <si>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</si>
  <si>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</si>
  <si>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</si>
  <si>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</si>
  <si>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</si>
  <si>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</si>
  <si>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</si>
  <si>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</si>
  <si>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</si>
  <si>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</si>
  <si>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</si>
  <si>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</si>
  <si>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</si>
  <si>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</si>
  <si>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</si>
  <si>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</si>
  <si>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</si>
  <si>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</si>
  <si>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</si>
  <si>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</si>
  <si>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</si>
  <si>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</si>
  <si>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</si>
  <si>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</si>
  <si>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</si>
  <si>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</si>
  <si>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</si>
  <si>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</si>
  <si>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</si>
  <si>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</si>
  <si>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</si>
  <si>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</si>
  <si>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</si>
  <si>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</si>
  <si>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</si>
  <si>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</si>
  <si>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</si>
  <si>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</si>
  <si>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</si>
  <si>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</si>
  <si>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</si>
  <si>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</si>
  <si>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</si>
  <si>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</si>
  <si>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</si>
  <si>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</si>
  <si>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</si>
  <si>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</si>
  <si>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</si>
  <si>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</si>
  <si>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</si>
  <si>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</si>
  <si>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</si>
  <si>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</si>
  <si>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</si>
  <si>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</si>
  <si>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</si>
  <si>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</si>
  <si>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</si>
  <si>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</si>
  <si>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</si>
  <si>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</si>
  <si>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</si>
  <si>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</si>
  <si>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</si>
  <si>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</si>
  <si>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</si>
  <si>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</si>
  <si>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</si>
  <si>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</si>
  <si>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</si>
  <si>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</si>
  <si>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</si>
  <si>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</si>
  <si>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</si>
  <si>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</si>
  <si>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</si>
  <si>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</si>
  <si>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</si>
  <si>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</si>
  <si>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</si>
  <si>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</si>
  <si>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</si>
  <si>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</si>
  <si>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</si>
  <si>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</si>
  <si>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</si>
  <si>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</si>
  <si>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</si>
  <si>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</si>
  <si>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</si>
  <si>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</si>
  <si>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</si>
  <si>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</si>
  <si>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</si>
  <si>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</si>
  <si>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</si>
  <si>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</si>
  <si>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</si>
  <si>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</si>
  <si>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</si>
  <si>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</si>
  <si>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</si>
  <si>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</si>
  <si>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</si>
  <si>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</si>
  <si>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</si>
  <si>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</si>
  <si>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</si>
  <si>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</si>
  <si>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</si>
  <si>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</si>
  <si>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</si>
  <si>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</si>
  <si>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</si>
  <si>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</si>
  <si>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</si>
  <si>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</si>
  <si>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</si>
  <si>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</si>
  <si>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</si>
  <si>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</si>
  <si>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</si>
  <si>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</si>
  <si>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</si>
  <si>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</si>
  <si>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</si>
  <si>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</si>
  <si>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</si>
  <si>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</si>
  <si>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</si>
  <si>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</si>
  <si>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</si>
  <si>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</si>
  <si>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</si>
  <si>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</si>
  <si>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</si>
  <si>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</si>
  <si>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</si>
  <si>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</si>
  <si>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</si>
  <si>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</si>
  <si>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</si>
  <si>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</si>
  <si>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</si>
  <si>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</si>
  <si>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</si>
  <si>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</si>
  <si>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</si>
  <si>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</si>
  <si>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</si>
  <si>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</si>
  <si>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</si>
  <si>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</si>
  <si>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</si>
  <si>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</si>
  <si>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</si>
  <si>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</si>
  <si>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</si>
  <si>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</si>
  <si>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</si>
  <si>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</si>
  <si>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</si>
  <si>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</si>
  <si>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</si>
  <si>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</si>
  <si>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</si>
  <si>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</si>
  <si>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</si>
  <si>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</si>
  <si>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</si>
  <si>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</si>
  <si>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</si>
  <si>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</si>
  <si>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</si>
  <si>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</si>
  <si>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</si>
  <si>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</si>
  <si>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</si>
  <si>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</si>
  <si>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</si>
  <si>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</si>
  <si>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</si>
  <si>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</si>
  <si>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</si>
  <si>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</si>
  <si>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</si>
  <si>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</si>
  <si>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</si>
  <si>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</si>
  <si>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</si>
  <si>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</si>
  <si>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</si>
  <si>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</si>
  <si>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</si>
  <si>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</si>
  <si>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</si>
  <si>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</si>
  <si>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</si>
  <si>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</si>
  <si>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</si>
  <si>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</si>
  <si>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</si>
  <si>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</si>
  <si>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</si>
  <si>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</si>
  <si>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</si>
  <si>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</si>
  <si>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</si>
  <si>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</si>
  <si>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</si>
  <si>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</si>
  <si>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 xml:space="preserve">15000 to 19999
</t>
  </si>
  <si>
    <t>20000 to 24999</t>
  </si>
  <si>
    <t xml:space="preserve">25000 to 29999
</t>
  </si>
  <si>
    <t xml:space="preserve">30000 to 34999
</t>
  </si>
  <si>
    <t xml:space="preserve">35000 to 39999
</t>
  </si>
  <si>
    <t xml:space="preserve">40000 to 44999
</t>
  </si>
  <si>
    <t xml:space="preserve">45000 to 49999
</t>
  </si>
  <si>
    <t>Greater than or equal to 50000</t>
  </si>
  <si>
    <t>backders_count</t>
  </si>
  <si>
    <t>Outcomes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</si>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</sst>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323232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Font="1" applyAlignment="1">
      <alignment horizontal="center"/>
    </xf>
    <xf numFmtId="0" fontId="16" fillId="0" borderId="0" xfId="0" applyFo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10" fontId="20" fillId="0" borderId="0" xfId="0" applyNumberFormat="1" applyFont="1"/>
    <xf numFmtId="10" fontId="16" fillId="0" borderId="0" xfId="0" applyNumberFormat="1" applyFont="1"/>
    <xf numFmtId="10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8B6B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8B6B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8B6B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8B6B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D6625C"/>
      <color rgb="FFF8BCD9"/>
      <color rgb="FFF8B6B2"/>
      <color rgb="FFF45E16"/>
      <color rgb="FFB2EFB6"/>
      <color rgb="FF57CEFF"/>
      <color rgb="FFFFF265"/>
      <color rgb="FFFF6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58005249343832"/>
          <c:y val="5.5900634102153159E-2"/>
          <c:w val="0.70318612832970351"/>
          <c:h val="0.71337120117004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8-444C-AC84-9A1D08FD742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8-444C-AC84-9A1D08FD742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8-444C-AC84-9A1D08FD742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98-444C-AC84-9A1D08FD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463008"/>
        <c:axId val="176464736"/>
      </c:barChart>
      <c:catAx>
        <c:axId val="176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4736"/>
        <c:crosses val="autoZero"/>
        <c:auto val="1"/>
        <c:lblAlgn val="ctr"/>
        <c:lblOffset val="100"/>
        <c:noMultiLvlLbl val="0"/>
      </c:catAx>
      <c:valAx>
        <c:axId val="1764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Statistics!PivotTable15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540921021235967E-2"/>
          <c:y val="0.11827037773359841"/>
          <c:w val="0.81051945527011149"/>
          <c:h val="0.6973874861069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0847-A873-704066D20D8F}"/>
            </c:ext>
          </c:extLst>
        </c:ser>
        <c:ser>
          <c:idx val="1"/>
          <c:order val="1"/>
          <c:tx>
            <c:strRef>
              <c:f>'Sub-category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D-0847-A873-704066D20D8F}"/>
            </c:ext>
          </c:extLst>
        </c:ser>
        <c:ser>
          <c:idx val="2"/>
          <c:order val="2"/>
          <c:tx>
            <c:strRef>
              <c:f>'Sub-category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D-0847-A873-704066D20D8F}"/>
            </c:ext>
          </c:extLst>
        </c:ser>
        <c:ser>
          <c:idx val="3"/>
          <c:order val="3"/>
          <c:tx>
            <c:strRef>
              <c:f>'Sub-category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D-0847-A873-704066D2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8921519"/>
        <c:axId val="1923792575"/>
      </c:barChart>
      <c:catAx>
        <c:axId val="21289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92575"/>
        <c:crosses val="autoZero"/>
        <c:auto val="1"/>
        <c:lblAlgn val="ctr"/>
        <c:lblOffset val="100"/>
        <c:noMultiLvlLbl val="0"/>
      </c:catAx>
      <c:valAx>
        <c:axId val="19237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84149757722595"/>
          <c:y val="0.15711304638156978"/>
          <c:w val="0.64491510826771659"/>
          <c:h val="0.6828139172532763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C-D54E-989D-AA57B6EADCA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C-D54E-989D-AA57B6EADCA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C-D54E-989D-AA57B6EA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94144"/>
        <c:axId val="120495872"/>
      </c:lineChart>
      <c:catAx>
        <c:axId val="1204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5872"/>
        <c:crosses val="autoZero"/>
        <c:auto val="1"/>
        <c:lblAlgn val="ctr"/>
        <c:lblOffset val="100"/>
        <c:noMultiLvlLbl val="0"/>
      </c:catAx>
      <c:valAx>
        <c:axId val="1204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Goal VS Percentage of Success,Failure,Cancellation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35299055213501E-2"/>
          <c:y val="9.4363967862795772E-2"/>
          <c:w val="0.73779479866652031"/>
          <c:h val="0.72968143295065224"/>
        </c:manualLayout>
      </c:layout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
</c:v>
                </c:pt>
                <c:pt idx="5">
                  <c:v>20000 to 24999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0.58819999999999995</c:v>
                </c:pt>
                <c:pt idx="1">
                  <c:v>0.82679999999999998</c:v>
                </c:pt>
                <c:pt idx="2">
                  <c:v>0.52059999999999995</c:v>
                </c:pt>
                <c:pt idx="3">
                  <c:v>0.44440000000000002</c:v>
                </c:pt>
                <c:pt idx="4">
                  <c:v>1</c:v>
                </c:pt>
                <c:pt idx="5">
                  <c:v>1</c:v>
                </c:pt>
                <c:pt idx="6">
                  <c:v>0.78569999999999995</c:v>
                </c:pt>
                <c:pt idx="7">
                  <c:v>1</c:v>
                </c:pt>
                <c:pt idx="8">
                  <c:v>0.66669999999999996</c:v>
                </c:pt>
                <c:pt idx="9">
                  <c:v>0.78569999999999995</c:v>
                </c:pt>
                <c:pt idx="10">
                  <c:v>0.72729999999999995</c:v>
                </c:pt>
                <c:pt idx="11">
                  <c:v>0.37380000000000002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D-FE47-B523-E55C364E7FBA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
</c:v>
                </c:pt>
                <c:pt idx="5">
                  <c:v>20000 to 24999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0.39219999999999999</c:v>
                </c:pt>
                <c:pt idx="1">
                  <c:v>0.16450000000000001</c:v>
                </c:pt>
                <c:pt idx="2">
                  <c:v>0.4</c:v>
                </c:pt>
                <c:pt idx="3">
                  <c:v>0.55559999999999998</c:v>
                </c:pt>
                <c:pt idx="4">
                  <c:v>0</c:v>
                </c:pt>
                <c:pt idx="5">
                  <c:v>0</c:v>
                </c:pt>
                <c:pt idx="6">
                  <c:v>0.21429999999999999</c:v>
                </c:pt>
                <c:pt idx="7">
                  <c:v>0</c:v>
                </c:pt>
                <c:pt idx="8">
                  <c:v>0.25</c:v>
                </c:pt>
                <c:pt idx="9">
                  <c:v>0.21429999999999999</c:v>
                </c:pt>
                <c:pt idx="10">
                  <c:v>0.2727</c:v>
                </c:pt>
                <c:pt idx="11">
                  <c:v>0.53439999999999999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D-FE47-B523-E55C364E7FBA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
</c:v>
                </c:pt>
                <c:pt idx="5">
                  <c:v>20000 to 24999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1.9599999999999999E-2</c:v>
                </c:pt>
                <c:pt idx="1">
                  <c:v>8.6999999999999994E-3</c:v>
                </c:pt>
                <c:pt idx="2">
                  <c:v>7.9399999999999998E-2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8.3299999999999999E-2</c:v>
                </c:pt>
                <c:pt idx="9">
                  <c:v>0</c:v>
                </c:pt>
                <c:pt idx="10">
                  <c:v>0</c:v>
                </c:pt>
                <c:pt idx="11">
                  <c:v>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D-FE47-B523-E55C364E7F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21791"/>
        <c:axId val="2020078175"/>
      </c:lineChart>
      <c:catAx>
        <c:axId val="20202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78175"/>
        <c:crosses val="autoZero"/>
        <c:auto val="1"/>
        <c:lblAlgn val="ctr"/>
        <c:lblOffset val="100"/>
        <c:noMultiLvlLbl val="0"/>
      </c:catAx>
      <c:valAx>
        <c:axId val="20200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7170886649465"/>
          <c:y val="0.36701568792450562"/>
          <c:w val="0.13675996890455319"/>
          <c:h val="0.23056159964737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  <cx:data id="2">
      <cx:strDim type="cat">
        <cx:f>_xlchart.v1.8</cx:f>
      </cx:strDim>
      <cx:numDim type="val">
        <cx:f>_xlchart.v1.14</cx:f>
      </cx:numDim>
    </cx:data>
    <cx:data id="3">
      <cx:strDim type="cat">
        <cx:f>_xlchart.v1.8</cx:f>
      </cx:strDim>
      <cx:numDim type="val">
        <cx:f>_xlchart.v1.16</cx:f>
      </cx:numDim>
    </cx:data>
  </cx:chartData>
  <cx:chart>
    <cx:title pos="t" align="ctr" overlay="0">
      <cx:tx>
        <cx:txData>
          <cx:v>Backers Count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</a:t>
          </a:r>
        </a:p>
      </cx:txPr>
    </cx:title>
    <cx:plotArea>
      <cx:plotAreaRegion>
        <cx:series layoutId="boxWhisker" uniqueId="{42F3CB2B-0B58-AC49-AC02-B1B3AE4D47F3}">
          <cx:tx>
            <cx:txData>
              <cx:f>_xlchart.v1.9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4E149EF-C882-0848-8114-69DCA406C167}">
          <cx:tx>
            <cx:txData>
              <cx:f>_xlchart.v1.11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1A47923-80ED-624B-AEC3-BCF8A953EC67}">
          <cx:tx>
            <cx:txData>
              <cx:f>_xlchart.v1.13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994901F-31F2-EC4F-AE86-E1DAC8E57447}">
          <cx:tx>
            <cx:txData>
              <cx:f>_xlchart.v1.15</cx:f>
              <cx:v>backders_count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38100</xdr:rowOff>
    </xdr:from>
    <xdr:to>
      <xdr:col>19</xdr:col>
      <xdr:colOff>12700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863B5-3974-D88F-AECF-6F3F65F7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800100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F0805-AAFE-79B3-2F25-ADA10807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</xdr:row>
      <xdr:rowOff>12700</xdr:rowOff>
    </xdr:from>
    <xdr:to>
      <xdr:col>18</xdr:col>
      <xdr:colOff>38100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1458-9F15-47F5-E2AE-9DCF14CE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12700</xdr:rowOff>
    </xdr:from>
    <xdr:to>
      <xdr:col>10</xdr:col>
      <xdr:colOff>12700</xdr:colOff>
      <xdr:row>52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EEDCC-9883-48E2-DC0B-7F5340DE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25400</xdr:rowOff>
    </xdr:from>
    <xdr:to>
      <xdr:col>13</xdr:col>
      <xdr:colOff>12700</xdr:colOff>
      <xdr:row>35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DFCE47-2844-34D6-77D8-9926A5561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1485900"/>
              <a:ext cx="6438900" cy="572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ly" refreshedDate="45143.791515509256" createdVersion="8" refreshedVersion="8" minRefreshableVersion="3" recordCount="1001" xr:uid="{AAB955F7-D540-5342-9D90-3B8AC7A8329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ly" refreshedDate="45143.822989583336" createdVersion="8" refreshedVersion="8" minRefreshableVersion="3" recordCount="1001" xr:uid="{CF751677-1703-9D46-8A61-F39B555B188C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  <x v="5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  <x v="6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  <x v="2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  <x v="6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  <x v="3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  <x v="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  <x v="3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  <x v="8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  <x v="9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  <x v="8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  <x v="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  <x v="1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  <x v="8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  <x v="6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  <x v="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  <x v="7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  <x v="9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  <x v="1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5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  <x v="3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  <x v="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  <x v="6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  <x v="2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  <x v="6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  <x v="4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  <x v="8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  <x v="1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  <x v="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  <x v="7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  <x v="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  <x v="2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  <x v="4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  <x v="6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  <x v="1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  <x v="9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  <x v="5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  <x v="5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  <x v="8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5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  <x v="9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  <x v="8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  <x v="6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  <x v="5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  <x v="6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  <x v="6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  <x v="7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  <x v="7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  <x v="9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  <x v="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  <x v="9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  <x v="9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  <x v="5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  <x v="5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  <x v="3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  <x v="7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  <x v="4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  <x v="8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  <x v="8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  <x v="6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  <x v="7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  <x v="7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  <x v="6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  <x v="4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  <x v="8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8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  <x v="9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  <x v="6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  <x v="5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  <x v="9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  <x v="4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  <x v="5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  <x v="3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  <x v="8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  <x v="1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  <x v="1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  <x v="3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  <x v="9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  <x v="7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  <x v="6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  <x v="6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  <x v="8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  <x v="2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  <x v="9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  <x v="8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  <x v="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  <x v="2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  <x v="1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  <x v="4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  <x v="9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  <x v="4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6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  <x v="1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  <x v="8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  <x v="5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  <x v="9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  <x v="1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  <x v="4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  <x v="6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  <x v="3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  <x v="9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  <x v="5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  <x v="5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  <x v="6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2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  <x v="3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  <x v="4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  <x v="5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  <x v="7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  <x v="7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  <x v="6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  <x v="5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  <x v="2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  <x v="6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  <x v="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  <x v="6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  <x v="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  <x v="1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  <x v="7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  <x v="9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  <x v="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7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  <x v="5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  <x v="6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6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  <x v="1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  <x v="5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  <x v="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  <x v="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  <x v="6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  <x v="9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  <x v="5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  <x v="7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  <x v="5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  <x v="2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  <x v="6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  <x v="6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  <x v="8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  <x v="3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  <x v="8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  <x v="4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  <x v="8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  <x v="1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  <x v="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  <x v="1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  <x v="6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  <x v="7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  <x v="5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  <x v="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  <x v="2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  <x v="7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  <x v="8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  <x v="5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  <x v="5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  <x v="3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  <x v="1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  <x v="5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  <x v="6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  <x v="1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  <x v="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  <x v="9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  <x v="1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  <x v="1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  <x v="7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  <x v="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  <x v="6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  <x v="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  <x v="8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  <x v="5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  <x v="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  <x v="2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  <x v="7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  <x v="4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  <x v="4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  <x v="6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  <x v="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  <x v="2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  <x v="7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  <x v="1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  <x v="4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  <x v="3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  <x v="6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  <x v="5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  <x v="5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  <x v="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  <x v="4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  <x v="6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  <x v="4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  <x v="5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  <x v="7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  <x v="7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  <x v="4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  <x v="7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  <x v="7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  <x v="4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  <x v="2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  <x v="8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4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  <x v="6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  <x v="9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  <x v="1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  <x v="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5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  <x v="9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  <x v="7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  <x v="7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  <x v="5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  <x v="8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8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  <x v="6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  <x v="2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4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  <x v="3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  <x v="1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  <x v="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5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  <x v="1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  <x v="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8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  <x v="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  <x v="1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  <x v="9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  <x v="9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  <x v="5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  <x v="9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  <x v="9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  <x v="6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  <x v="5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  <x v="8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  <x v="2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  <x v="9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5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  <x v="5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  <x v="5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  <x v="4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  <x v="9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  <x v="8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  <x v="8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  <x v="5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  <x v="8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  <x v="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  <x v="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  <x v="8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  <x v="1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  <x v="2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  <x v="5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  <x v="3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  <x v="9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  <x v="8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  <x v="2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  <x v="5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  <x v="5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  <x v="3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  <x v="6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  <x v="4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  <x v="4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  <x v="6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2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  <x v="1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  <x v="5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  <x v="2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  <x v="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  <x v="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  <x v="2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  <x v="9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  <x v="6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  <x v="5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  <x v="9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  <x v="2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  <x v="7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  <x v="5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  <x v="5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  <x v="1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  <x v="9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  <x v="6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  <x v="4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  <x v="8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  <x v="9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  <x v="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  <x v="5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  <x v="6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  <x v="8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  <x v="9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  <x v="2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  <x v="1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  <x v="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  <x v="1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  <x v="9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  <x v="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  <x v="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7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  <x v="1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  <x v="3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  <x v="2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  <x v="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  <x v="5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  <x v="5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  <x v="6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  <x v="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9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  <x v="5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  <x v="7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  <x v="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  <x v="8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  <x v="9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  <x v="7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  <x v="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  <x v="1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  <x v="1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  <x v="2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  <x v="2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  <x v="9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  <x v="2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  <x v="4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  <x v="3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  <x v="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  <x v="1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  <x v="9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  <x v="8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  <x v="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  <x v="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  <x v="1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  <x v="4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  <x v="1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  <x v="9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  <x v="5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  <x v="7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  <x v="6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  <x v="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  <x v="2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  <x v="6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  <x v="3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  <x v="4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  <x v="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  <x v="5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  <x v="7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  <x v="2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  <x v="2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  <x v="4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  <x v="2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  <x v="9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  <x v="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  <x v="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  <x v="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  <x v="8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  <x v="5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9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  <x v="3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  <x v="7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  <x v="4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  <x v="6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  <x v="6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7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  <x v="2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  <x v="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  <x v="6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  <x v="2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  <x v="9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  <x v="6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  <x v="9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  <x v="2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  <x v="9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  <x v="2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  <x v="7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  <x v="7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4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  <x v="1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  <x v="8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  <x v="8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  <x v="7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  <x v="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  <x v="8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  <x v="9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  <x v="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  <x v="7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  <x v="6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  <x v="3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  <x v="1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  <x v="5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  <x v="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  <x v="8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  <x v="8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  <x v="8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  <x v="4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  <x v="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  <x v="6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  <x v="6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  <x v="1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  <x v="6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  <x v="1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  <x v="1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  <x v="7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  <x v="6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  <x v="7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  <x v="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2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  <x v="1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  <x v="8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  <x v="7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  <x v="1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  <x v="3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  <x v="4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  <x v="2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  <x v="5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  <x v="5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  <x v="7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  <x v="2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  <x v="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  <x v="2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  <x v="7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  <x v="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  <x v="9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  <x v="1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  <x v="6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  <x v="6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  <x v="6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  <x v="7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  <x v="1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  <x v="5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  <x v="2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  <x v="4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  <x v="7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  <x v="6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  <x v="9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  <x v="5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  <x v="9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  <x v="5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9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  <x v="9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  <x v="2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9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  <x v="5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  <x v="1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  <x v="1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  <x v="7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  <x v="7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  <x v="5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  <x v="5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  <x v="8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  <x v="4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  <x v="9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  <x v="6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  <x v="4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  <x v="8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2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  <x v="1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  <x v="4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  <x v="5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  <x v="6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  <x v="9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  <x v="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  <x v="4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  <x v="3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  <x v="3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  <x v="8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  <x v="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  <x v="9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  <x v="6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  <x v="5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  <x v="3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  <x v="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  <x v="5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  <x v="5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  <x v="9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  <x v="2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  <x v="4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  <x v="2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  <x v="3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  <x v="9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  <x v="5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7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  <x v="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  <x v="7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  <x v="6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  <x v="2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  <x v="8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  <x v="4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  <x v="9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  <x v="9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  <x v="5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  <x v="7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  <x v="1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  <x v="1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  <x v="3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7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  <x v="2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  <x v="1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  <x v="5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  <x v="7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5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  <x v="6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  <x v="6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  <x v="9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  <x v="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  <x v="7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  <x v="6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  <x v="6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  <x v="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  <x v="5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  <x v="8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  <x v="9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  <x v="3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  <x v="5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  <x v="4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  <x v="8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  <x v="5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2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  <x v="2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  <x v="1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  <x v="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  <x v="7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  <x v="8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  <x v="8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  <x v="7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  <x v="6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  <x v="2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  <x v="7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  <x v="3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  <x v="9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  <x v="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  <x v="4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  <x v="1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  <x v="6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  <x v="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  <x v="2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  <x v="7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  <x v="1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  <x v="9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  <x v="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  <x v="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  <x v="4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  <x v="7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  <x v="5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  <x v="7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  <x v="4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  <x v="7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  <x v="5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  <x v="1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  <x v="3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  <x v="4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  <x v="6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  <x v="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  <x v="9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  <x v="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  <x v="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  <x v="2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  <x v="6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  <x v="9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  <x v="1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  <x v="1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  <x v="7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  <x v="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  <x v="9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  <x v="9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  <x v="9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  <x v="8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  <x v="4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  <x v="8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  <x v="8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  <x v="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8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  <x v="4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  <x v="4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  <x v="9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  <x v="2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  <x v="3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  <x v="6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  <x v="1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9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  <x v="2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  <x v="9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  <x v="1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  <x v="6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  <x v="8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  <x v="3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  <x v="7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  <x v="1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  <x v="5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  <x v="3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  <x v="1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  <x v="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  <x v="6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  <x v="5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  <x v="3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  <x v="8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  <x v="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  <x v="8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  <x v="3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  <x v="3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1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  <x v="9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  <x v="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  <x v="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  <x v="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  <x v="4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  <x v="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  <x v="2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  <x v="1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  <x v="8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  <x v="4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  <x v="5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  <x v="3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6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  <x v="5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  <x v="7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  <x v="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  <x v="1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  <x v="7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  <x v="9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  <x v="8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  <x v="4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  <x v="8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  <x v="8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  <x v="1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  <x v="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  <x v="8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  <x v="1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  <x v="7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  <x v="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  <x v="4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  <x v="6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  <x v="6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  <x v="7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  <x v="2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  <x v="8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  <x v="6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  <x v="8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  <x v="8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  <x v="2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  <x v="1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  <x v="6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  <x v="2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  <x v="9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  <x v="5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  <x v="8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  <x v="3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  <x v="2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  <x v="8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  <x v="5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  <x v="7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  <x v="3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  <x v="7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  <x v="9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  <x v="1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  <x v="9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  <x v="2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  <x v="1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  <x v="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  <x v="7"/>
  </r>
  <r>
    <m/>
    <m/>
    <m/>
    <m/>
    <m/>
    <m/>
    <x v="4"/>
    <m/>
    <m/>
    <m/>
    <m/>
    <m/>
    <m/>
    <m/>
    <m/>
    <m/>
    <x v="9"/>
    <m/>
    <x v="87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94165-6776-2042-93E4-A6A59B738AA5}" name="PivotTable1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1B433-5F81-6443-ADED-E59D8808630A}" name="PivotTable1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5608E-2455-6446-A69F-FDD6C5478DEB}" name="PivotTable1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10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zoomScaleNormal="100" workbookViewId="0">
      <selection activeCell="H1" activeCellId="1" sqref="G1:G1048576 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33203125" style="8" customWidth="1"/>
    <col min="8" max="8" width="13" bestFit="1" customWidth="1"/>
    <col min="9" max="9" width="22" customWidth="1"/>
    <col min="12" max="13" width="11.1640625" bestFit="1" customWidth="1"/>
    <col min="16" max="16" width="28" bestFit="1" customWidth="1"/>
    <col min="17" max="17" width="22.83203125" customWidth="1"/>
    <col min="18" max="18" width="18.1640625" customWidth="1"/>
    <col min="19" max="19" width="21.83203125" style="4" bestFit="1" customWidth="1"/>
    <col min="20" max="20" width="20.3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1" t="s">
        <v>2071</v>
      </c>
      <c r="T1" s="1" t="s">
        <v>2072</v>
      </c>
      <c r="U1" s="1" t="s">
        <v>2073</v>
      </c>
    </row>
    <row r="2" spans="1:22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4" t="str">
        <f>LEFT(P2,SEARCH("/",P2)-1)</f>
        <v>food</v>
      </c>
      <c r="R2" t="str">
        <f>RIGHT(P2,LEN(P2)-SEARCH("/",P2))</f>
        <v>food trucks</v>
      </c>
      <c r="S2" s="4">
        <f>L2/86400+DATE(1970,1,1)</f>
        <v>42336.25</v>
      </c>
      <c r="T2" s="4">
        <f>M2/86400+DATE(1970,1,1)</f>
        <v>42353.25</v>
      </c>
      <c r="U2">
        <f>YEAR(S:S)</f>
        <v>2015</v>
      </c>
      <c r="V2">
        <f>MIN(U:U)</f>
        <v>2010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4" t="str">
        <f t="shared" ref="Q3:Q66" si="2">LEFT(P3,SEARCH("/",P3)-1)</f>
        <v>music</v>
      </c>
      <c r="R3" t="str">
        <f t="shared" ref="R3:R66" si="3">RIGHT(P3,LEN(P3)-SEARCH("/",P3))</f>
        <v>rock</v>
      </c>
      <c r="S3" s="4">
        <f t="shared" ref="S3:S66" si="4">L3/86400+DATE(1970,1,1)</f>
        <v>41870.208333333336</v>
      </c>
      <c r="T3" s="4">
        <f t="shared" ref="T3:T66" si="5">M3/86400+DATE(1970,1,1)</f>
        <v>41872.208333333336</v>
      </c>
      <c r="U3">
        <f t="shared" ref="U3:U66" si="6">YEAR(S:S)</f>
        <v>2014</v>
      </c>
      <c r="V3">
        <f>MAX(U:U)</f>
        <v>2020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4" t="str">
        <f t="shared" si="2"/>
        <v>technology</v>
      </c>
      <c r="R4" t="str">
        <f t="shared" si="3"/>
        <v>web</v>
      </c>
      <c r="S4" s="4">
        <f t="shared" si="4"/>
        <v>41595.25</v>
      </c>
      <c r="T4" s="4">
        <f t="shared" si="5"/>
        <v>41597.25</v>
      </c>
      <c r="U4">
        <f t="shared" si="6"/>
        <v>2013</v>
      </c>
    </row>
    <row r="5" spans="1:22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4" t="str">
        <f t="shared" si="2"/>
        <v>music</v>
      </c>
      <c r="R5" t="str">
        <f t="shared" si="3"/>
        <v>rock</v>
      </c>
      <c r="S5" s="4">
        <f t="shared" si="4"/>
        <v>43688.208333333328</v>
      </c>
      <c r="T5" s="4">
        <f t="shared" si="5"/>
        <v>43728.208333333328</v>
      </c>
      <c r="U5">
        <f t="shared" si="6"/>
        <v>2019</v>
      </c>
    </row>
    <row r="6" spans="1:22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4" t="str">
        <f t="shared" si="2"/>
        <v>theater</v>
      </c>
      <c r="R6" t="str">
        <f t="shared" si="3"/>
        <v>plays</v>
      </c>
      <c r="S6" s="4">
        <f t="shared" si="4"/>
        <v>43485.25</v>
      </c>
      <c r="T6" s="4">
        <f t="shared" si="5"/>
        <v>43489.25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4" t="str">
        <f t="shared" si="2"/>
        <v>theater</v>
      </c>
      <c r="R7" t="str">
        <f t="shared" si="3"/>
        <v>plays</v>
      </c>
      <c r="S7" s="4">
        <f t="shared" si="4"/>
        <v>41149.208333333336</v>
      </c>
      <c r="T7" s="4">
        <f t="shared" si="5"/>
        <v>41160.208333333336</v>
      </c>
      <c r="U7">
        <f t="shared" si="6"/>
        <v>2012</v>
      </c>
    </row>
    <row r="8" spans="1:22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4" t="str">
        <f t="shared" si="2"/>
        <v>film &amp; video</v>
      </c>
      <c r="R8" t="str">
        <f t="shared" si="3"/>
        <v>documentary</v>
      </c>
      <c r="S8" s="4">
        <f t="shared" si="4"/>
        <v>42991.208333333328</v>
      </c>
      <c r="T8" s="4">
        <f t="shared" si="5"/>
        <v>42992.208333333328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4" t="str">
        <f t="shared" si="2"/>
        <v>theater</v>
      </c>
      <c r="R9" t="str">
        <f t="shared" si="3"/>
        <v>plays</v>
      </c>
      <c r="S9" s="4">
        <f t="shared" si="4"/>
        <v>42229.208333333328</v>
      </c>
      <c r="T9" s="4">
        <f t="shared" si="5"/>
        <v>42231.208333333328</v>
      </c>
      <c r="U9">
        <f t="shared" si="6"/>
        <v>2015</v>
      </c>
    </row>
    <row r="10" spans="1:22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4" t="str">
        <f t="shared" si="2"/>
        <v>theater</v>
      </c>
      <c r="R10" t="str">
        <f t="shared" si="3"/>
        <v>plays</v>
      </c>
      <c r="S10" s="4">
        <f t="shared" si="4"/>
        <v>40399.208333333336</v>
      </c>
      <c r="T10" s="4">
        <f t="shared" si="5"/>
        <v>40401.208333333336</v>
      </c>
      <c r="U10">
        <f t="shared" si="6"/>
        <v>2010</v>
      </c>
    </row>
    <row r="11" spans="1:22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4" t="str">
        <f t="shared" si="2"/>
        <v>music</v>
      </c>
      <c r="R11" t="str">
        <f t="shared" si="3"/>
        <v>electric music</v>
      </c>
      <c r="S11" s="4">
        <f t="shared" si="4"/>
        <v>41536.208333333336</v>
      </c>
      <c r="T11" s="4">
        <f t="shared" si="5"/>
        <v>41585.25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4" t="str">
        <f t="shared" si="2"/>
        <v>film &amp; video</v>
      </c>
      <c r="R12" t="str">
        <f t="shared" si="3"/>
        <v>drama</v>
      </c>
      <c r="S12" s="4">
        <f t="shared" si="4"/>
        <v>40404.208333333336</v>
      </c>
      <c r="T12" s="4">
        <f t="shared" si="5"/>
        <v>40452.208333333336</v>
      </c>
      <c r="U12">
        <f t="shared" si="6"/>
        <v>2010</v>
      </c>
    </row>
    <row r="13" spans="1:22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4" t="str">
        <f>LEFT(P13,SEARCH("/",P13)-1)</f>
        <v>theater</v>
      </c>
      <c r="R13" t="str">
        <f t="shared" si="3"/>
        <v>plays</v>
      </c>
      <c r="S13" s="4">
        <f t="shared" si="4"/>
        <v>40442.208333333336</v>
      </c>
      <c r="T13" s="4">
        <f t="shared" si="5"/>
        <v>40448.208333333336</v>
      </c>
      <c r="U13">
        <f t="shared" si="6"/>
        <v>2010</v>
      </c>
    </row>
    <row r="14" spans="1:22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4" t="str">
        <f t="shared" si="2"/>
        <v>film &amp; video</v>
      </c>
      <c r="R14" t="str">
        <f t="shared" si="3"/>
        <v>drama</v>
      </c>
      <c r="S14" s="4">
        <f t="shared" si="4"/>
        <v>43760.208333333328</v>
      </c>
      <c r="T14" s="4">
        <f t="shared" si="5"/>
        <v>43768.208333333328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4" t="str">
        <f t="shared" si="2"/>
        <v>music</v>
      </c>
      <c r="R15" t="str">
        <f t="shared" si="3"/>
        <v>indie rock</v>
      </c>
      <c r="S15" s="4">
        <f t="shared" si="4"/>
        <v>42532.208333333328</v>
      </c>
      <c r="T15" s="4">
        <f t="shared" si="5"/>
        <v>42544.208333333328</v>
      </c>
      <c r="U15">
        <f t="shared" si="6"/>
        <v>2016</v>
      </c>
    </row>
    <row r="16" spans="1:22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4" t="str">
        <f t="shared" si="2"/>
        <v>music</v>
      </c>
      <c r="R16" t="str">
        <f t="shared" si="3"/>
        <v>indie rock</v>
      </c>
      <c r="S16" s="4">
        <f t="shared" si="4"/>
        <v>40974.25</v>
      </c>
      <c r="T16" s="4">
        <f t="shared" si="5"/>
        <v>41001.208333333336</v>
      </c>
      <c r="U16">
        <f t="shared" si="6"/>
        <v>2012</v>
      </c>
    </row>
    <row r="17" spans="1:21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4" t="str">
        <f t="shared" si="2"/>
        <v>technology</v>
      </c>
      <c r="R17" t="str">
        <f t="shared" si="3"/>
        <v>wearables</v>
      </c>
      <c r="S17" s="4">
        <f t="shared" si="4"/>
        <v>43809.25</v>
      </c>
      <c r="T17" s="4">
        <f t="shared" si="5"/>
        <v>43813.25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4" t="str">
        <f t="shared" si="2"/>
        <v>publishing</v>
      </c>
      <c r="R18" t="str">
        <f t="shared" si="3"/>
        <v>nonfiction</v>
      </c>
      <c r="S18" s="4">
        <f t="shared" si="4"/>
        <v>41661.25</v>
      </c>
      <c r="T18" s="4">
        <f t="shared" si="5"/>
        <v>41683.25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4" t="str">
        <f t="shared" si="2"/>
        <v>film &amp; video</v>
      </c>
      <c r="R19" t="str">
        <f t="shared" si="3"/>
        <v>animation</v>
      </c>
      <c r="S19" s="4">
        <f t="shared" si="4"/>
        <v>40555.25</v>
      </c>
      <c r="T19" s="4">
        <f t="shared" si="5"/>
        <v>40556.25</v>
      </c>
      <c r="U19">
        <f t="shared" si="6"/>
        <v>2011</v>
      </c>
    </row>
    <row r="20" spans="1:21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4" t="str">
        <f t="shared" si="2"/>
        <v>theater</v>
      </c>
      <c r="R20" t="str">
        <f t="shared" si="3"/>
        <v>plays</v>
      </c>
      <c r="S20" s="4">
        <f t="shared" si="4"/>
        <v>43351.208333333328</v>
      </c>
      <c r="T20" s="4">
        <f t="shared" si="5"/>
        <v>43359.208333333328</v>
      </c>
      <c r="U20">
        <f t="shared" si="6"/>
        <v>2018</v>
      </c>
    </row>
    <row r="21" spans="1:21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4" t="str">
        <f t="shared" si="2"/>
        <v>theater</v>
      </c>
      <c r="R21" t="str">
        <f t="shared" si="3"/>
        <v>plays</v>
      </c>
      <c r="S21" s="4">
        <f t="shared" si="4"/>
        <v>43528.25</v>
      </c>
      <c r="T21" s="4">
        <f t="shared" si="5"/>
        <v>43549.208333333328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4" t="str">
        <f t="shared" si="2"/>
        <v>film &amp; video</v>
      </c>
      <c r="R22" t="str">
        <f t="shared" si="3"/>
        <v>drama</v>
      </c>
      <c r="S22" s="4">
        <f t="shared" si="4"/>
        <v>41848.208333333336</v>
      </c>
      <c r="T22" s="4">
        <f t="shared" si="5"/>
        <v>41848.208333333336</v>
      </c>
      <c r="U22">
        <f t="shared" si="6"/>
        <v>2014</v>
      </c>
    </row>
    <row r="23" spans="1:21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4" t="str">
        <f t="shared" si="2"/>
        <v>theater</v>
      </c>
      <c r="R23" t="str">
        <f t="shared" si="3"/>
        <v>plays</v>
      </c>
      <c r="S23" s="4">
        <f t="shared" si="4"/>
        <v>40770.208333333336</v>
      </c>
      <c r="T23" s="4">
        <f t="shared" si="5"/>
        <v>40804.208333333336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4" t="str">
        <f t="shared" si="2"/>
        <v>theater</v>
      </c>
      <c r="R24" t="str">
        <f t="shared" si="3"/>
        <v>plays</v>
      </c>
      <c r="S24" s="4">
        <f t="shared" si="4"/>
        <v>43193.208333333328</v>
      </c>
      <c r="T24" s="4">
        <f t="shared" si="5"/>
        <v>43208.208333333328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4" t="str">
        <f t="shared" si="2"/>
        <v>film &amp; video</v>
      </c>
      <c r="R25" t="str">
        <f t="shared" si="3"/>
        <v>documentary</v>
      </c>
      <c r="S25" s="4">
        <f t="shared" si="4"/>
        <v>43510.25</v>
      </c>
      <c r="T25" s="4">
        <f t="shared" si="5"/>
        <v>43563.208333333328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4" t="str">
        <f t="shared" si="2"/>
        <v>technology</v>
      </c>
      <c r="R26" t="str">
        <f t="shared" si="3"/>
        <v>wearables</v>
      </c>
      <c r="S26" s="4">
        <f t="shared" si="4"/>
        <v>41811.208333333336</v>
      </c>
      <c r="T26" s="4">
        <f t="shared" si="5"/>
        <v>41813.208333333336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4" t="str">
        <f t="shared" si="2"/>
        <v>games</v>
      </c>
      <c r="R27" t="str">
        <f t="shared" si="3"/>
        <v>video games</v>
      </c>
      <c r="S27" s="4">
        <f t="shared" si="4"/>
        <v>40681.208333333336</v>
      </c>
      <c r="T27" s="4">
        <f t="shared" si="5"/>
        <v>40701.208333333336</v>
      </c>
      <c r="U27">
        <f t="shared" si="6"/>
        <v>2011</v>
      </c>
    </row>
    <row r="28" spans="1:21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4" t="str">
        <f t="shared" si="2"/>
        <v>theater</v>
      </c>
      <c r="R28" t="str">
        <f t="shared" si="3"/>
        <v>plays</v>
      </c>
      <c r="S28" s="4">
        <f t="shared" si="4"/>
        <v>43312.208333333328</v>
      </c>
      <c r="T28" s="4">
        <f t="shared" si="5"/>
        <v>43339.208333333328</v>
      </c>
      <c r="U28">
        <f t="shared" si="6"/>
        <v>2018</v>
      </c>
    </row>
    <row r="29" spans="1:21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4" t="str">
        <f t="shared" si="2"/>
        <v>music</v>
      </c>
      <c r="R29" t="str">
        <f t="shared" si="3"/>
        <v>rock</v>
      </c>
      <c r="S29" s="4">
        <f t="shared" si="4"/>
        <v>42280.208333333328</v>
      </c>
      <c r="T29" s="4">
        <f t="shared" si="5"/>
        <v>42288.208333333328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4" t="str">
        <f t="shared" si="2"/>
        <v>theater</v>
      </c>
      <c r="R30" t="str">
        <f t="shared" si="3"/>
        <v>plays</v>
      </c>
      <c r="S30" s="4">
        <f t="shared" si="4"/>
        <v>40218.25</v>
      </c>
      <c r="T30" s="4">
        <f t="shared" si="5"/>
        <v>40241.25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4" t="str">
        <f t="shared" si="2"/>
        <v>film &amp; video</v>
      </c>
      <c r="R31" t="str">
        <f t="shared" si="3"/>
        <v>shorts</v>
      </c>
      <c r="S31" s="4">
        <f t="shared" si="4"/>
        <v>43301.208333333328</v>
      </c>
      <c r="T31" s="4">
        <f t="shared" si="5"/>
        <v>43341.208333333328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4" t="str">
        <f t="shared" si="2"/>
        <v>film &amp; video</v>
      </c>
      <c r="R32" t="str">
        <f t="shared" si="3"/>
        <v>animation</v>
      </c>
      <c r="S32" s="4">
        <f t="shared" si="4"/>
        <v>43609.208333333328</v>
      </c>
      <c r="T32" s="4">
        <f t="shared" si="5"/>
        <v>43614.208333333328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4" t="str">
        <f t="shared" si="2"/>
        <v>games</v>
      </c>
      <c r="R33" t="str">
        <f t="shared" si="3"/>
        <v>video games</v>
      </c>
      <c r="S33" s="4">
        <f t="shared" si="4"/>
        <v>42374.25</v>
      </c>
      <c r="T33" s="4">
        <f t="shared" si="5"/>
        <v>42402.25</v>
      </c>
      <c r="U33">
        <f t="shared" si="6"/>
        <v>2016</v>
      </c>
    </row>
    <row r="34" spans="1:21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4" t="str">
        <f t="shared" si="2"/>
        <v>film &amp; video</v>
      </c>
      <c r="R34" t="str">
        <f t="shared" si="3"/>
        <v>documentary</v>
      </c>
      <c r="S34" s="4">
        <f t="shared" si="4"/>
        <v>43110.25</v>
      </c>
      <c r="T34" s="4">
        <f t="shared" si="5"/>
        <v>43137.25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4" t="str">
        <f t="shared" si="2"/>
        <v>theater</v>
      </c>
      <c r="R35" t="str">
        <f t="shared" si="3"/>
        <v>plays</v>
      </c>
      <c r="S35" s="4">
        <f t="shared" si="4"/>
        <v>41917.208333333336</v>
      </c>
      <c r="T35" s="4">
        <f t="shared" si="5"/>
        <v>41954.25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4" t="str">
        <f t="shared" si="2"/>
        <v>film &amp; video</v>
      </c>
      <c r="R36" t="str">
        <f t="shared" si="3"/>
        <v>documentary</v>
      </c>
      <c r="S36" s="4">
        <f t="shared" si="4"/>
        <v>42817.208333333328</v>
      </c>
      <c r="T36" s="4">
        <f t="shared" si="5"/>
        <v>42822.208333333328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4" t="str">
        <f t="shared" si="2"/>
        <v>film &amp; video</v>
      </c>
      <c r="R37" t="str">
        <f t="shared" si="3"/>
        <v>drama</v>
      </c>
      <c r="S37" s="4">
        <f t="shared" si="4"/>
        <v>43484.25</v>
      </c>
      <c r="T37" s="4">
        <f t="shared" si="5"/>
        <v>43526.25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4" t="str">
        <f t="shared" si="2"/>
        <v>theater</v>
      </c>
      <c r="R38" t="str">
        <f t="shared" si="3"/>
        <v>plays</v>
      </c>
      <c r="S38" s="4">
        <f t="shared" si="4"/>
        <v>40600.25</v>
      </c>
      <c r="T38" s="4">
        <f t="shared" si="5"/>
        <v>40625.208333333336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4" t="str">
        <f t="shared" si="2"/>
        <v>publishing</v>
      </c>
      <c r="R39" t="str">
        <f t="shared" si="3"/>
        <v>fiction</v>
      </c>
      <c r="S39" s="4">
        <f t="shared" si="4"/>
        <v>43744.208333333328</v>
      </c>
      <c r="T39" s="4">
        <f t="shared" si="5"/>
        <v>43777.25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4" t="str">
        <f t="shared" si="2"/>
        <v>photography</v>
      </c>
      <c r="R40" t="str">
        <f t="shared" si="3"/>
        <v>photography books</v>
      </c>
      <c r="S40" s="4">
        <f t="shared" si="4"/>
        <v>40469.208333333336</v>
      </c>
      <c r="T40" s="4">
        <f t="shared" si="5"/>
        <v>40474.208333333336</v>
      </c>
      <c r="U40">
        <f t="shared" si="6"/>
        <v>2010</v>
      </c>
    </row>
    <row r="41" spans="1:21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4" t="str">
        <f t="shared" si="2"/>
        <v>theater</v>
      </c>
      <c r="R41" t="str">
        <f t="shared" si="3"/>
        <v>plays</v>
      </c>
      <c r="S41" s="4">
        <f t="shared" si="4"/>
        <v>41330.25</v>
      </c>
      <c r="T41" s="4">
        <f t="shared" si="5"/>
        <v>41344.208333333336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4" t="str">
        <f t="shared" si="2"/>
        <v>technology</v>
      </c>
      <c r="R42" t="str">
        <f t="shared" si="3"/>
        <v>wearables</v>
      </c>
      <c r="S42" s="4">
        <f t="shared" si="4"/>
        <v>40334.208333333336</v>
      </c>
      <c r="T42" s="4">
        <f t="shared" si="5"/>
        <v>40353.208333333336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4" t="str">
        <f t="shared" si="2"/>
        <v>music</v>
      </c>
      <c r="R43" t="str">
        <f t="shared" si="3"/>
        <v>rock</v>
      </c>
      <c r="S43" s="4">
        <f t="shared" si="4"/>
        <v>41156.208333333336</v>
      </c>
      <c r="T43" s="4">
        <f t="shared" si="5"/>
        <v>41182.208333333336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4" t="str">
        <f t="shared" si="2"/>
        <v>food</v>
      </c>
      <c r="R44" t="str">
        <f t="shared" si="3"/>
        <v>food trucks</v>
      </c>
      <c r="S44" s="4">
        <f t="shared" si="4"/>
        <v>40728.208333333336</v>
      </c>
      <c r="T44" s="4">
        <f t="shared" si="5"/>
        <v>40737.208333333336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4" t="str">
        <f t="shared" si="2"/>
        <v>publishing</v>
      </c>
      <c r="R45" t="str">
        <f t="shared" si="3"/>
        <v>radio &amp; podcasts</v>
      </c>
      <c r="S45" s="4">
        <f t="shared" si="4"/>
        <v>41844.208333333336</v>
      </c>
      <c r="T45" s="4">
        <f t="shared" si="5"/>
        <v>41860.208333333336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4" t="str">
        <f t="shared" si="2"/>
        <v>publishing</v>
      </c>
      <c r="R46" t="str">
        <f t="shared" si="3"/>
        <v>fiction</v>
      </c>
      <c r="S46" s="4">
        <f t="shared" si="4"/>
        <v>43541.208333333328</v>
      </c>
      <c r="T46" s="4">
        <f t="shared" si="5"/>
        <v>43542.208333333328</v>
      </c>
      <c r="U46">
        <f t="shared" si="6"/>
        <v>2019</v>
      </c>
    </row>
    <row r="47" spans="1:21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4" t="str">
        <f t="shared" si="2"/>
        <v>theater</v>
      </c>
      <c r="R47" t="str">
        <f t="shared" si="3"/>
        <v>plays</v>
      </c>
      <c r="S47" s="4">
        <f t="shared" si="4"/>
        <v>42676.208333333328</v>
      </c>
      <c r="T47" s="4">
        <f t="shared" si="5"/>
        <v>42691.25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4" t="str">
        <f t="shared" si="2"/>
        <v>music</v>
      </c>
      <c r="R48" t="str">
        <f t="shared" si="3"/>
        <v>rock</v>
      </c>
      <c r="S48" s="4">
        <f t="shared" si="4"/>
        <v>40367.208333333336</v>
      </c>
      <c r="T48" s="4">
        <f t="shared" si="5"/>
        <v>40390.208333333336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4" t="str">
        <f t="shared" si="2"/>
        <v>theater</v>
      </c>
      <c r="R49" t="str">
        <f t="shared" si="3"/>
        <v>plays</v>
      </c>
      <c r="S49" s="4">
        <f t="shared" si="4"/>
        <v>41727.208333333336</v>
      </c>
      <c r="T49" s="4">
        <f t="shared" si="5"/>
        <v>41757.208333333336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4" t="str">
        <f t="shared" si="2"/>
        <v>theater</v>
      </c>
      <c r="R50" t="str">
        <f t="shared" si="3"/>
        <v>plays</v>
      </c>
      <c r="S50" s="4">
        <f t="shared" si="4"/>
        <v>42180.208333333328</v>
      </c>
      <c r="T50" s="4">
        <f t="shared" si="5"/>
        <v>42192.208333333328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4" t="str">
        <f t="shared" si="2"/>
        <v>music</v>
      </c>
      <c r="R51" t="str">
        <f t="shared" si="3"/>
        <v>rock</v>
      </c>
      <c r="S51" s="4">
        <f t="shared" si="4"/>
        <v>43758.208333333328</v>
      </c>
      <c r="T51" s="4">
        <f t="shared" si="5"/>
        <v>43803.25</v>
      </c>
      <c r="U51">
        <f t="shared" si="6"/>
        <v>2019</v>
      </c>
    </row>
    <row r="52" spans="1:21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4" t="str">
        <f t="shared" si="2"/>
        <v>music</v>
      </c>
      <c r="R52" t="str">
        <f t="shared" si="3"/>
        <v>metal</v>
      </c>
      <c r="S52" s="4">
        <f t="shared" si="4"/>
        <v>41487.208333333336</v>
      </c>
      <c r="T52" s="4">
        <f t="shared" si="5"/>
        <v>41515.208333333336</v>
      </c>
      <c r="U52">
        <f t="shared" si="6"/>
        <v>2013</v>
      </c>
    </row>
    <row r="53" spans="1:21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4" t="str">
        <f t="shared" si="2"/>
        <v>technology</v>
      </c>
      <c r="R53" t="str">
        <f t="shared" si="3"/>
        <v>wearables</v>
      </c>
      <c r="S53" s="4">
        <f t="shared" si="4"/>
        <v>40995.208333333336</v>
      </c>
      <c r="T53" s="4">
        <f t="shared" si="5"/>
        <v>41011.208333333336</v>
      </c>
      <c r="U53">
        <f t="shared" si="6"/>
        <v>2012</v>
      </c>
    </row>
    <row r="54" spans="1:21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4" t="str">
        <f t="shared" si="2"/>
        <v>theater</v>
      </c>
      <c r="R54" t="str">
        <f t="shared" si="3"/>
        <v>plays</v>
      </c>
      <c r="S54" s="4">
        <f t="shared" si="4"/>
        <v>40436.208333333336</v>
      </c>
      <c r="T54" s="4">
        <f t="shared" si="5"/>
        <v>40440.208333333336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4" t="str">
        <f t="shared" si="2"/>
        <v>film &amp; video</v>
      </c>
      <c r="R55" t="str">
        <f t="shared" si="3"/>
        <v>drama</v>
      </c>
      <c r="S55" s="4">
        <f t="shared" si="4"/>
        <v>41779.208333333336</v>
      </c>
      <c r="T55" s="4">
        <f t="shared" si="5"/>
        <v>41818.208333333336</v>
      </c>
      <c r="U55">
        <f t="shared" si="6"/>
        <v>2014</v>
      </c>
    </row>
    <row r="56" spans="1:21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4" t="str">
        <f t="shared" si="2"/>
        <v>technology</v>
      </c>
      <c r="R56" t="str">
        <f t="shared" si="3"/>
        <v>wearables</v>
      </c>
      <c r="S56" s="4">
        <f t="shared" si="4"/>
        <v>43170.25</v>
      </c>
      <c r="T56" s="4">
        <f t="shared" si="5"/>
        <v>43176.208333333328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4" t="str">
        <f t="shared" si="2"/>
        <v>music</v>
      </c>
      <c r="R57" t="str">
        <f t="shared" si="3"/>
        <v>jazz</v>
      </c>
      <c r="S57" s="4">
        <f t="shared" si="4"/>
        <v>43311.208333333328</v>
      </c>
      <c r="T57" s="4">
        <f t="shared" si="5"/>
        <v>43316.208333333328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4" t="str">
        <f t="shared" si="2"/>
        <v>technology</v>
      </c>
      <c r="R58" t="str">
        <f t="shared" si="3"/>
        <v>wearables</v>
      </c>
      <c r="S58" s="4">
        <f t="shared" si="4"/>
        <v>42014.25</v>
      </c>
      <c r="T58" s="4">
        <f t="shared" si="5"/>
        <v>42021.25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4" t="str">
        <f t="shared" si="2"/>
        <v>games</v>
      </c>
      <c r="R59" t="str">
        <f t="shared" si="3"/>
        <v>video games</v>
      </c>
      <c r="S59" s="4">
        <f t="shared" si="4"/>
        <v>42979.208333333328</v>
      </c>
      <c r="T59" s="4">
        <f t="shared" si="5"/>
        <v>42991.208333333328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4" t="str">
        <f t="shared" si="2"/>
        <v>theater</v>
      </c>
      <c r="R60" t="str">
        <f t="shared" si="3"/>
        <v>plays</v>
      </c>
      <c r="S60" s="4">
        <f t="shared" si="4"/>
        <v>42268.208333333328</v>
      </c>
      <c r="T60" s="4">
        <f t="shared" si="5"/>
        <v>42281.208333333328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4" t="str">
        <f t="shared" si="2"/>
        <v>theater</v>
      </c>
      <c r="R61" t="str">
        <f t="shared" si="3"/>
        <v>plays</v>
      </c>
      <c r="S61" s="4">
        <f t="shared" si="4"/>
        <v>42898.208333333328</v>
      </c>
      <c r="T61" s="4">
        <f t="shared" si="5"/>
        <v>42913.208333333328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4" t="str">
        <f t="shared" si="2"/>
        <v>theater</v>
      </c>
      <c r="R62" t="str">
        <f t="shared" si="3"/>
        <v>plays</v>
      </c>
      <c r="S62" s="4">
        <f t="shared" si="4"/>
        <v>41107.208333333336</v>
      </c>
      <c r="T62" s="4">
        <f t="shared" si="5"/>
        <v>41110.208333333336</v>
      </c>
      <c r="U62">
        <f t="shared" si="6"/>
        <v>2012</v>
      </c>
    </row>
    <row r="63" spans="1:21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4" t="str">
        <f t="shared" si="2"/>
        <v>theater</v>
      </c>
      <c r="R63" t="str">
        <f t="shared" si="3"/>
        <v>plays</v>
      </c>
      <c r="S63" s="4">
        <f t="shared" si="4"/>
        <v>40595.25</v>
      </c>
      <c r="T63" s="4">
        <f t="shared" si="5"/>
        <v>40635.208333333336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4" t="str">
        <f t="shared" si="2"/>
        <v>technology</v>
      </c>
      <c r="R64" t="str">
        <f t="shared" si="3"/>
        <v>web</v>
      </c>
      <c r="S64" s="4">
        <f t="shared" si="4"/>
        <v>42160.208333333328</v>
      </c>
      <c r="T64" s="4">
        <f t="shared" si="5"/>
        <v>42161.208333333328</v>
      </c>
      <c r="U64">
        <f t="shared" si="6"/>
        <v>2015</v>
      </c>
    </row>
    <row r="65" spans="1:21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4" t="str">
        <f t="shared" si="2"/>
        <v>theater</v>
      </c>
      <c r="R65" t="str">
        <f t="shared" si="3"/>
        <v>plays</v>
      </c>
      <c r="S65" s="4">
        <f t="shared" si="4"/>
        <v>42853.208333333328</v>
      </c>
      <c r="T65" s="4">
        <f t="shared" si="5"/>
        <v>42859.208333333328</v>
      </c>
      <c r="U65">
        <f t="shared" si="6"/>
        <v>2017</v>
      </c>
    </row>
    <row r="66" spans="1:21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4" t="str">
        <f t="shared" si="2"/>
        <v>technology</v>
      </c>
      <c r="R66" t="str">
        <f t="shared" si="3"/>
        <v>web</v>
      </c>
      <c r="S66" s="4">
        <f t="shared" si="4"/>
        <v>43283.208333333328</v>
      </c>
      <c r="T66" s="4">
        <f t="shared" si="5"/>
        <v>43298.208333333328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7">ROUND(E67/D67*100,0)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4" t="str">
        <f t="shared" ref="Q67:Q130" si="9">LEFT(P67,SEARCH("/",P67)-1)</f>
        <v>theater</v>
      </c>
      <c r="R67" t="str">
        <f t="shared" ref="R67:R130" si="10">RIGHT(P67,LEN(P67)-SEARCH("/",P67))</f>
        <v>plays</v>
      </c>
      <c r="S67" s="4">
        <f t="shared" ref="S67:S130" si="11">L67/86400+DATE(1970,1,1)</f>
        <v>40570.25</v>
      </c>
      <c r="T67" s="4">
        <f t="shared" ref="T67:T130" si="12">M67/86400+DATE(1970,1,1)</f>
        <v>40577.25</v>
      </c>
      <c r="U67">
        <f t="shared" ref="U67:U130" si="13">YEAR(S:S)</f>
        <v>2011</v>
      </c>
    </row>
    <row r="68" spans="1:21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4" t="str">
        <f t="shared" si="9"/>
        <v>theater</v>
      </c>
      <c r="R68" t="str">
        <f t="shared" si="10"/>
        <v>plays</v>
      </c>
      <c r="S68" s="4">
        <f t="shared" si="11"/>
        <v>42102.208333333328</v>
      </c>
      <c r="T68" s="4">
        <f t="shared" si="12"/>
        <v>42107.208333333328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4" t="str">
        <f t="shared" si="9"/>
        <v>technology</v>
      </c>
      <c r="R69" t="str">
        <f t="shared" si="10"/>
        <v>wearables</v>
      </c>
      <c r="S69" s="4">
        <f t="shared" si="11"/>
        <v>40203.25</v>
      </c>
      <c r="T69" s="4">
        <f t="shared" si="12"/>
        <v>40208.25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4" t="str">
        <f t="shared" si="9"/>
        <v>theater</v>
      </c>
      <c r="R70" t="str">
        <f t="shared" si="10"/>
        <v>plays</v>
      </c>
      <c r="S70" s="4">
        <f t="shared" si="11"/>
        <v>42943.208333333328</v>
      </c>
      <c r="T70" s="4">
        <f t="shared" si="12"/>
        <v>42990.208333333328</v>
      </c>
      <c r="U70">
        <f t="shared" si="13"/>
        <v>2017</v>
      </c>
    </row>
    <row r="71" spans="1:21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4" t="str">
        <f t="shared" si="9"/>
        <v>theater</v>
      </c>
      <c r="R71" t="str">
        <f t="shared" si="10"/>
        <v>plays</v>
      </c>
      <c r="S71" s="4">
        <f t="shared" si="11"/>
        <v>40531.25</v>
      </c>
      <c r="T71" s="4">
        <f t="shared" si="12"/>
        <v>40565.25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4" t="str">
        <f t="shared" si="9"/>
        <v>theater</v>
      </c>
      <c r="R72" t="str">
        <f t="shared" si="10"/>
        <v>plays</v>
      </c>
      <c r="S72" s="4">
        <f t="shared" si="11"/>
        <v>40484.208333333336</v>
      </c>
      <c r="T72" s="4">
        <f t="shared" si="12"/>
        <v>40533.25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4" t="str">
        <f t="shared" si="9"/>
        <v>theater</v>
      </c>
      <c r="R73" t="str">
        <f t="shared" si="10"/>
        <v>plays</v>
      </c>
      <c r="S73" s="4">
        <f t="shared" si="11"/>
        <v>43799.25</v>
      </c>
      <c r="T73" s="4">
        <f t="shared" si="12"/>
        <v>43803.25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4" t="str">
        <f t="shared" si="9"/>
        <v>film &amp; video</v>
      </c>
      <c r="R74" t="str">
        <f t="shared" si="10"/>
        <v>animation</v>
      </c>
      <c r="S74" s="4">
        <f t="shared" si="11"/>
        <v>42186.208333333328</v>
      </c>
      <c r="T74" s="4">
        <f t="shared" si="12"/>
        <v>42222.208333333328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4" t="str">
        <f t="shared" si="9"/>
        <v>music</v>
      </c>
      <c r="R75" t="str">
        <f t="shared" si="10"/>
        <v>jazz</v>
      </c>
      <c r="S75" s="4">
        <f t="shared" si="11"/>
        <v>42701.25</v>
      </c>
      <c r="T75" s="4">
        <f t="shared" si="12"/>
        <v>42704.25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4" t="str">
        <f t="shared" si="9"/>
        <v>music</v>
      </c>
      <c r="R76" t="str">
        <f t="shared" si="10"/>
        <v>metal</v>
      </c>
      <c r="S76" s="4">
        <f t="shared" si="11"/>
        <v>42456.208333333328</v>
      </c>
      <c r="T76" s="4">
        <f t="shared" si="12"/>
        <v>42457.208333333328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4" t="str">
        <f t="shared" si="9"/>
        <v>photography</v>
      </c>
      <c r="R77" t="str">
        <f t="shared" si="10"/>
        <v>photography books</v>
      </c>
      <c r="S77" s="4">
        <f t="shared" si="11"/>
        <v>43296.208333333328</v>
      </c>
      <c r="T77" s="4">
        <f t="shared" si="12"/>
        <v>43304.208333333328</v>
      </c>
      <c r="U77">
        <f t="shared" si="13"/>
        <v>2018</v>
      </c>
    </row>
    <row r="78" spans="1:21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4" t="str">
        <f t="shared" si="9"/>
        <v>theater</v>
      </c>
      <c r="R78" t="str">
        <f t="shared" si="10"/>
        <v>plays</v>
      </c>
      <c r="S78" s="4">
        <f t="shared" si="11"/>
        <v>42027.25</v>
      </c>
      <c r="T78" s="4">
        <f t="shared" si="12"/>
        <v>42076.208333333328</v>
      </c>
      <c r="U78">
        <f t="shared" si="13"/>
        <v>2015</v>
      </c>
    </row>
    <row r="79" spans="1:21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4" t="str">
        <f t="shared" si="9"/>
        <v>film &amp; video</v>
      </c>
      <c r="R79" t="str">
        <f t="shared" si="10"/>
        <v>animation</v>
      </c>
      <c r="S79" s="4">
        <f t="shared" si="11"/>
        <v>40448.208333333336</v>
      </c>
      <c r="T79" s="4">
        <f t="shared" si="12"/>
        <v>40462.208333333336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4" t="str">
        <f t="shared" si="9"/>
        <v>publishing</v>
      </c>
      <c r="R80" t="str">
        <f t="shared" si="10"/>
        <v>translations</v>
      </c>
      <c r="S80" s="4">
        <f t="shared" si="11"/>
        <v>43206.208333333328</v>
      </c>
      <c r="T80" s="4">
        <f t="shared" si="12"/>
        <v>43207.208333333328</v>
      </c>
      <c r="U80">
        <f t="shared" si="13"/>
        <v>2018</v>
      </c>
    </row>
    <row r="81" spans="1:21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4" t="str">
        <f t="shared" si="9"/>
        <v>theater</v>
      </c>
      <c r="R81" t="str">
        <f t="shared" si="10"/>
        <v>plays</v>
      </c>
      <c r="S81" s="4">
        <f t="shared" si="11"/>
        <v>43267.208333333328</v>
      </c>
      <c r="T81" s="4">
        <f t="shared" si="12"/>
        <v>43272.208333333328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4" t="str">
        <f t="shared" si="9"/>
        <v>games</v>
      </c>
      <c r="R82" t="str">
        <f t="shared" si="10"/>
        <v>video games</v>
      </c>
      <c r="S82" s="4">
        <f t="shared" si="11"/>
        <v>42976.208333333328</v>
      </c>
      <c r="T82" s="4">
        <f t="shared" si="12"/>
        <v>43006.208333333328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4" t="str">
        <f t="shared" si="9"/>
        <v>music</v>
      </c>
      <c r="R83" t="str">
        <f t="shared" si="10"/>
        <v>rock</v>
      </c>
      <c r="S83" s="4">
        <f t="shared" si="11"/>
        <v>43062.25</v>
      </c>
      <c r="T83" s="4">
        <f t="shared" si="12"/>
        <v>43087.25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4" t="str">
        <f t="shared" si="9"/>
        <v>games</v>
      </c>
      <c r="R84" t="str">
        <f t="shared" si="10"/>
        <v>video games</v>
      </c>
      <c r="S84" s="4">
        <f t="shared" si="11"/>
        <v>43482.25</v>
      </c>
      <c r="T84" s="4">
        <f t="shared" si="12"/>
        <v>43489.25</v>
      </c>
      <c r="U84">
        <f t="shared" si="13"/>
        <v>2019</v>
      </c>
    </row>
    <row r="85" spans="1:21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4" t="str">
        <f t="shared" si="9"/>
        <v>music</v>
      </c>
      <c r="R85" t="str">
        <f t="shared" si="10"/>
        <v>electric music</v>
      </c>
      <c r="S85" s="4">
        <f t="shared" si="11"/>
        <v>42579.208333333328</v>
      </c>
      <c r="T85" s="4">
        <f t="shared" si="12"/>
        <v>42601.208333333328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4" t="str">
        <f t="shared" si="9"/>
        <v>technology</v>
      </c>
      <c r="R86" t="str">
        <f t="shared" si="10"/>
        <v>wearables</v>
      </c>
      <c r="S86" s="4">
        <f t="shared" si="11"/>
        <v>41118.208333333336</v>
      </c>
      <c r="T86" s="4">
        <f t="shared" si="12"/>
        <v>41128.208333333336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4" t="str">
        <f t="shared" si="9"/>
        <v>music</v>
      </c>
      <c r="R87" t="str">
        <f t="shared" si="10"/>
        <v>indie rock</v>
      </c>
      <c r="S87" s="4">
        <f t="shared" si="11"/>
        <v>40797.208333333336</v>
      </c>
      <c r="T87" s="4">
        <f t="shared" si="12"/>
        <v>40805.208333333336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4" t="str">
        <f t="shared" si="9"/>
        <v>theater</v>
      </c>
      <c r="R88" t="str">
        <f t="shared" si="10"/>
        <v>plays</v>
      </c>
      <c r="S88" s="4">
        <f t="shared" si="11"/>
        <v>42128.208333333328</v>
      </c>
      <c r="T88" s="4">
        <f t="shared" si="12"/>
        <v>42141.208333333328</v>
      </c>
      <c r="U88">
        <f t="shared" si="13"/>
        <v>2015</v>
      </c>
    </row>
    <row r="89" spans="1:21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4" t="str">
        <f t="shared" si="9"/>
        <v>music</v>
      </c>
      <c r="R89" t="str">
        <f t="shared" si="10"/>
        <v>rock</v>
      </c>
      <c r="S89" s="4">
        <f t="shared" si="11"/>
        <v>40610.25</v>
      </c>
      <c r="T89" s="4">
        <f t="shared" si="12"/>
        <v>40621.208333333336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4" t="str">
        <f t="shared" si="9"/>
        <v>publishing</v>
      </c>
      <c r="R90" t="str">
        <f t="shared" si="10"/>
        <v>translations</v>
      </c>
      <c r="S90" s="4">
        <f t="shared" si="11"/>
        <v>42110.208333333328</v>
      </c>
      <c r="T90" s="4">
        <f t="shared" si="12"/>
        <v>42132.208333333328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4" t="str">
        <f t="shared" si="9"/>
        <v>theater</v>
      </c>
      <c r="R91" t="str">
        <f t="shared" si="10"/>
        <v>plays</v>
      </c>
      <c r="S91" s="4">
        <f t="shared" si="11"/>
        <v>40283.208333333336</v>
      </c>
      <c r="T91" s="4">
        <f t="shared" si="12"/>
        <v>40285.208333333336</v>
      </c>
      <c r="U91">
        <f t="shared" si="13"/>
        <v>2010</v>
      </c>
    </row>
    <row r="92" spans="1:21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4" t="str">
        <f t="shared" si="9"/>
        <v>theater</v>
      </c>
      <c r="R92" t="str">
        <f t="shared" si="10"/>
        <v>plays</v>
      </c>
      <c r="S92" s="4">
        <f t="shared" si="11"/>
        <v>42425.25</v>
      </c>
      <c r="T92" s="4">
        <f t="shared" si="12"/>
        <v>42425.25</v>
      </c>
      <c r="U92">
        <f t="shared" si="13"/>
        <v>2016</v>
      </c>
    </row>
    <row r="93" spans="1:21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4" t="str">
        <f t="shared" si="9"/>
        <v>publishing</v>
      </c>
      <c r="R93" t="str">
        <f t="shared" si="10"/>
        <v>translations</v>
      </c>
      <c r="S93" s="4">
        <f t="shared" si="11"/>
        <v>42588.208333333328</v>
      </c>
      <c r="T93" s="4">
        <f t="shared" si="12"/>
        <v>42616.208333333328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4" t="str">
        <f t="shared" si="9"/>
        <v>games</v>
      </c>
      <c r="R94" t="str">
        <f t="shared" si="10"/>
        <v>video games</v>
      </c>
      <c r="S94" s="4">
        <f t="shared" si="11"/>
        <v>40352.208333333336</v>
      </c>
      <c r="T94" s="4">
        <f t="shared" si="12"/>
        <v>40353.208333333336</v>
      </c>
      <c r="U94">
        <f t="shared" si="13"/>
        <v>2010</v>
      </c>
    </row>
    <row r="95" spans="1:21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4" t="str">
        <f t="shared" si="9"/>
        <v>theater</v>
      </c>
      <c r="R95" t="str">
        <f t="shared" si="10"/>
        <v>plays</v>
      </c>
      <c r="S95" s="4">
        <f t="shared" si="11"/>
        <v>41202.208333333336</v>
      </c>
      <c r="T95" s="4">
        <f t="shared" si="12"/>
        <v>41206.208333333336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4" t="str">
        <f t="shared" si="9"/>
        <v>technology</v>
      </c>
      <c r="R96" t="str">
        <f t="shared" si="10"/>
        <v>web</v>
      </c>
      <c r="S96" s="4">
        <f t="shared" si="11"/>
        <v>43562.208333333328</v>
      </c>
      <c r="T96" s="4">
        <f t="shared" si="12"/>
        <v>43573.208333333328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4" t="str">
        <f t="shared" si="9"/>
        <v>film &amp; video</v>
      </c>
      <c r="R97" t="str">
        <f t="shared" si="10"/>
        <v>documentary</v>
      </c>
      <c r="S97" s="4">
        <f t="shared" si="11"/>
        <v>43752.208333333328</v>
      </c>
      <c r="T97" s="4">
        <f t="shared" si="12"/>
        <v>43759.208333333328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4" t="str">
        <f t="shared" si="9"/>
        <v>theater</v>
      </c>
      <c r="R98" t="str">
        <f t="shared" si="10"/>
        <v>plays</v>
      </c>
      <c r="S98" s="4">
        <f t="shared" si="11"/>
        <v>40612.25</v>
      </c>
      <c r="T98" s="4">
        <f t="shared" si="12"/>
        <v>40625.208333333336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4" t="str">
        <f t="shared" si="9"/>
        <v>food</v>
      </c>
      <c r="R99" t="str">
        <f t="shared" si="10"/>
        <v>food trucks</v>
      </c>
      <c r="S99" s="4">
        <f t="shared" si="11"/>
        <v>42180.208333333328</v>
      </c>
      <c r="T99" s="4">
        <f t="shared" si="12"/>
        <v>42234.208333333328</v>
      </c>
      <c r="U99">
        <f t="shared" si="13"/>
        <v>2015</v>
      </c>
    </row>
    <row r="100" spans="1:21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4" t="str">
        <f t="shared" si="9"/>
        <v>games</v>
      </c>
      <c r="R100" t="str">
        <f t="shared" si="10"/>
        <v>video games</v>
      </c>
      <c r="S100" s="4">
        <f t="shared" si="11"/>
        <v>42212.208333333328</v>
      </c>
      <c r="T100" s="4">
        <f t="shared" si="12"/>
        <v>42216.208333333328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4" t="str">
        <f t="shared" si="9"/>
        <v>theater</v>
      </c>
      <c r="R101" t="str">
        <f t="shared" si="10"/>
        <v>plays</v>
      </c>
      <c r="S101" s="4">
        <f t="shared" si="11"/>
        <v>41968.25</v>
      </c>
      <c r="T101" s="4">
        <f t="shared" si="12"/>
        <v>41997.25</v>
      </c>
      <c r="U101">
        <f t="shared" si="13"/>
        <v>2014</v>
      </c>
    </row>
    <row r="102" spans="1:21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4" t="str">
        <f t="shared" si="9"/>
        <v>theater</v>
      </c>
      <c r="R102" t="str">
        <f t="shared" si="10"/>
        <v>plays</v>
      </c>
      <c r="S102" s="4">
        <f t="shared" si="11"/>
        <v>40835.208333333336</v>
      </c>
      <c r="T102" s="4">
        <f t="shared" si="12"/>
        <v>40853.208333333336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4" t="str">
        <f t="shared" si="9"/>
        <v>music</v>
      </c>
      <c r="R103" t="str">
        <f t="shared" si="10"/>
        <v>electric music</v>
      </c>
      <c r="S103" s="4">
        <f t="shared" si="11"/>
        <v>42056.25</v>
      </c>
      <c r="T103" s="4">
        <f t="shared" si="12"/>
        <v>42063.25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4" t="str">
        <f t="shared" si="9"/>
        <v>technology</v>
      </c>
      <c r="R104" t="str">
        <f t="shared" si="10"/>
        <v>wearables</v>
      </c>
      <c r="S104" s="4">
        <f t="shared" si="11"/>
        <v>43234.208333333328</v>
      </c>
      <c r="T104" s="4">
        <f t="shared" si="12"/>
        <v>43241.208333333328</v>
      </c>
      <c r="U104">
        <f t="shared" si="13"/>
        <v>2018</v>
      </c>
    </row>
    <row r="105" spans="1:21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4" t="str">
        <f t="shared" si="9"/>
        <v>music</v>
      </c>
      <c r="R105" t="str">
        <f t="shared" si="10"/>
        <v>electric music</v>
      </c>
      <c r="S105" s="4">
        <f t="shared" si="11"/>
        <v>40475.208333333336</v>
      </c>
      <c r="T105" s="4">
        <f t="shared" si="12"/>
        <v>40484.208333333336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4" t="str">
        <f t="shared" si="9"/>
        <v>music</v>
      </c>
      <c r="R106" t="str">
        <f t="shared" si="10"/>
        <v>indie rock</v>
      </c>
      <c r="S106" s="4">
        <f t="shared" si="11"/>
        <v>42878.208333333328</v>
      </c>
      <c r="T106" s="4">
        <f t="shared" si="12"/>
        <v>42879.208333333328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4" t="str">
        <f t="shared" si="9"/>
        <v>technology</v>
      </c>
      <c r="R107" t="str">
        <f t="shared" si="10"/>
        <v>web</v>
      </c>
      <c r="S107" s="4">
        <f t="shared" si="11"/>
        <v>41366.208333333336</v>
      </c>
      <c r="T107" s="4">
        <f t="shared" si="12"/>
        <v>41384.208333333336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4" t="str">
        <f t="shared" si="9"/>
        <v>theater</v>
      </c>
      <c r="R108" t="str">
        <f t="shared" si="10"/>
        <v>plays</v>
      </c>
      <c r="S108" s="4">
        <f t="shared" si="11"/>
        <v>43716.208333333328</v>
      </c>
      <c r="T108" s="4">
        <f t="shared" si="12"/>
        <v>43721.208333333328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4" t="str">
        <f t="shared" si="9"/>
        <v>theater</v>
      </c>
      <c r="R109" t="str">
        <f t="shared" si="10"/>
        <v>plays</v>
      </c>
      <c r="S109" s="4">
        <f t="shared" si="11"/>
        <v>43213.208333333328</v>
      </c>
      <c r="T109" s="4">
        <f t="shared" si="12"/>
        <v>43230.208333333328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4" t="str">
        <f t="shared" si="9"/>
        <v>film &amp; video</v>
      </c>
      <c r="R110" t="str">
        <f t="shared" si="10"/>
        <v>documentary</v>
      </c>
      <c r="S110" s="4">
        <f t="shared" si="11"/>
        <v>41005.208333333336</v>
      </c>
      <c r="T110" s="4">
        <f t="shared" si="12"/>
        <v>41042.208333333336</v>
      </c>
      <c r="U110">
        <f t="shared" si="13"/>
        <v>2012</v>
      </c>
    </row>
    <row r="111" spans="1:21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4" t="str">
        <f t="shared" si="9"/>
        <v>film &amp; video</v>
      </c>
      <c r="R111" t="str">
        <f t="shared" si="10"/>
        <v>television</v>
      </c>
      <c r="S111" s="4">
        <f t="shared" si="11"/>
        <v>41651.25</v>
      </c>
      <c r="T111" s="4">
        <f t="shared" si="12"/>
        <v>41653.25</v>
      </c>
      <c r="U111">
        <f t="shared" si="13"/>
        <v>2014</v>
      </c>
    </row>
    <row r="112" spans="1:21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4" t="str">
        <f t="shared" si="9"/>
        <v>food</v>
      </c>
      <c r="R112" t="str">
        <f t="shared" si="10"/>
        <v>food trucks</v>
      </c>
      <c r="S112" s="4">
        <f t="shared" si="11"/>
        <v>43354.208333333328</v>
      </c>
      <c r="T112" s="4">
        <f t="shared" si="12"/>
        <v>43373.208333333328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4" t="str">
        <f t="shared" si="9"/>
        <v>publishing</v>
      </c>
      <c r="R113" t="str">
        <f t="shared" si="10"/>
        <v>radio &amp; podcasts</v>
      </c>
      <c r="S113" s="4">
        <f t="shared" si="11"/>
        <v>41174.208333333336</v>
      </c>
      <c r="T113" s="4">
        <f t="shared" si="12"/>
        <v>41180.208333333336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4" t="str">
        <f t="shared" si="9"/>
        <v>technology</v>
      </c>
      <c r="R114" t="str">
        <f t="shared" si="10"/>
        <v>web</v>
      </c>
      <c r="S114" s="4">
        <f t="shared" si="11"/>
        <v>41875.208333333336</v>
      </c>
      <c r="T114" s="4">
        <f t="shared" si="12"/>
        <v>41890.208333333336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4" t="str">
        <f t="shared" si="9"/>
        <v>food</v>
      </c>
      <c r="R115" t="str">
        <f t="shared" si="10"/>
        <v>food trucks</v>
      </c>
      <c r="S115" s="4">
        <f t="shared" si="11"/>
        <v>42990.208333333328</v>
      </c>
      <c r="T115" s="4">
        <f t="shared" si="12"/>
        <v>42997.208333333328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4" t="str">
        <f t="shared" si="9"/>
        <v>technology</v>
      </c>
      <c r="R116" t="str">
        <f t="shared" si="10"/>
        <v>wearables</v>
      </c>
      <c r="S116" s="4">
        <f t="shared" si="11"/>
        <v>43564.208333333328</v>
      </c>
      <c r="T116" s="4">
        <f t="shared" si="12"/>
        <v>43565.208333333328</v>
      </c>
      <c r="U116">
        <f t="shared" si="13"/>
        <v>2019</v>
      </c>
    </row>
    <row r="117" spans="1:21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4" t="str">
        <f t="shared" si="9"/>
        <v>publishing</v>
      </c>
      <c r="R117" t="str">
        <f t="shared" si="10"/>
        <v>fiction</v>
      </c>
      <c r="S117" s="4">
        <f t="shared" si="11"/>
        <v>43056.25</v>
      </c>
      <c r="T117" s="4">
        <f t="shared" si="12"/>
        <v>43091.25</v>
      </c>
      <c r="U117">
        <f t="shared" si="13"/>
        <v>2017</v>
      </c>
    </row>
    <row r="118" spans="1:21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4" t="str">
        <f t="shared" si="9"/>
        <v>theater</v>
      </c>
      <c r="R118" t="str">
        <f t="shared" si="10"/>
        <v>plays</v>
      </c>
      <c r="S118" s="4">
        <f t="shared" si="11"/>
        <v>42265.208333333328</v>
      </c>
      <c r="T118" s="4">
        <f t="shared" si="12"/>
        <v>42266.208333333328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4" t="str">
        <f t="shared" si="9"/>
        <v>film &amp; video</v>
      </c>
      <c r="R119" t="str">
        <f t="shared" si="10"/>
        <v>television</v>
      </c>
      <c r="S119" s="4">
        <f t="shared" si="11"/>
        <v>40808.208333333336</v>
      </c>
      <c r="T119" s="4">
        <f t="shared" si="12"/>
        <v>40814.208333333336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4" t="str">
        <f t="shared" si="9"/>
        <v>photography</v>
      </c>
      <c r="R120" t="str">
        <f t="shared" si="10"/>
        <v>photography books</v>
      </c>
      <c r="S120" s="4">
        <f t="shared" si="11"/>
        <v>41665.25</v>
      </c>
      <c r="T120" s="4">
        <f t="shared" si="12"/>
        <v>41671.25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4" t="str">
        <f t="shared" si="9"/>
        <v>film &amp; video</v>
      </c>
      <c r="R121" t="str">
        <f t="shared" si="10"/>
        <v>documentary</v>
      </c>
      <c r="S121" s="4">
        <f t="shared" si="11"/>
        <v>41806.208333333336</v>
      </c>
      <c r="T121" s="4">
        <f t="shared" si="12"/>
        <v>41823.208333333336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4" t="str">
        <f t="shared" si="9"/>
        <v>games</v>
      </c>
      <c r="R122" t="str">
        <f t="shared" si="10"/>
        <v>mobile games</v>
      </c>
      <c r="S122" s="4">
        <f t="shared" si="11"/>
        <v>42111.208333333328</v>
      </c>
      <c r="T122" s="4">
        <f t="shared" si="12"/>
        <v>42115.208333333328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4" t="str">
        <f t="shared" si="9"/>
        <v>games</v>
      </c>
      <c r="R123" t="str">
        <f t="shared" si="10"/>
        <v>video games</v>
      </c>
      <c r="S123" s="4">
        <f t="shared" si="11"/>
        <v>41917.208333333336</v>
      </c>
      <c r="T123" s="4">
        <f t="shared" si="12"/>
        <v>41930.208333333336</v>
      </c>
      <c r="U123">
        <f t="shared" si="13"/>
        <v>2014</v>
      </c>
    </row>
    <row r="124" spans="1:21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4" t="str">
        <f t="shared" si="9"/>
        <v>publishing</v>
      </c>
      <c r="R124" t="str">
        <f t="shared" si="10"/>
        <v>fiction</v>
      </c>
      <c r="S124" s="4">
        <f t="shared" si="11"/>
        <v>41970.25</v>
      </c>
      <c r="T124" s="4">
        <f t="shared" si="12"/>
        <v>41997.25</v>
      </c>
      <c r="U124">
        <f t="shared" si="13"/>
        <v>2014</v>
      </c>
    </row>
    <row r="125" spans="1:21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4" t="str">
        <f t="shared" si="9"/>
        <v>theater</v>
      </c>
      <c r="R125" t="str">
        <f t="shared" si="10"/>
        <v>plays</v>
      </c>
      <c r="S125" s="4">
        <f t="shared" si="11"/>
        <v>42332.25</v>
      </c>
      <c r="T125" s="4">
        <f t="shared" si="12"/>
        <v>42335.25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4" t="str">
        <f t="shared" si="9"/>
        <v>photography</v>
      </c>
      <c r="R126" t="str">
        <f t="shared" si="10"/>
        <v>photography books</v>
      </c>
      <c r="S126" s="4">
        <f t="shared" si="11"/>
        <v>43598.208333333328</v>
      </c>
      <c r="T126" s="4">
        <f t="shared" si="12"/>
        <v>43651.208333333328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4" t="str">
        <f t="shared" si="9"/>
        <v>theater</v>
      </c>
      <c r="R127" t="str">
        <f t="shared" si="10"/>
        <v>plays</v>
      </c>
      <c r="S127" s="4">
        <f t="shared" si="11"/>
        <v>43362.208333333328</v>
      </c>
      <c r="T127" s="4">
        <f t="shared" si="12"/>
        <v>43366.208333333328</v>
      </c>
      <c r="U127">
        <f t="shared" si="13"/>
        <v>2018</v>
      </c>
    </row>
    <row r="128" spans="1:21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4" t="str">
        <f t="shared" si="9"/>
        <v>theater</v>
      </c>
      <c r="R128" t="str">
        <f t="shared" si="10"/>
        <v>plays</v>
      </c>
      <c r="S128" s="4">
        <f t="shared" si="11"/>
        <v>42596.208333333328</v>
      </c>
      <c r="T128" s="4">
        <f t="shared" si="12"/>
        <v>42624.208333333328</v>
      </c>
      <c r="U128">
        <f t="shared" si="13"/>
        <v>2016</v>
      </c>
    </row>
    <row r="129" spans="1:21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4" t="str">
        <f t="shared" si="9"/>
        <v>theater</v>
      </c>
      <c r="R129" t="str">
        <f t="shared" si="10"/>
        <v>plays</v>
      </c>
      <c r="S129" s="4">
        <f t="shared" si="11"/>
        <v>40310.208333333336</v>
      </c>
      <c r="T129" s="4">
        <f t="shared" si="12"/>
        <v>40313.208333333336</v>
      </c>
      <c r="U129">
        <f t="shared" si="13"/>
        <v>2010</v>
      </c>
    </row>
    <row r="130" spans="1:21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4" t="str">
        <f t="shared" si="9"/>
        <v>music</v>
      </c>
      <c r="R130" t="str">
        <f t="shared" si="10"/>
        <v>rock</v>
      </c>
      <c r="S130" s="4">
        <f t="shared" si="11"/>
        <v>40417.208333333336</v>
      </c>
      <c r="T130" s="4">
        <f t="shared" si="12"/>
        <v>40430.208333333336</v>
      </c>
      <c r="U130">
        <f t="shared" si="13"/>
        <v>2010</v>
      </c>
    </row>
    <row r="131" spans="1:21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14">ROUND(E131/D131*100,0)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4" t="str">
        <f t="shared" ref="Q131:Q194" si="16">LEFT(P131,SEARCH("/",P131)-1)</f>
        <v>food</v>
      </c>
      <c r="R131" t="str">
        <f t="shared" ref="R131:R194" si="17">RIGHT(P131,LEN(P131)-SEARCH("/",P131))</f>
        <v>food trucks</v>
      </c>
      <c r="S131" s="4">
        <f t="shared" ref="S131:S194" si="18">L131/86400+DATE(1970,1,1)</f>
        <v>42038.25</v>
      </c>
      <c r="T131" s="4">
        <f t="shared" ref="T131:T194" si="19">M131/86400+DATE(1970,1,1)</f>
        <v>42063.25</v>
      </c>
      <c r="U131">
        <f t="shared" ref="U131:U194" si="20">YEAR(S:S)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4" t="str">
        <f t="shared" si="16"/>
        <v>film &amp; video</v>
      </c>
      <c r="R132" t="str">
        <f t="shared" si="17"/>
        <v>drama</v>
      </c>
      <c r="S132" s="4">
        <f t="shared" si="18"/>
        <v>40842.208333333336</v>
      </c>
      <c r="T132" s="4">
        <f t="shared" si="19"/>
        <v>40858.25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4" t="str">
        <f t="shared" si="16"/>
        <v>technology</v>
      </c>
      <c r="R133" t="str">
        <f t="shared" si="17"/>
        <v>web</v>
      </c>
      <c r="S133" s="4">
        <f t="shared" si="18"/>
        <v>41607.25</v>
      </c>
      <c r="T133" s="4">
        <f t="shared" si="19"/>
        <v>41620.25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4" t="str">
        <f t="shared" si="16"/>
        <v>theater</v>
      </c>
      <c r="R134" t="str">
        <f t="shared" si="17"/>
        <v>plays</v>
      </c>
      <c r="S134" s="4">
        <f t="shared" si="18"/>
        <v>43112.25</v>
      </c>
      <c r="T134" s="4">
        <f t="shared" si="19"/>
        <v>43128.25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4" t="str">
        <f t="shared" si="16"/>
        <v>music</v>
      </c>
      <c r="R135" t="str">
        <f t="shared" si="17"/>
        <v>world music</v>
      </c>
      <c r="S135" s="4">
        <f t="shared" si="18"/>
        <v>40767.208333333336</v>
      </c>
      <c r="T135" s="4">
        <f t="shared" si="19"/>
        <v>40789.208333333336</v>
      </c>
      <c r="U135">
        <f t="shared" si="20"/>
        <v>2011</v>
      </c>
    </row>
    <row r="136" spans="1:21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4" t="str">
        <f t="shared" si="16"/>
        <v>film &amp; video</v>
      </c>
      <c r="R136" t="str">
        <f t="shared" si="17"/>
        <v>documentary</v>
      </c>
      <c r="S136" s="4">
        <f t="shared" si="18"/>
        <v>40713.208333333336</v>
      </c>
      <c r="T136" s="4">
        <f t="shared" si="19"/>
        <v>40762.208333333336</v>
      </c>
      <c r="U136">
        <f t="shared" si="20"/>
        <v>2011</v>
      </c>
    </row>
    <row r="137" spans="1:21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4" t="str">
        <f t="shared" si="16"/>
        <v>theater</v>
      </c>
      <c r="R137" t="str">
        <f t="shared" si="17"/>
        <v>plays</v>
      </c>
      <c r="S137" s="4">
        <f t="shared" si="18"/>
        <v>41340.25</v>
      </c>
      <c r="T137" s="4">
        <f t="shared" si="19"/>
        <v>41345.208333333336</v>
      </c>
      <c r="U137">
        <f t="shared" si="20"/>
        <v>2013</v>
      </c>
    </row>
    <row r="138" spans="1:21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4" t="str">
        <f t="shared" si="16"/>
        <v>film &amp; video</v>
      </c>
      <c r="R138" t="str">
        <f t="shared" si="17"/>
        <v>drama</v>
      </c>
      <c r="S138" s="4">
        <f t="shared" si="18"/>
        <v>41797.208333333336</v>
      </c>
      <c r="T138" s="4">
        <f t="shared" si="19"/>
        <v>41809.208333333336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4" t="str">
        <f t="shared" si="16"/>
        <v>publishing</v>
      </c>
      <c r="R139" t="str">
        <f t="shared" si="17"/>
        <v>nonfiction</v>
      </c>
      <c r="S139" s="4">
        <f t="shared" si="18"/>
        <v>40457.208333333336</v>
      </c>
      <c r="T139" s="4">
        <f t="shared" si="19"/>
        <v>40463.208333333336</v>
      </c>
      <c r="U139">
        <f t="shared" si="20"/>
        <v>2010</v>
      </c>
    </row>
    <row r="140" spans="1:21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4" t="str">
        <f t="shared" si="16"/>
        <v>games</v>
      </c>
      <c r="R140" t="str">
        <f t="shared" si="17"/>
        <v>mobile games</v>
      </c>
      <c r="S140" s="4">
        <f t="shared" si="18"/>
        <v>41180.208333333336</v>
      </c>
      <c r="T140" s="4">
        <f t="shared" si="19"/>
        <v>41186.208333333336</v>
      </c>
      <c r="U140">
        <f t="shared" si="20"/>
        <v>2012</v>
      </c>
    </row>
    <row r="141" spans="1:21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4" t="str">
        <f t="shared" si="16"/>
        <v>technology</v>
      </c>
      <c r="R141" t="str">
        <f t="shared" si="17"/>
        <v>wearables</v>
      </c>
      <c r="S141" s="4">
        <f t="shared" si="18"/>
        <v>42115.208333333328</v>
      </c>
      <c r="T141" s="4">
        <f t="shared" si="19"/>
        <v>42131.208333333328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4" t="str">
        <f t="shared" si="16"/>
        <v>film &amp; video</v>
      </c>
      <c r="R142" t="str">
        <f t="shared" si="17"/>
        <v>documentary</v>
      </c>
      <c r="S142" s="4">
        <f t="shared" si="18"/>
        <v>43156.25</v>
      </c>
      <c r="T142" s="4">
        <f t="shared" si="19"/>
        <v>43161.25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4" t="str">
        <f t="shared" si="16"/>
        <v>technology</v>
      </c>
      <c r="R143" t="str">
        <f t="shared" si="17"/>
        <v>web</v>
      </c>
      <c r="S143" s="4">
        <f t="shared" si="18"/>
        <v>42167.208333333328</v>
      </c>
      <c r="T143" s="4">
        <f t="shared" si="19"/>
        <v>42173.208333333328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4" t="str">
        <f t="shared" si="16"/>
        <v>technology</v>
      </c>
      <c r="R144" t="str">
        <f t="shared" si="17"/>
        <v>web</v>
      </c>
      <c r="S144" s="4">
        <f t="shared" si="18"/>
        <v>41005.208333333336</v>
      </c>
      <c r="T144" s="4">
        <f t="shared" si="19"/>
        <v>41046.208333333336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4" t="str">
        <f t="shared" si="16"/>
        <v>music</v>
      </c>
      <c r="R145" t="str">
        <f t="shared" si="17"/>
        <v>indie rock</v>
      </c>
      <c r="S145" s="4">
        <f t="shared" si="18"/>
        <v>40357.208333333336</v>
      </c>
      <c r="T145" s="4">
        <f t="shared" si="19"/>
        <v>40377.208333333336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4" t="str">
        <f t="shared" si="16"/>
        <v>theater</v>
      </c>
      <c r="R146" t="str">
        <f t="shared" si="17"/>
        <v>plays</v>
      </c>
      <c r="S146" s="4">
        <f t="shared" si="18"/>
        <v>43633.208333333328</v>
      </c>
      <c r="T146" s="4">
        <f t="shared" si="19"/>
        <v>43641.208333333328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4" t="str">
        <f t="shared" si="16"/>
        <v>technology</v>
      </c>
      <c r="R147" t="str">
        <f t="shared" si="17"/>
        <v>wearables</v>
      </c>
      <c r="S147" s="4">
        <f t="shared" si="18"/>
        <v>41889.208333333336</v>
      </c>
      <c r="T147" s="4">
        <f t="shared" si="19"/>
        <v>41894.208333333336</v>
      </c>
      <c r="U147">
        <f t="shared" si="20"/>
        <v>2014</v>
      </c>
    </row>
    <row r="148" spans="1:21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4" t="str">
        <f t="shared" si="16"/>
        <v>theater</v>
      </c>
      <c r="R148" t="str">
        <f t="shared" si="17"/>
        <v>plays</v>
      </c>
      <c r="S148" s="4">
        <f t="shared" si="18"/>
        <v>40855.25</v>
      </c>
      <c r="T148" s="4">
        <f t="shared" si="19"/>
        <v>40875.25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4" t="str">
        <f t="shared" si="16"/>
        <v>theater</v>
      </c>
      <c r="R149" t="str">
        <f t="shared" si="17"/>
        <v>plays</v>
      </c>
      <c r="S149" s="4">
        <f t="shared" si="18"/>
        <v>42534.208333333328</v>
      </c>
      <c r="T149" s="4">
        <f t="shared" si="19"/>
        <v>42540.208333333328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4" t="str">
        <f t="shared" si="16"/>
        <v>technology</v>
      </c>
      <c r="R150" t="str">
        <f t="shared" si="17"/>
        <v>wearables</v>
      </c>
      <c r="S150" s="4">
        <f t="shared" si="18"/>
        <v>42941.208333333328</v>
      </c>
      <c r="T150" s="4">
        <f t="shared" si="19"/>
        <v>42950.208333333328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4" t="str">
        <f t="shared" si="16"/>
        <v>music</v>
      </c>
      <c r="R151" t="str">
        <f t="shared" si="17"/>
        <v>indie rock</v>
      </c>
      <c r="S151" s="4">
        <f t="shared" si="18"/>
        <v>41275.25</v>
      </c>
      <c r="T151" s="4">
        <f t="shared" si="19"/>
        <v>41327.25</v>
      </c>
      <c r="U151">
        <f t="shared" si="20"/>
        <v>2013</v>
      </c>
    </row>
    <row r="152" spans="1:21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4" t="str">
        <f t="shared" si="16"/>
        <v>music</v>
      </c>
      <c r="R152" t="str">
        <f t="shared" si="17"/>
        <v>rock</v>
      </c>
      <c r="S152" s="4">
        <f t="shared" si="18"/>
        <v>43450.25</v>
      </c>
      <c r="T152" s="4">
        <f t="shared" si="19"/>
        <v>43451.25</v>
      </c>
      <c r="U152">
        <f t="shared" si="20"/>
        <v>2018</v>
      </c>
    </row>
    <row r="153" spans="1:21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4" t="str">
        <f t="shared" si="16"/>
        <v>music</v>
      </c>
      <c r="R153" t="str">
        <f t="shared" si="17"/>
        <v>electric music</v>
      </c>
      <c r="S153" s="4">
        <f t="shared" si="18"/>
        <v>41799.208333333336</v>
      </c>
      <c r="T153" s="4">
        <f t="shared" si="19"/>
        <v>41850.208333333336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4" t="str">
        <f t="shared" si="16"/>
        <v>music</v>
      </c>
      <c r="R154" t="str">
        <f t="shared" si="17"/>
        <v>indie rock</v>
      </c>
      <c r="S154" s="4">
        <f t="shared" si="18"/>
        <v>42783.25</v>
      </c>
      <c r="T154" s="4">
        <f t="shared" si="19"/>
        <v>42790.25</v>
      </c>
      <c r="U154">
        <f t="shared" si="20"/>
        <v>2017</v>
      </c>
    </row>
    <row r="155" spans="1:21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4" t="str">
        <f t="shared" si="16"/>
        <v>theater</v>
      </c>
      <c r="R155" t="str">
        <f t="shared" si="17"/>
        <v>plays</v>
      </c>
      <c r="S155" s="4">
        <f t="shared" si="18"/>
        <v>41201.208333333336</v>
      </c>
      <c r="T155" s="4">
        <f t="shared" si="19"/>
        <v>41207.208333333336</v>
      </c>
      <c r="U155">
        <f t="shared" si="20"/>
        <v>2012</v>
      </c>
    </row>
    <row r="156" spans="1:21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4" t="str">
        <f t="shared" si="16"/>
        <v>music</v>
      </c>
      <c r="R156" t="str">
        <f t="shared" si="17"/>
        <v>indie rock</v>
      </c>
      <c r="S156" s="4">
        <f t="shared" si="18"/>
        <v>42502.208333333328</v>
      </c>
      <c r="T156" s="4">
        <f t="shared" si="19"/>
        <v>42525.208333333328</v>
      </c>
      <c r="U156">
        <f t="shared" si="20"/>
        <v>2016</v>
      </c>
    </row>
    <row r="157" spans="1:21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4" t="str">
        <f t="shared" si="16"/>
        <v>theater</v>
      </c>
      <c r="R157" t="str">
        <f t="shared" si="17"/>
        <v>plays</v>
      </c>
      <c r="S157" s="4">
        <f t="shared" si="18"/>
        <v>40262.208333333336</v>
      </c>
      <c r="T157" s="4">
        <f t="shared" si="19"/>
        <v>40277.208333333336</v>
      </c>
      <c r="U157">
        <f t="shared" si="20"/>
        <v>2010</v>
      </c>
    </row>
    <row r="158" spans="1:21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4" t="str">
        <f t="shared" si="16"/>
        <v>music</v>
      </c>
      <c r="R158" t="str">
        <f t="shared" si="17"/>
        <v>rock</v>
      </c>
      <c r="S158" s="4">
        <f t="shared" si="18"/>
        <v>43743.208333333328</v>
      </c>
      <c r="T158" s="4">
        <f t="shared" si="19"/>
        <v>43767.208333333328</v>
      </c>
      <c r="U158">
        <f t="shared" si="20"/>
        <v>2019</v>
      </c>
    </row>
    <row r="159" spans="1:21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4" t="str">
        <f t="shared" si="16"/>
        <v>photography</v>
      </c>
      <c r="R159" t="str">
        <f t="shared" si="17"/>
        <v>photography books</v>
      </c>
      <c r="S159" s="4">
        <f t="shared" si="18"/>
        <v>41638.25</v>
      </c>
      <c r="T159" s="4">
        <f t="shared" si="19"/>
        <v>41650.25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4" t="str">
        <f t="shared" si="16"/>
        <v>music</v>
      </c>
      <c r="R160" t="str">
        <f t="shared" si="17"/>
        <v>rock</v>
      </c>
      <c r="S160" s="4">
        <f t="shared" si="18"/>
        <v>42346.25</v>
      </c>
      <c r="T160" s="4">
        <f t="shared" si="19"/>
        <v>42347.25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4" t="str">
        <f t="shared" si="16"/>
        <v>theater</v>
      </c>
      <c r="R161" t="str">
        <f t="shared" si="17"/>
        <v>plays</v>
      </c>
      <c r="S161" s="4">
        <f t="shared" si="18"/>
        <v>43551.208333333328</v>
      </c>
      <c r="T161" s="4">
        <f t="shared" si="19"/>
        <v>43569.208333333328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4" t="str">
        <f t="shared" si="16"/>
        <v>technology</v>
      </c>
      <c r="R162" t="str">
        <f t="shared" si="17"/>
        <v>wearables</v>
      </c>
      <c r="S162" s="4">
        <f t="shared" si="18"/>
        <v>43582.208333333328</v>
      </c>
      <c r="T162" s="4">
        <f t="shared" si="19"/>
        <v>43598.208333333328</v>
      </c>
      <c r="U162">
        <f t="shared" si="20"/>
        <v>2019</v>
      </c>
    </row>
    <row r="163" spans="1:21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4" t="str">
        <f t="shared" si="16"/>
        <v>technology</v>
      </c>
      <c r="R163" t="str">
        <f t="shared" si="17"/>
        <v>web</v>
      </c>
      <c r="S163" s="4">
        <f t="shared" si="18"/>
        <v>42270.208333333328</v>
      </c>
      <c r="T163" s="4">
        <f t="shared" si="19"/>
        <v>42276.208333333328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4" t="str">
        <f t="shared" si="16"/>
        <v>music</v>
      </c>
      <c r="R164" t="str">
        <f t="shared" si="17"/>
        <v>rock</v>
      </c>
      <c r="S164" s="4">
        <f t="shared" si="18"/>
        <v>43442.25</v>
      </c>
      <c r="T164" s="4">
        <f t="shared" si="19"/>
        <v>43472.25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4" t="str">
        <f t="shared" si="16"/>
        <v>photography</v>
      </c>
      <c r="R165" t="str">
        <f t="shared" si="17"/>
        <v>photography books</v>
      </c>
      <c r="S165" s="4">
        <f t="shared" si="18"/>
        <v>43028.208333333328</v>
      </c>
      <c r="T165" s="4">
        <f t="shared" si="19"/>
        <v>43077.25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4" t="str">
        <f t="shared" si="16"/>
        <v>theater</v>
      </c>
      <c r="R166" t="str">
        <f t="shared" si="17"/>
        <v>plays</v>
      </c>
      <c r="S166" s="4">
        <f t="shared" si="18"/>
        <v>43016.208333333328</v>
      </c>
      <c r="T166" s="4">
        <f t="shared" si="19"/>
        <v>43017.208333333328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4" t="str">
        <f t="shared" si="16"/>
        <v>technology</v>
      </c>
      <c r="R167" t="str">
        <f t="shared" si="17"/>
        <v>web</v>
      </c>
      <c r="S167" s="4">
        <f t="shared" si="18"/>
        <v>42948.208333333328</v>
      </c>
      <c r="T167" s="4">
        <f t="shared" si="19"/>
        <v>42980.208333333328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4" t="str">
        <f t="shared" si="16"/>
        <v>photography</v>
      </c>
      <c r="R168" t="str">
        <f t="shared" si="17"/>
        <v>photography books</v>
      </c>
      <c r="S168" s="4">
        <f t="shared" si="18"/>
        <v>40534.25</v>
      </c>
      <c r="T168" s="4">
        <f t="shared" si="19"/>
        <v>40538.25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4" t="str">
        <f t="shared" si="16"/>
        <v>theater</v>
      </c>
      <c r="R169" t="str">
        <f t="shared" si="17"/>
        <v>plays</v>
      </c>
      <c r="S169" s="4">
        <f t="shared" si="18"/>
        <v>41435.208333333336</v>
      </c>
      <c r="T169" s="4">
        <f t="shared" si="19"/>
        <v>41445.208333333336</v>
      </c>
      <c r="U169">
        <f t="shared" si="20"/>
        <v>2013</v>
      </c>
    </row>
    <row r="170" spans="1:21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4" t="str">
        <f t="shared" si="16"/>
        <v>music</v>
      </c>
      <c r="R170" t="str">
        <f t="shared" si="17"/>
        <v>indie rock</v>
      </c>
      <c r="S170" s="4">
        <f t="shared" si="18"/>
        <v>43518.25</v>
      </c>
      <c r="T170" s="4">
        <f t="shared" si="19"/>
        <v>43541.208333333328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4" t="str">
        <f t="shared" si="16"/>
        <v>film &amp; video</v>
      </c>
      <c r="R171" t="str">
        <f t="shared" si="17"/>
        <v>shorts</v>
      </c>
      <c r="S171" s="4">
        <f t="shared" si="18"/>
        <v>41077.208333333336</v>
      </c>
      <c r="T171" s="4">
        <f t="shared" si="19"/>
        <v>41105.208333333336</v>
      </c>
      <c r="U171">
        <f t="shared" si="20"/>
        <v>2012</v>
      </c>
    </row>
    <row r="172" spans="1:21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4" t="str">
        <f t="shared" si="16"/>
        <v>music</v>
      </c>
      <c r="R172" t="str">
        <f t="shared" si="17"/>
        <v>indie rock</v>
      </c>
      <c r="S172" s="4">
        <f t="shared" si="18"/>
        <v>42950.208333333328</v>
      </c>
      <c r="T172" s="4">
        <f t="shared" si="19"/>
        <v>42957.208333333328</v>
      </c>
      <c r="U172">
        <f t="shared" si="20"/>
        <v>2017</v>
      </c>
    </row>
    <row r="173" spans="1:21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4" t="str">
        <f t="shared" si="16"/>
        <v>publishing</v>
      </c>
      <c r="R173" t="str">
        <f t="shared" si="17"/>
        <v>translations</v>
      </c>
      <c r="S173" s="4">
        <f t="shared" si="18"/>
        <v>41718.208333333336</v>
      </c>
      <c r="T173" s="4">
        <f t="shared" si="19"/>
        <v>41740.208333333336</v>
      </c>
      <c r="U173">
        <f t="shared" si="20"/>
        <v>2014</v>
      </c>
    </row>
    <row r="174" spans="1:21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4" t="str">
        <f t="shared" si="16"/>
        <v>film &amp; video</v>
      </c>
      <c r="R174" t="str">
        <f t="shared" si="17"/>
        <v>documentary</v>
      </c>
      <c r="S174" s="4">
        <f t="shared" si="18"/>
        <v>41839.208333333336</v>
      </c>
      <c r="T174" s="4">
        <f t="shared" si="19"/>
        <v>41854.208333333336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4" t="str">
        <f t="shared" si="16"/>
        <v>theater</v>
      </c>
      <c r="R175" t="str">
        <f t="shared" si="17"/>
        <v>plays</v>
      </c>
      <c r="S175" s="4">
        <f t="shared" si="18"/>
        <v>41412.208333333336</v>
      </c>
      <c r="T175" s="4">
        <f t="shared" si="19"/>
        <v>41418.208333333336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4" t="str">
        <f t="shared" si="16"/>
        <v>technology</v>
      </c>
      <c r="R176" t="str">
        <f t="shared" si="17"/>
        <v>wearables</v>
      </c>
      <c r="S176" s="4">
        <f t="shared" si="18"/>
        <v>42282.208333333328</v>
      </c>
      <c r="T176" s="4">
        <f t="shared" si="19"/>
        <v>42283.208333333328</v>
      </c>
      <c r="U176">
        <f t="shared" si="20"/>
        <v>2015</v>
      </c>
    </row>
    <row r="177" spans="1:21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4" t="str">
        <f t="shared" si="16"/>
        <v>theater</v>
      </c>
      <c r="R177" t="str">
        <f t="shared" si="17"/>
        <v>plays</v>
      </c>
      <c r="S177" s="4">
        <f t="shared" si="18"/>
        <v>42613.208333333328</v>
      </c>
      <c r="T177" s="4">
        <f t="shared" si="19"/>
        <v>42632.208333333328</v>
      </c>
      <c r="U177">
        <f t="shared" si="20"/>
        <v>2016</v>
      </c>
    </row>
    <row r="178" spans="1:21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4" t="str">
        <f t="shared" si="16"/>
        <v>theater</v>
      </c>
      <c r="R178" t="str">
        <f t="shared" si="17"/>
        <v>plays</v>
      </c>
      <c r="S178" s="4">
        <f t="shared" si="18"/>
        <v>42616.208333333328</v>
      </c>
      <c r="T178" s="4">
        <f t="shared" si="19"/>
        <v>42625.208333333328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4" t="str">
        <f t="shared" si="16"/>
        <v>theater</v>
      </c>
      <c r="R179" t="str">
        <f t="shared" si="17"/>
        <v>plays</v>
      </c>
      <c r="S179" s="4">
        <f t="shared" si="18"/>
        <v>40497.25</v>
      </c>
      <c r="T179" s="4">
        <f t="shared" si="19"/>
        <v>40522.25</v>
      </c>
      <c r="U179">
        <f t="shared" si="20"/>
        <v>2010</v>
      </c>
    </row>
    <row r="180" spans="1:21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4" t="str">
        <f t="shared" si="16"/>
        <v>food</v>
      </c>
      <c r="R180" t="str">
        <f t="shared" si="17"/>
        <v>food trucks</v>
      </c>
      <c r="S180" s="4">
        <f t="shared" si="18"/>
        <v>42999.208333333328</v>
      </c>
      <c r="T180" s="4">
        <f t="shared" si="19"/>
        <v>43008.208333333328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4" t="str">
        <f t="shared" si="16"/>
        <v>theater</v>
      </c>
      <c r="R181" t="str">
        <f t="shared" si="17"/>
        <v>plays</v>
      </c>
      <c r="S181" s="4">
        <f t="shared" si="18"/>
        <v>41350.208333333336</v>
      </c>
      <c r="T181" s="4">
        <f t="shared" si="19"/>
        <v>41351.208333333336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4" t="str">
        <f t="shared" si="16"/>
        <v>technology</v>
      </c>
      <c r="R182" t="str">
        <f t="shared" si="17"/>
        <v>wearables</v>
      </c>
      <c r="S182" s="4">
        <f t="shared" si="18"/>
        <v>40259.208333333336</v>
      </c>
      <c r="T182" s="4">
        <f t="shared" si="19"/>
        <v>40264.208333333336</v>
      </c>
      <c r="U182">
        <f t="shared" si="20"/>
        <v>2010</v>
      </c>
    </row>
    <row r="183" spans="1:21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4" t="str">
        <f t="shared" si="16"/>
        <v>technology</v>
      </c>
      <c r="R183" t="str">
        <f t="shared" si="17"/>
        <v>web</v>
      </c>
      <c r="S183" s="4">
        <f t="shared" si="18"/>
        <v>43012.208333333328</v>
      </c>
      <c r="T183" s="4">
        <f t="shared" si="19"/>
        <v>43030.208333333328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4" t="str">
        <f t="shared" si="16"/>
        <v>theater</v>
      </c>
      <c r="R184" t="str">
        <f t="shared" si="17"/>
        <v>plays</v>
      </c>
      <c r="S184" s="4">
        <f t="shared" si="18"/>
        <v>43631.208333333328</v>
      </c>
      <c r="T184" s="4">
        <f t="shared" si="19"/>
        <v>43647.208333333328</v>
      </c>
      <c r="U184">
        <f t="shared" si="20"/>
        <v>2019</v>
      </c>
    </row>
    <row r="185" spans="1:21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4" t="str">
        <f t="shared" si="16"/>
        <v>music</v>
      </c>
      <c r="R185" t="str">
        <f t="shared" si="17"/>
        <v>rock</v>
      </c>
      <c r="S185" s="4">
        <f t="shared" si="18"/>
        <v>40430.208333333336</v>
      </c>
      <c r="T185" s="4">
        <f t="shared" si="19"/>
        <v>40443.208333333336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4" t="str">
        <f t="shared" si="16"/>
        <v>theater</v>
      </c>
      <c r="R186" t="str">
        <f t="shared" si="17"/>
        <v>plays</v>
      </c>
      <c r="S186" s="4">
        <f t="shared" si="18"/>
        <v>43588.208333333328</v>
      </c>
      <c r="T186" s="4">
        <f t="shared" si="19"/>
        <v>43589.208333333328</v>
      </c>
      <c r="U186">
        <f t="shared" si="20"/>
        <v>2019</v>
      </c>
    </row>
    <row r="187" spans="1:21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4" t="str">
        <f t="shared" si="16"/>
        <v>film &amp; video</v>
      </c>
      <c r="R187" t="str">
        <f t="shared" si="17"/>
        <v>television</v>
      </c>
      <c r="S187" s="4">
        <f t="shared" si="18"/>
        <v>43233.208333333328</v>
      </c>
      <c r="T187" s="4">
        <f t="shared" si="19"/>
        <v>43244.208333333328</v>
      </c>
      <c r="U187">
        <f t="shared" si="20"/>
        <v>2018</v>
      </c>
    </row>
    <row r="188" spans="1:21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4" t="str">
        <f t="shared" si="16"/>
        <v>theater</v>
      </c>
      <c r="R188" t="str">
        <f t="shared" si="17"/>
        <v>plays</v>
      </c>
      <c r="S188" s="4">
        <f t="shared" si="18"/>
        <v>41782.208333333336</v>
      </c>
      <c r="T188" s="4">
        <f t="shared" si="19"/>
        <v>41797.208333333336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4" t="str">
        <f t="shared" si="16"/>
        <v>film &amp; video</v>
      </c>
      <c r="R189" t="str">
        <f t="shared" si="17"/>
        <v>shorts</v>
      </c>
      <c r="S189" s="4">
        <f t="shared" si="18"/>
        <v>41328.25</v>
      </c>
      <c r="T189" s="4">
        <f t="shared" si="19"/>
        <v>41356.208333333336</v>
      </c>
      <c r="U189">
        <f t="shared" si="20"/>
        <v>2013</v>
      </c>
    </row>
    <row r="190" spans="1:21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4" t="str">
        <f t="shared" si="16"/>
        <v>theater</v>
      </c>
      <c r="R190" t="str">
        <f t="shared" si="17"/>
        <v>plays</v>
      </c>
      <c r="S190" s="4">
        <f t="shared" si="18"/>
        <v>41975.25</v>
      </c>
      <c r="T190" s="4">
        <f t="shared" si="19"/>
        <v>41976.25</v>
      </c>
      <c r="U190">
        <f t="shared" si="20"/>
        <v>2014</v>
      </c>
    </row>
    <row r="191" spans="1:21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4" t="str">
        <f t="shared" si="16"/>
        <v>theater</v>
      </c>
      <c r="R191" t="str">
        <f t="shared" si="17"/>
        <v>plays</v>
      </c>
      <c r="S191" s="4">
        <f t="shared" si="18"/>
        <v>42433.25</v>
      </c>
      <c r="T191" s="4">
        <f t="shared" si="19"/>
        <v>42433.25</v>
      </c>
      <c r="U191">
        <f t="shared" si="20"/>
        <v>2016</v>
      </c>
    </row>
    <row r="192" spans="1:21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4" t="str">
        <f t="shared" si="16"/>
        <v>theater</v>
      </c>
      <c r="R192" t="str">
        <f t="shared" si="17"/>
        <v>plays</v>
      </c>
      <c r="S192" s="4">
        <f t="shared" si="18"/>
        <v>41429.208333333336</v>
      </c>
      <c r="T192" s="4">
        <f t="shared" si="19"/>
        <v>41430.208333333336</v>
      </c>
      <c r="U192">
        <f t="shared" si="20"/>
        <v>2013</v>
      </c>
    </row>
    <row r="193" spans="1:21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4" t="str">
        <f t="shared" si="16"/>
        <v>theater</v>
      </c>
      <c r="R193" t="str">
        <f t="shared" si="17"/>
        <v>plays</v>
      </c>
      <c r="S193" s="4">
        <f t="shared" si="18"/>
        <v>43536.208333333328</v>
      </c>
      <c r="T193" s="4">
        <f t="shared" si="19"/>
        <v>43539.208333333328</v>
      </c>
      <c r="U193">
        <f t="shared" si="20"/>
        <v>2019</v>
      </c>
    </row>
    <row r="194" spans="1:21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4" t="str">
        <f t="shared" si="16"/>
        <v>music</v>
      </c>
      <c r="R194" t="str">
        <f t="shared" si="17"/>
        <v>rock</v>
      </c>
      <c r="S194" s="4">
        <f t="shared" si="18"/>
        <v>41817.208333333336</v>
      </c>
      <c r="T194" s="4">
        <f t="shared" si="19"/>
        <v>41821.208333333336</v>
      </c>
      <c r="U194">
        <f t="shared" si="20"/>
        <v>2014</v>
      </c>
    </row>
    <row r="195" spans="1:21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21">ROUND(E195/D195*100,0)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4" t="str">
        <f t="shared" ref="Q195:Q258" si="23">LEFT(P195,SEARCH("/",P195)-1)</f>
        <v>music</v>
      </c>
      <c r="R195" t="str">
        <f t="shared" ref="R195:R258" si="24">RIGHT(P195,LEN(P195)-SEARCH("/",P195))</f>
        <v>indie rock</v>
      </c>
      <c r="S195" s="4">
        <f t="shared" ref="S195:S258" si="25">L195/86400+DATE(1970,1,1)</f>
        <v>43198.208333333328</v>
      </c>
      <c r="T195" s="4">
        <f t="shared" ref="T195:T258" si="26">M195/86400+DATE(1970,1,1)</f>
        <v>43202.208333333328</v>
      </c>
      <c r="U195">
        <f t="shared" ref="U195:U258" si="27">YEAR(S:S)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4" t="str">
        <f t="shared" si="23"/>
        <v>music</v>
      </c>
      <c r="R196" t="str">
        <f t="shared" si="24"/>
        <v>metal</v>
      </c>
      <c r="S196" s="4">
        <f t="shared" si="25"/>
        <v>42261.208333333328</v>
      </c>
      <c r="T196" s="4">
        <f t="shared" si="26"/>
        <v>42277.208333333328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4" t="str">
        <f t="shared" si="23"/>
        <v>music</v>
      </c>
      <c r="R197" t="str">
        <f t="shared" si="24"/>
        <v>electric music</v>
      </c>
      <c r="S197" s="4">
        <f t="shared" si="25"/>
        <v>43310.208333333328</v>
      </c>
      <c r="T197" s="4">
        <f t="shared" si="26"/>
        <v>43317.208333333328</v>
      </c>
      <c r="U197">
        <f t="shared" si="27"/>
        <v>2018</v>
      </c>
    </row>
    <row r="198" spans="1:21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4" t="str">
        <f t="shared" si="23"/>
        <v>technology</v>
      </c>
      <c r="R198" t="str">
        <f t="shared" si="24"/>
        <v>wearables</v>
      </c>
      <c r="S198" s="4">
        <f t="shared" si="25"/>
        <v>42616.208333333328</v>
      </c>
      <c r="T198" s="4">
        <f t="shared" si="26"/>
        <v>42635.208333333328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4" t="str">
        <f t="shared" si="23"/>
        <v>film &amp; video</v>
      </c>
      <c r="R199" t="str">
        <f t="shared" si="24"/>
        <v>drama</v>
      </c>
      <c r="S199" s="4">
        <f t="shared" si="25"/>
        <v>42909.208333333328</v>
      </c>
      <c r="T199" s="4">
        <f t="shared" si="26"/>
        <v>42923.208333333328</v>
      </c>
      <c r="U199">
        <f t="shared" si="27"/>
        <v>2017</v>
      </c>
    </row>
    <row r="200" spans="1:21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4" t="str">
        <f t="shared" si="23"/>
        <v>music</v>
      </c>
      <c r="R200" t="str">
        <f t="shared" si="24"/>
        <v>electric music</v>
      </c>
      <c r="S200" s="4">
        <f t="shared" si="25"/>
        <v>40396.208333333336</v>
      </c>
      <c r="T200" s="4">
        <f t="shared" si="26"/>
        <v>40425.208333333336</v>
      </c>
      <c r="U200">
        <f t="shared" si="27"/>
        <v>2010</v>
      </c>
    </row>
    <row r="201" spans="1:21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4" t="str">
        <f t="shared" si="23"/>
        <v>music</v>
      </c>
      <c r="R201" t="str">
        <f t="shared" si="24"/>
        <v>rock</v>
      </c>
      <c r="S201" s="4">
        <f t="shared" si="25"/>
        <v>42192.208333333328</v>
      </c>
      <c r="T201" s="4">
        <f t="shared" si="26"/>
        <v>42196.208333333328</v>
      </c>
      <c r="U201">
        <f t="shared" si="27"/>
        <v>2015</v>
      </c>
    </row>
    <row r="202" spans="1:21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4" t="str">
        <f t="shared" si="23"/>
        <v>theater</v>
      </c>
      <c r="R202" t="str">
        <f t="shared" si="24"/>
        <v>plays</v>
      </c>
      <c r="S202" s="4">
        <f t="shared" si="25"/>
        <v>40262.208333333336</v>
      </c>
      <c r="T202" s="4">
        <f t="shared" si="26"/>
        <v>40273.208333333336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4" t="str">
        <f t="shared" si="23"/>
        <v>technology</v>
      </c>
      <c r="R203" t="str">
        <f t="shared" si="24"/>
        <v>web</v>
      </c>
      <c r="S203" s="4">
        <f t="shared" si="25"/>
        <v>41845.208333333336</v>
      </c>
      <c r="T203" s="4">
        <f t="shared" si="26"/>
        <v>41863.208333333336</v>
      </c>
      <c r="U203">
        <f t="shared" si="27"/>
        <v>2014</v>
      </c>
    </row>
    <row r="204" spans="1:21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4" t="str">
        <f t="shared" si="23"/>
        <v>food</v>
      </c>
      <c r="R204" t="str">
        <f t="shared" si="24"/>
        <v>food trucks</v>
      </c>
      <c r="S204" s="4">
        <f t="shared" si="25"/>
        <v>40818.208333333336</v>
      </c>
      <c r="T204" s="4">
        <f t="shared" si="26"/>
        <v>40822.208333333336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4" t="str">
        <f t="shared" si="23"/>
        <v>theater</v>
      </c>
      <c r="R205" t="str">
        <f t="shared" si="24"/>
        <v>plays</v>
      </c>
      <c r="S205" s="4">
        <f t="shared" si="25"/>
        <v>42752.25</v>
      </c>
      <c r="T205" s="4">
        <f t="shared" si="26"/>
        <v>42754.25</v>
      </c>
      <c r="U205">
        <f t="shared" si="27"/>
        <v>2017</v>
      </c>
    </row>
    <row r="206" spans="1:21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4" t="str">
        <f t="shared" si="23"/>
        <v>music</v>
      </c>
      <c r="R206" t="str">
        <f t="shared" si="24"/>
        <v>jazz</v>
      </c>
      <c r="S206" s="4">
        <f t="shared" si="25"/>
        <v>40636.208333333336</v>
      </c>
      <c r="T206" s="4">
        <f t="shared" si="26"/>
        <v>40646.208333333336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4" t="str">
        <f t="shared" si="23"/>
        <v>theater</v>
      </c>
      <c r="R207" t="str">
        <f t="shared" si="24"/>
        <v>plays</v>
      </c>
      <c r="S207" s="4">
        <f t="shared" si="25"/>
        <v>43390.208333333328</v>
      </c>
      <c r="T207" s="4">
        <f t="shared" si="26"/>
        <v>43402.208333333328</v>
      </c>
      <c r="U207">
        <f t="shared" si="27"/>
        <v>2018</v>
      </c>
    </row>
    <row r="208" spans="1:21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4" t="str">
        <f t="shared" si="23"/>
        <v>publishing</v>
      </c>
      <c r="R208" t="str">
        <f t="shared" si="24"/>
        <v>fiction</v>
      </c>
      <c r="S208" s="4">
        <f t="shared" si="25"/>
        <v>40236.25</v>
      </c>
      <c r="T208" s="4">
        <f t="shared" si="26"/>
        <v>40245.25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4" t="str">
        <f t="shared" si="23"/>
        <v>music</v>
      </c>
      <c r="R209" t="str">
        <f t="shared" si="24"/>
        <v>rock</v>
      </c>
      <c r="S209" s="4">
        <f t="shared" si="25"/>
        <v>43340.208333333328</v>
      </c>
      <c r="T209" s="4">
        <f t="shared" si="26"/>
        <v>43360.208333333328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4" t="str">
        <f t="shared" si="23"/>
        <v>film &amp; video</v>
      </c>
      <c r="R210" t="str">
        <f t="shared" si="24"/>
        <v>documentary</v>
      </c>
      <c r="S210" s="4">
        <f t="shared" si="25"/>
        <v>43048.25</v>
      </c>
      <c r="T210" s="4">
        <f t="shared" si="26"/>
        <v>43072.25</v>
      </c>
      <c r="U210">
        <f t="shared" si="27"/>
        <v>2017</v>
      </c>
    </row>
    <row r="211" spans="1:21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4" t="str">
        <f t="shared" si="23"/>
        <v>film &amp; video</v>
      </c>
      <c r="R211" t="str">
        <f t="shared" si="24"/>
        <v>documentary</v>
      </c>
      <c r="S211" s="4">
        <f t="shared" si="25"/>
        <v>42496.208333333328</v>
      </c>
      <c r="T211" s="4">
        <f t="shared" si="26"/>
        <v>42503.208333333328</v>
      </c>
      <c r="U211">
        <f t="shared" si="27"/>
        <v>2016</v>
      </c>
    </row>
    <row r="212" spans="1:21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4" t="str">
        <f t="shared" si="23"/>
        <v>film &amp; video</v>
      </c>
      <c r="R212" t="str">
        <f t="shared" si="24"/>
        <v>science fiction</v>
      </c>
      <c r="S212" s="4">
        <f t="shared" si="25"/>
        <v>42797.25</v>
      </c>
      <c r="T212" s="4">
        <f t="shared" si="26"/>
        <v>42824.208333333328</v>
      </c>
      <c r="U212">
        <f t="shared" si="27"/>
        <v>2017</v>
      </c>
    </row>
    <row r="213" spans="1:21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4" t="str">
        <f t="shared" si="23"/>
        <v>theater</v>
      </c>
      <c r="R213" t="str">
        <f t="shared" si="24"/>
        <v>plays</v>
      </c>
      <c r="S213" s="4">
        <f t="shared" si="25"/>
        <v>41513.208333333336</v>
      </c>
      <c r="T213" s="4">
        <f t="shared" si="26"/>
        <v>41537.208333333336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4" t="str">
        <f t="shared" si="23"/>
        <v>theater</v>
      </c>
      <c r="R214" t="str">
        <f t="shared" si="24"/>
        <v>plays</v>
      </c>
      <c r="S214" s="4">
        <f t="shared" si="25"/>
        <v>43814.25</v>
      </c>
      <c r="T214" s="4">
        <f t="shared" si="26"/>
        <v>43860.25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4" t="str">
        <f t="shared" si="23"/>
        <v>music</v>
      </c>
      <c r="R215" t="str">
        <f t="shared" si="24"/>
        <v>indie rock</v>
      </c>
      <c r="S215" s="4">
        <f t="shared" si="25"/>
        <v>40488.208333333336</v>
      </c>
      <c r="T215" s="4">
        <f t="shared" si="26"/>
        <v>40496.25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4" t="str">
        <f t="shared" si="23"/>
        <v>music</v>
      </c>
      <c r="R216" t="str">
        <f t="shared" si="24"/>
        <v>rock</v>
      </c>
      <c r="S216" s="4">
        <f t="shared" si="25"/>
        <v>40409.208333333336</v>
      </c>
      <c r="T216" s="4">
        <f t="shared" si="26"/>
        <v>40415.208333333336</v>
      </c>
      <c r="U216">
        <f t="shared" si="27"/>
        <v>2010</v>
      </c>
    </row>
    <row r="217" spans="1:21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4" t="str">
        <f t="shared" si="23"/>
        <v>theater</v>
      </c>
      <c r="R217" t="str">
        <f t="shared" si="24"/>
        <v>plays</v>
      </c>
      <c r="S217" s="4">
        <f t="shared" si="25"/>
        <v>43509.25</v>
      </c>
      <c r="T217" s="4">
        <f t="shared" si="26"/>
        <v>43511.25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4" t="str">
        <f t="shared" si="23"/>
        <v>theater</v>
      </c>
      <c r="R218" t="str">
        <f t="shared" si="24"/>
        <v>plays</v>
      </c>
      <c r="S218" s="4">
        <f t="shared" si="25"/>
        <v>40869.25</v>
      </c>
      <c r="T218" s="4">
        <f t="shared" si="26"/>
        <v>40871.25</v>
      </c>
      <c r="U218">
        <f t="shared" si="27"/>
        <v>2011</v>
      </c>
    </row>
    <row r="219" spans="1:21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4" t="str">
        <f t="shared" si="23"/>
        <v>film &amp; video</v>
      </c>
      <c r="R219" t="str">
        <f t="shared" si="24"/>
        <v>science fiction</v>
      </c>
      <c r="S219" s="4">
        <f t="shared" si="25"/>
        <v>43583.208333333328</v>
      </c>
      <c r="T219" s="4">
        <f t="shared" si="26"/>
        <v>43592.208333333328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4" t="str">
        <f t="shared" si="23"/>
        <v>film &amp; video</v>
      </c>
      <c r="R220" t="str">
        <f t="shared" si="24"/>
        <v>shorts</v>
      </c>
      <c r="S220" s="4">
        <f t="shared" si="25"/>
        <v>40858.25</v>
      </c>
      <c r="T220" s="4">
        <f t="shared" si="26"/>
        <v>40892.25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4" t="str">
        <f t="shared" si="23"/>
        <v>film &amp; video</v>
      </c>
      <c r="R221" t="str">
        <f t="shared" si="24"/>
        <v>animation</v>
      </c>
      <c r="S221" s="4">
        <f t="shared" si="25"/>
        <v>41137.208333333336</v>
      </c>
      <c r="T221" s="4">
        <f t="shared" si="26"/>
        <v>41149.208333333336</v>
      </c>
      <c r="U221">
        <f t="shared" si="27"/>
        <v>2012</v>
      </c>
    </row>
    <row r="222" spans="1:21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4" t="str">
        <f t="shared" si="23"/>
        <v>theater</v>
      </c>
      <c r="R222" t="str">
        <f t="shared" si="24"/>
        <v>plays</v>
      </c>
      <c r="S222" s="4">
        <f t="shared" si="25"/>
        <v>40725.208333333336</v>
      </c>
      <c r="T222" s="4">
        <f t="shared" si="26"/>
        <v>40743.208333333336</v>
      </c>
      <c r="U222">
        <f t="shared" si="27"/>
        <v>2011</v>
      </c>
    </row>
    <row r="223" spans="1:21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4" t="str">
        <f t="shared" si="23"/>
        <v>food</v>
      </c>
      <c r="R223" t="str">
        <f t="shared" si="24"/>
        <v>food trucks</v>
      </c>
      <c r="S223" s="4">
        <f t="shared" si="25"/>
        <v>41081.208333333336</v>
      </c>
      <c r="T223" s="4">
        <f t="shared" si="26"/>
        <v>41083.208333333336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4" t="str">
        <f t="shared" si="23"/>
        <v>photography</v>
      </c>
      <c r="R224" t="str">
        <f t="shared" si="24"/>
        <v>photography books</v>
      </c>
      <c r="S224" s="4">
        <f t="shared" si="25"/>
        <v>41914.208333333336</v>
      </c>
      <c r="T224" s="4">
        <f t="shared" si="26"/>
        <v>41915.208333333336</v>
      </c>
      <c r="U224">
        <f t="shared" si="27"/>
        <v>2014</v>
      </c>
    </row>
    <row r="225" spans="1:21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4" t="str">
        <f t="shared" si="23"/>
        <v>theater</v>
      </c>
      <c r="R225" t="str">
        <f t="shared" si="24"/>
        <v>plays</v>
      </c>
      <c r="S225" s="4">
        <f t="shared" si="25"/>
        <v>42445.208333333328</v>
      </c>
      <c r="T225" s="4">
        <f t="shared" si="26"/>
        <v>42459.208333333328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4" t="str">
        <f t="shared" si="23"/>
        <v>film &amp; video</v>
      </c>
      <c r="R226" t="str">
        <f t="shared" si="24"/>
        <v>science fiction</v>
      </c>
      <c r="S226" s="4">
        <f t="shared" si="25"/>
        <v>41906.208333333336</v>
      </c>
      <c r="T226" s="4">
        <f t="shared" si="26"/>
        <v>41951.25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4" t="str">
        <f t="shared" si="23"/>
        <v>music</v>
      </c>
      <c r="R227" t="str">
        <f t="shared" si="24"/>
        <v>rock</v>
      </c>
      <c r="S227" s="4">
        <f t="shared" si="25"/>
        <v>41762.208333333336</v>
      </c>
      <c r="T227" s="4">
        <f t="shared" si="26"/>
        <v>41762.208333333336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4" t="str">
        <f t="shared" si="23"/>
        <v>photography</v>
      </c>
      <c r="R228" t="str">
        <f t="shared" si="24"/>
        <v>photography books</v>
      </c>
      <c r="S228" s="4">
        <f t="shared" si="25"/>
        <v>40276.208333333336</v>
      </c>
      <c r="T228" s="4">
        <f t="shared" si="26"/>
        <v>40313.208333333336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4" t="str">
        <f t="shared" si="23"/>
        <v>games</v>
      </c>
      <c r="R229" t="str">
        <f t="shared" si="24"/>
        <v>mobile games</v>
      </c>
      <c r="S229" s="4">
        <f t="shared" si="25"/>
        <v>42139.208333333328</v>
      </c>
      <c r="T229" s="4">
        <f t="shared" si="26"/>
        <v>42145.208333333328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4" t="str">
        <f t="shared" si="23"/>
        <v>film &amp; video</v>
      </c>
      <c r="R230" t="str">
        <f t="shared" si="24"/>
        <v>animation</v>
      </c>
      <c r="S230" s="4">
        <f t="shared" si="25"/>
        <v>42613.208333333328</v>
      </c>
      <c r="T230" s="4">
        <f t="shared" si="26"/>
        <v>42638.208333333328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4" t="str">
        <f t="shared" si="23"/>
        <v>games</v>
      </c>
      <c r="R231" t="str">
        <f t="shared" si="24"/>
        <v>mobile games</v>
      </c>
      <c r="S231" s="4">
        <f t="shared" si="25"/>
        <v>42887.208333333328</v>
      </c>
      <c r="T231" s="4">
        <f t="shared" si="26"/>
        <v>42935.208333333328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4" t="str">
        <f t="shared" si="23"/>
        <v>games</v>
      </c>
      <c r="R232" t="str">
        <f t="shared" si="24"/>
        <v>video games</v>
      </c>
      <c r="S232" s="4">
        <f t="shared" si="25"/>
        <v>43805.25</v>
      </c>
      <c r="T232" s="4">
        <f t="shared" si="26"/>
        <v>43805.25</v>
      </c>
      <c r="U232">
        <f t="shared" si="27"/>
        <v>2019</v>
      </c>
    </row>
    <row r="233" spans="1:21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4" t="str">
        <f t="shared" si="23"/>
        <v>theater</v>
      </c>
      <c r="R233" t="str">
        <f t="shared" si="24"/>
        <v>plays</v>
      </c>
      <c r="S233" s="4">
        <f t="shared" si="25"/>
        <v>41415.208333333336</v>
      </c>
      <c r="T233" s="4">
        <f t="shared" si="26"/>
        <v>41473.208333333336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4" t="str">
        <f t="shared" si="23"/>
        <v>theater</v>
      </c>
      <c r="R234" t="str">
        <f t="shared" si="24"/>
        <v>plays</v>
      </c>
      <c r="S234" s="4">
        <f t="shared" si="25"/>
        <v>42576.208333333328</v>
      </c>
      <c r="T234" s="4">
        <f t="shared" si="26"/>
        <v>42577.208333333328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4" t="str">
        <f t="shared" si="23"/>
        <v>film &amp; video</v>
      </c>
      <c r="R235" t="str">
        <f t="shared" si="24"/>
        <v>animation</v>
      </c>
      <c r="S235" s="4">
        <f t="shared" si="25"/>
        <v>40706.208333333336</v>
      </c>
      <c r="T235" s="4">
        <f t="shared" si="26"/>
        <v>40722.208333333336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4" t="str">
        <f t="shared" si="23"/>
        <v>games</v>
      </c>
      <c r="R236" t="str">
        <f t="shared" si="24"/>
        <v>video games</v>
      </c>
      <c r="S236" s="4">
        <f t="shared" si="25"/>
        <v>42969.208333333328</v>
      </c>
      <c r="T236" s="4">
        <f t="shared" si="26"/>
        <v>42976.208333333328</v>
      </c>
      <c r="U236">
        <f t="shared" si="27"/>
        <v>2017</v>
      </c>
    </row>
    <row r="237" spans="1:21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4" t="str">
        <f t="shared" si="23"/>
        <v>film &amp; video</v>
      </c>
      <c r="R237" t="str">
        <f t="shared" si="24"/>
        <v>animation</v>
      </c>
      <c r="S237" s="4">
        <f t="shared" si="25"/>
        <v>42779.25</v>
      </c>
      <c r="T237" s="4">
        <f t="shared" si="26"/>
        <v>42784.25</v>
      </c>
      <c r="U237">
        <f t="shared" si="27"/>
        <v>2017</v>
      </c>
    </row>
    <row r="238" spans="1:21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4" t="str">
        <f t="shared" si="23"/>
        <v>music</v>
      </c>
      <c r="R238" t="str">
        <f t="shared" si="24"/>
        <v>rock</v>
      </c>
      <c r="S238" s="4">
        <f t="shared" si="25"/>
        <v>43641.208333333328</v>
      </c>
      <c r="T238" s="4">
        <f t="shared" si="26"/>
        <v>43648.208333333328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4" t="str">
        <f t="shared" si="23"/>
        <v>film &amp; video</v>
      </c>
      <c r="R239" t="str">
        <f t="shared" si="24"/>
        <v>animation</v>
      </c>
      <c r="S239" s="4">
        <f t="shared" si="25"/>
        <v>41754.208333333336</v>
      </c>
      <c r="T239" s="4">
        <f t="shared" si="26"/>
        <v>41756.208333333336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4" t="str">
        <f t="shared" si="23"/>
        <v>theater</v>
      </c>
      <c r="R240" t="str">
        <f t="shared" si="24"/>
        <v>plays</v>
      </c>
      <c r="S240" s="4">
        <f t="shared" si="25"/>
        <v>43083.25</v>
      </c>
      <c r="T240" s="4">
        <f t="shared" si="26"/>
        <v>43108.25</v>
      </c>
      <c r="U240">
        <f t="shared" si="27"/>
        <v>2017</v>
      </c>
    </row>
    <row r="241" spans="1:21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4" t="str">
        <f t="shared" si="23"/>
        <v>technology</v>
      </c>
      <c r="R241" t="str">
        <f t="shared" si="24"/>
        <v>wearables</v>
      </c>
      <c r="S241" s="4">
        <f t="shared" si="25"/>
        <v>42245.208333333328</v>
      </c>
      <c r="T241" s="4">
        <f t="shared" si="26"/>
        <v>42249.208333333328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4" t="str">
        <f t="shared" si="23"/>
        <v>theater</v>
      </c>
      <c r="R242" t="str">
        <f t="shared" si="24"/>
        <v>plays</v>
      </c>
      <c r="S242" s="4">
        <f t="shared" si="25"/>
        <v>40396.208333333336</v>
      </c>
      <c r="T242" s="4">
        <f t="shared" si="26"/>
        <v>40397.208333333336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4" t="str">
        <f t="shared" si="23"/>
        <v>publishing</v>
      </c>
      <c r="R243" t="str">
        <f t="shared" si="24"/>
        <v>nonfiction</v>
      </c>
      <c r="S243" s="4">
        <f t="shared" si="25"/>
        <v>41742.208333333336</v>
      </c>
      <c r="T243" s="4">
        <f t="shared" si="26"/>
        <v>41752.208333333336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4" t="str">
        <f t="shared" si="23"/>
        <v>music</v>
      </c>
      <c r="R244" t="str">
        <f t="shared" si="24"/>
        <v>rock</v>
      </c>
      <c r="S244" s="4">
        <f t="shared" si="25"/>
        <v>42865.208333333328</v>
      </c>
      <c r="T244" s="4">
        <f t="shared" si="26"/>
        <v>42875.208333333328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4" t="str">
        <f t="shared" si="23"/>
        <v>theater</v>
      </c>
      <c r="R245" t="str">
        <f t="shared" si="24"/>
        <v>plays</v>
      </c>
      <c r="S245" s="4">
        <f t="shared" si="25"/>
        <v>43163.25</v>
      </c>
      <c r="T245" s="4">
        <f t="shared" si="26"/>
        <v>43166.25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4" t="str">
        <f t="shared" si="23"/>
        <v>theater</v>
      </c>
      <c r="R246" t="str">
        <f t="shared" si="24"/>
        <v>plays</v>
      </c>
      <c r="S246" s="4">
        <f t="shared" si="25"/>
        <v>41834.208333333336</v>
      </c>
      <c r="T246" s="4">
        <f t="shared" si="26"/>
        <v>41886.208333333336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4" t="str">
        <f t="shared" si="23"/>
        <v>theater</v>
      </c>
      <c r="R247" t="str">
        <f t="shared" si="24"/>
        <v>plays</v>
      </c>
      <c r="S247" s="4">
        <f t="shared" si="25"/>
        <v>41736.208333333336</v>
      </c>
      <c r="T247" s="4">
        <f t="shared" si="26"/>
        <v>41737.208333333336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4" t="str">
        <f t="shared" si="23"/>
        <v>technology</v>
      </c>
      <c r="R248" t="str">
        <f t="shared" si="24"/>
        <v>web</v>
      </c>
      <c r="S248" s="4">
        <f t="shared" si="25"/>
        <v>41491.208333333336</v>
      </c>
      <c r="T248" s="4">
        <f t="shared" si="26"/>
        <v>41495.208333333336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4" t="str">
        <f t="shared" si="23"/>
        <v>publishing</v>
      </c>
      <c r="R249" t="str">
        <f t="shared" si="24"/>
        <v>fiction</v>
      </c>
      <c r="S249" s="4">
        <f t="shared" si="25"/>
        <v>42726.25</v>
      </c>
      <c r="T249" s="4">
        <f t="shared" si="26"/>
        <v>42741.25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4" t="str">
        <f t="shared" si="23"/>
        <v>games</v>
      </c>
      <c r="R250" t="str">
        <f t="shared" si="24"/>
        <v>mobile games</v>
      </c>
      <c r="S250" s="4">
        <f t="shared" si="25"/>
        <v>42004.25</v>
      </c>
      <c r="T250" s="4">
        <f t="shared" si="26"/>
        <v>42009.25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4" t="str">
        <f t="shared" si="23"/>
        <v>publishing</v>
      </c>
      <c r="R251" t="str">
        <f t="shared" si="24"/>
        <v>translations</v>
      </c>
      <c r="S251" s="4">
        <f t="shared" si="25"/>
        <v>42006.25</v>
      </c>
      <c r="T251" s="4">
        <f t="shared" si="26"/>
        <v>42013.25</v>
      </c>
      <c r="U251">
        <f t="shared" si="27"/>
        <v>2015</v>
      </c>
    </row>
    <row r="252" spans="1:21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4" t="str">
        <f t="shared" si="23"/>
        <v>music</v>
      </c>
      <c r="R252" t="str">
        <f t="shared" si="24"/>
        <v>rock</v>
      </c>
      <c r="S252" s="4">
        <f t="shared" si="25"/>
        <v>40203.25</v>
      </c>
      <c r="T252" s="4">
        <f t="shared" si="26"/>
        <v>40238.25</v>
      </c>
      <c r="U252">
        <f t="shared" si="27"/>
        <v>2010</v>
      </c>
    </row>
    <row r="253" spans="1:21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4" t="str">
        <f t="shared" si="23"/>
        <v>theater</v>
      </c>
      <c r="R253" t="str">
        <f t="shared" si="24"/>
        <v>plays</v>
      </c>
      <c r="S253" s="4">
        <f t="shared" si="25"/>
        <v>41252.25</v>
      </c>
      <c r="T253" s="4">
        <f t="shared" si="26"/>
        <v>41254.25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4" t="str">
        <f t="shared" si="23"/>
        <v>theater</v>
      </c>
      <c r="R254" t="str">
        <f t="shared" si="24"/>
        <v>plays</v>
      </c>
      <c r="S254" s="4">
        <f t="shared" si="25"/>
        <v>41572.208333333336</v>
      </c>
      <c r="T254" s="4">
        <f t="shared" si="26"/>
        <v>41577.208333333336</v>
      </c>
      <c r="U254">
        <f t="shared" si="27"/>
        <v>2013</v>
      </c>
    </row>
    <row r="255" spans="1:21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4" t="str">
        <f t="shared" si="23"/>
        <v>film &amp; video</v>
      </c>
      <c r="R255" t="str">
        <f t="shared" si="24"/>
        <v>drama</v>
      </c>
      <c r="S255" s="4">
        <f t="shared" si="25"/>
        <v>40641.208333333336</v>
      </c>
      <c r="T255" s="4">
        <f t="shared" si="26"/>
        <v>40653.208333333336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4" t="str">
        <f t="shared" si="23"/>
        <v>publishing</v>
      </c>
      <c r="R256" t="str">
        <f t="shared" si="24"/>
        <v>nonfiction</v>
      </c>
      <c r="S256" s="4">
        <f t="shared" si="25"/>
        <v>42787.25</v>
      </c>
      <c r="T256" s="4">
        <f t="shared" si="26"/>
        <v>42789.25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4" t="str">
        <f t="shared" si="23"/>
        <v>music</v>
      </c>
      <c r="R257" t="str">
        <f t="shared" si="24"/>
        <v>rock</v>
      </c>
      <c r="S257" s="4">
        <f t="shared" si="25"/>
        <v>40590.25</v>
      </c>
      <c r="T257" s="4">
        <f t="shared" si="26"/>
        <v>40595.25</v>
      </c>
      <c r="U257">
        <f t="shared" si="27"/>
        <v>2011</v>
      </c>
    </row>
    <row r="258" spans="1:21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4" t="str">
        <f t="shared" si="23"/>
        <v>music</v>
      </c>
      <c r="R258" t="str">
        <f t="shared" si="24"/>
        <v>rock</v>
      </c>
      <c r="S258" s="4">
        <f t="shared" si="25"/>
        <v>42393.25</v>
      </c>
      <c r="T258" s="4">
        <f t="shared" si="26"/>
        <v>42430.25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28">ROUND(E259/D259*100,0)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4" t="str">
        <f t="shared" ref="Q259:Q322" si="30">LEFT(P259,SEARCH("/",P259)-1)</f>
        <v>theater</v>
      </c>
      <c r="R259" t="str">
        <f t="shared" ref="R259:R322" si="31">RIGHT(P259,LEN(P259)-SEARCH("/",P259))</f>
        <v>plays</v>
      </c>
      <c r="S259" s="4">
        <f t="shared" ref="S259:S322" si="32">L259/86400+DATE(1970,1,1)</f>
        <v>41338.25</v>
      </c>
      <c r="T259" s="4">
        <f t="shared" ref="T259:T322" si="33">M259/86400+DATE(1970,1,1)</f>
        <v>41352.208333333336</v>
      </c>
      <c r="U259">
        <f t="shared" ref="U259:U322" si="34">YEAR(S:S)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4" t="str">
        <f t="shared" si="30"/>
        <v>theater</v>
      </c>
      <c r="R260" t="str">
        <f t="shared" si="31"/>
        <v>plays</v>
      </c>
      <c r="S260" s="4">
        <f t="shared" si="32"/>
        <v>42712.25</v>
      </c>
      <c r="T260" s="4">
        <f t="shared" si="33"/>
        <v>42732.25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4" t="str">
        <f t="shared" si="30"/>
        <v>photography</v>
      </c>
      <c r="R261" t="str">
        <f t="shared" si="31"/>
        <v>photography books</v>
      </c>
      <c r="S261" s="4">
        <f t="shared" si="32"/>
        <v>41251.25</v>
      </c>
      <c r="T261" s="4">
        <f t="shared" si="33"/>
        <v>41270.25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4" t="str">
        <f t="shared" si="30"/>
        <v>music</v>
      </c>
      <c r="R262" t="str">
        <f t="shared" si="31"/>
        <v>rock</v>
      </c>
      <c r="S262" s="4">
        <f t="shared" si="32"/>
        <v>41180.208333333336</v>
      </c>
      <c r="T262" s="4">
        <f t="shared" si="33"/>
        <v>41192.208333333336</v>
      </c>
      <c r="U262">
        <f t="shared" si="34"/>
        <v>2012</v>
      </c>
    </row>
    <row r="263" spans="1:21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4" t="str">
        <f t="shared" si="30"/>
        <v>music</v>
      </c>
      <c r="R263" t="str">
        <f t="shared" si="31"/>
        <v>rock</v>
      </c>
      <c r="S263" s="4">
        <f t="shared" si="32"/>
        <v>40415.208333333336</v>
      </c>
      <c r="T263" s="4">
        <f t="shared" si="33"/>
        <v>40419.208333333336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4" t="str">
        <f t="shared" si="30"/>
        <v>music</v>
      </c>
      <c r="R264" t="str">
        <f t="shared" si="31"/>
        <v>indie rock</v>
      </c>
      <c r="S264" s="4">
        <f t="shared" si="32"/>
        <v>40638.208333333336</v>
      </c>
      <c r="T264" s="4">
        <f t="shared" si="33"/>
        <v>40664.208333333336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4" t="str">
        <f t="shared" si="30"/>
        <v>photography</v>
      </c>
      <c r="R265" t="str">
        <f t="shared" si="31"/>
        <v>photography books</v>
      </c>
      <c r="S265" s="4">
        <f t="shared" si="32"/>
        <v>40187.25</v>
      </c>
      <c r="T265" s="4">
        <f t="shared" si="33"/>
        <v>40187.25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4" t="str">
        <f t="shared" si="30"/>
        <v>theater</v>
      </c>
      <c r="R266" t="str">
        <f t="shared" si="31"/>
        <v>plays</v>
      </c>
      <c r="S266" s="4">
        <f t="shared" si="32"/>
        <v>41317.25</v>
      </c>
      <c r="T266" s="4">
        <f t="shared" si="33"/>
        <v>41333.25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4" t="str">
        <f t="shared" si="30"/>
        <v>theater</v>
      </c>
      <c r="R267" t="str">
        <f t="shared" si="31"/>
        <v>plays</v>
      </c>
      <c r="S267" s="4">
        <f t="shared" si="32"/>
        <v>42372.25</v>
      </c>
      <c r="T267" s="4">
        <f t="shared" si="33"/>
        <v>42416.25</v>
      </c>
      <c r="U267">
        <f t="shared" si="34"/>
        <v>2016</v>
      </c>
    </row>
    <row r="268" spans="1:21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4" t="str">
        <f t="shared" si="30"/>
        <v>music</v>
      </c>
      <c r="R268" t="str">
        <f t="shared" si="31"/>
        <v>jazz</v>
      </c>
      <c r="S268" s="4">
        <f t="shared" si="32"/>
        <v>41950.25</v>
      </c>
      <c r="T268" s="4">
        <f t="shared" si="33"/>
        <v>41983.25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4" t="str">
        <f t="shared" si="30"/>
        <v>theater</v>
      </c>
      <c r="R269" t="str">
        <f t="shared" si="31"/>
        <v>plays</v>
      </c>
      <c r="S269" s="4">
        <f t="shared" si="32"/>
        <v>41206.208333333336</v>
      </c>
      <c r="T269" s="4">
        <f t="shared" si="33"/>
        <v>41222.25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4" t="str">
        <f t="shared" si="30"/>
        <v>film &amp; video</v>
      </c>
      <c r="R270" t="str">
        <f t="shared" si="31"/>
        <v>documentary</v>
      </c>
      <c r="S270" s="4">
        <f t="shared" si="32"/>
        <v>41186.208333333336</v>
      </c>
      <c r="T270" s="4">
        <f t="shared" si="33"/>
        <v>41232.25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4" t="str">
        <f t="shared" si="30"/>
        <v>film &amp; video</v>
      </c>
      <c r="R271" t="str">
        <f t="shared" si="31"/>
        <v>television</v>
      </c>
      <c r="S271" s="4">
        <f t="shared" si="32"/>
        <v>43496.25</v>
      </c>
      <c r="T271" s="4">
        <f t="shared" si="33"/>
        <v>43517.25</v>
      </c>
      <c r="U271">
        <f t="shared" si="34"/>
        <v>2019</v>
      </c>
    </row>
    <row r="272" spans="1:21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4" t="str">
        <f t="shared" si="30"/>
        <v>games</v>
      </c>
      <c r="R272" t="str">
        <f t="shared" si="31"/>
        <v>video games</v>
      </c>
      <c r="S272" s="4">
        <f t="shared" si="32"/>
        <v>40514.25</v>
      </c>
      <c r="T272" s="4">
        <f t="shared" si="33"/>
        <v>40516.25</v>
      </c>
      <c r="U272">
        <f t="shared" si="34"/>
        <v>2010</v>
      </c>
    </row>
    <row r="273" spans="1:21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4" t="str">
        <f t="shared" si="30"/>
        <v>photography</v>
      </c>
      <c r="R273" t="str">
        <f t="shared" si="31"/>
        <v>photography books</v>
      </c>
      <c r="S273" s="4">
        <f t="shared" si="32"/>
        <v>42345.25</v>
      </c>
      <c r="T273" s="4">
        <f t="shared" si="33"/>
        <v>42376.25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4" t="str">
        <f t="shared" si="30"/>
        <v>theater</v>
      </c>
      <c r="R274" t="str">
        <f t="shared" si="31"/>
        <v>plays</v>
      </c>
      <c r="S274" s="4">
        <f t="shared" si="32"/>
        <v>43656.208333333328</v>
      </c>
      <c r="T274" s="4">
        <f t="shared" si="33"/>
        <v>43681.208333333328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4" t="str">
        <f t="shared" si="30"/>
        <v>theater</v>
      </c>
      <c r="R275" t="str">
        <f t="shared" si="31"/>
        <v>plays</v>
      </c>
      <c r="S275" s="4">
        <f t="shared" si="32"/>
        <v>42995.208333333328</v>
      </c>
      <c r="T275" s="4">
        <f t="shared" si="33"/>
        <v>42998.208333333328</v>
      </c>
      <c r="U275">
        <f t="shared" si="34"/>
        <v>2017</v>
      </c>
    </row>
    <row r="276" spans="1:21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4" t="str">
        <f t="shared" si="30"/>
        <v>theater</v>
      </c>
      <c r="R276" t="str">
        <f t="shared" si="31"/>
        <v>plays</v>
      </c>
      <c r="S276" s="4">
        <f t="shared" si="32"/>
        <v>43045.25</v>
      </c>
      <c r="T276" s="4">
        <f t="shared" si="33"/>
        <v>43050.25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4" t="str">
        <f t="shared" si="30"/>
        <v>publishing</v>
      </c>
      <c r="R277" t="str">
        <f t="shared" si="31"/>
        <v>translations</v>
      </c>
      <c r="S277" s="4">
        <f t="shared" si="32"/>
        <v>43561.208333333328</v>
      </c>
      <c r="T277" s="4">
        <f t="shared" si="33"/>
        <v>43569.208333333328</v>
      </c>
      <c r="U277">
        <f t="shared" si="34"/>
        <v>2019</v>
      </c>
    </row>
    <row r="278" spans="1:21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4" t="str">
        <f t="shared" si="30"/>
        <v>games</v>
      </c>
      <c r="R278" t="str">
        <f t="shared" si="31"/>
        <v>video games</v>
      </c>
      <c r="S278" s="4">
        <f t="shared" si="32"/>
        <v>41018.208333333336</v>
      </c>
      <c r="T278" s="4">
        <f t="shared" si="33"/>
        <v>41023.208333333336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4" t="str">
        <f t="shared" si="30"/>
        <v>theater</v>
      </c>
      <c r="R279" t="str">
        <f t="shared" si="31"/>
        <v>plays</v>
      </c>
      <c r="S279" s="4">
        <f t="shared" si="32"/>
        <v>40378.208333333336</v>
      </c>
      <c r="T279" s="4">
        <f t="shared" si="33"/>
        <v>40380.208333333336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4" t="str">
        <f t="shared" si="30"/>
        <v>technology</v>
      </c>
      <c r="R280" t="str">
        <f t="shared" si="31"/>
        <v>web</v>
      </c>
      <c r="S280" s="4">
        <f t="shared" si="32"/>
        <v>41239.25</v>
      </c>
      <c r="T280" s="4">
        <f t="shared" si="33"/>
        <v>41264.25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4" t="str">
        <f t="shared" si="30"/>
        <v>theater</v>
      </c>
      <c r="R281" t="str">
        <f t="shared" si="31"/>
        <v>plays</v>
      </c>
      <c r="S281" s="4">
        <f t="shared" si="32"/>
        <v>43346.208333333328</v>
      </c>
      <c r="T281" s="4">
        <f t="shared" si="33"/>
        <v>43349.208333333328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4" t="str">
        <f t="shared" si="30"/>
        <v>film &amp; video</v>
      </c>
      <c r="R282" t="str">
        <f t="shared" si="31"/>
        <v>animation</v>
      </c>
      <c r="S282" s="4">
        <f t="shared" si="32"/>
        <v>43060.25</v>
      </c>
      <c r="T282" s="4">
        <f t="shared" si="33"/>
        <v>43066.25</v>
      </c>
      <c r="U282">
        <f t="shared" si="34"/>
        <v>2017</v>
      </c>
    </row>
    <row r="283" spans="1:21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4" t="str">
        <f t="shared" si="30"/>
        <v>theater</v>
      </c>
      <c r="R283" t="str">
        <f t="shared" si="31"/>
        <v>plays</v>
      </c>
      <c r="S283" s="4">
        <f t="shared" si="32"/>
        <v>40979.25</v>
      </c>
      <c r="T283" s="4">
        <f t="shared" si="33"/>
        <v>41000.208333333336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4" t="str">
        <f t="shared" si="30"/>
        <v>film &amp; video</v>
      </c>
      <c r="R284" t="str">
        <f t="shared" si="31"/>
        <v>television</v>
      </c>
      <c r="S284" s="4">
        <f t="shared" si="32"/>
        <v>42701.25</v>
      </c>
      <c r="T284" s="4">
        <f t="shared" si="33"/>
        <v>42707.25</v>
      </c>
      <c r="U284">
        <f t="shared" si="34"/>
        <v>2016</v>
      </c>
    </row>
    <row r="285" spans="1:21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4" t="str">
        <f t="shared" si="30"/>
        <v>music</v>
      </c>
      <c r="R285" t="str">
        <f t="shared" si="31"/>
        <v>rock</v>
      </c>
      <c r="S285" s="4">
        <f t="shared" si="32"/>
        <v>42520.208333333328</v>
      </c>
      <c r="T285" s="4">
        <f t="shared" si="33"/>
        <v>42525.208333333328</v>
      </c>
      <c r="U285">
        <f t="shared" si="34"/>
        <v>2016</v>
      </c>
    </row>
    <row r="286" spans="1:21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4" t="str">
        <f t="shared" si="30"/>
        <v>technology</v>
      </c>
      <c r="R286" t="str">
        <f t="shared" si="31"/>
        <v>web</v>
      </c>
      <c r="S286" s="4">
        <f t="shared" si="32"/>
        <v>41030.208333333336</v>
      </c>
      <c r="T286" s="4">
        <f t="shared" si="33"/>
        <v>41035.208333333336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4" t="str">
        <f t="shared" si="30"/>
        <v>theater</v>
      </c>
      <c r="R287" t="str">
        <f t="shared" si="31"/>
        <v>plays</v>
      </c>
      <c r="S287" s="4">
        <f t="shared" si="32"/>
        <v>42623.208333333328</v>
      </c>
      <c r="T287" s="4">
        <f t="shared" si="33"/>
        <v>42661.208333333328</v>
      </c>
      <c r="U287">
        <f t="shared" si="34"/>
        <v>2016</v>
      </c>
    </row>
    <row r="288" spans="1:21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4" t="str">
        <f t="shared" si="30"/>
        <v>theater</v>
      </c>
      <c r="R288" t="str">
        <f t="shared" si="31"/>
        <v>plays</v>
      </c>
      <c r="S288" s="4">
        <f t="shared" si="32"/>
        <v>42697.25</v>
      </c>
      <c r="T288" s="4">
        <f t="shared" si="33"/>
        <v>42704.25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4" t="str">
        <f t="shared" si="30"/>
        <v>music</v>
      </c>
      <c r="R289" t="str">
        <f t="shared" si="31"/>
        <v>electric music</v>
      </c>
      <c r="S289" s="4">
        <f t="shared" si="32"/>
        <v>42122.208333333328</v>
      </c>
      <c r="T289" s="4">
        <f t="shared" si="33"/>
        <v>42122.208333333328</v>
      </c>
      <c r="U289">
        <f t="shared" si="34"/>
        <v>2015</v>
      </c>
    </row>
    <row r="290" spans="1:21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4" t="str">
        <f t="shared" si="30"/>
        <v>music</v>
      </c>
      <c r="R290" t="str">
        <f t="shared" si="31"/>
        <v>metal</v>
      </c>
      <c r="S290" s="4">
        <f t="shared" si="32"/>
        <v>40982.208333333336</v>
      </c>
      <c r="T290" s="4">
        <f t="shared" si="33"/>
        <v>40983.208333333336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4" t="str">
        <f t="shared" si="30"/>
        <v>theater</v>
      </c>
      <c r="R291" t="str">
        <f t="shared" si="31"/>
        <v>plays</v>
      </c>
      <c r="S291" s="4">
        <f t="shared" si="32"/>
        <v>42219.208333333328</v>
      </c>
      <c r="T291" s="4">
        <f t="shared" si="33"/>
        <v>42222.208333333328</v>
      </c>
      <c r="U291">
        <f t="shared" si="34"/>
        <v>2015</v>
      </c>
    </row>
    <row r="292" spans="1:21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4" t="str">
        <f t="shared" si="30"/>
        <v>film &amp; video</v>
      </c>
      <c r="R292" t="str">
        <f t="shared" si="31"/>
        <v>documentary</v>
      </c>
      <c r="S292" s="4">
        <f t="shared" si="32"/>
        <v>41404.208333333336</v>
      </c>
      <c r="T292" s="4">
        <f t="shared" si="33"/>
        <v>41436.208333333336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4" t="str">
        <f t="shared" si="30"/>
        <v>technology</v>
      </c>
      <c r="R293" t="str">
        <f t="shared" si="31"/>
        <v>web</v>
      </c>
      <c r="S293" s="4">
        <f t="shared" si="32"/>
        <v>40831.208333333336</v>
      </c>
      <c r="T293" s="4">
        <f t="shared" si="33"/>
        <v>40835.208333333336</v>
      </c>
      <c r="U293">
        <f t="shared" si="34"/>
        <v>2011</v>
      </c>
    </row>
    <row r="294" spans="1:21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4" t="str">
        <f t="shared" si="30"/>
        <v>food</v>
      </c>
      <c r="R294" t="str">
        <f t="shared" si="31"/>
        <v>food trucks</v>
      </c>
      <c r="S294" s="4">
        <f t="shared" si="32"/>
        <v>40984.208333333336</v>
      </c>
      <c r="T294" s="4">
        <f t="shared" si="33"/>
        <v>41002.208333333336</v>
      </c>
      <c r="U294">
        <f t="shared" si="34"/>
        <v>2012</v>
      </c>
    </row>
    <row r="295" spans="1:21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4" t="str">
        <f t="shared" si="30"/>
        <v>theater</v>
      </c>
      <c r="R295" t="str">
        <f t="shared" si="31"/>
        <v>plays</v>
      </c>
      <c r="S295" s="4">
        <f t="shared" si="32"/>
        <v>40456.208333333336</v>
      </c>
      <c r="T295" s="4">
        <f t="shared" si="33"/>
        <v>40465.208333333336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4" t="str">
        <f t="shared" si="30"/>
        <v>theater</v>
      </c>
      <c r="R296" t="str">
        <f t="shared" si="31"/>
        <v>plays</v>
      </c>
      <c r="S296" s="4">
        <f t="shared" si="32"/>
        <v>43399.208333333328</v>
      </c>
      <c r="T296" s="4">
        <f t="shared" si="33"/>
        <v>43411.25</v>
      </c>
      <c r="U296">
        <f t="shared" si="34"/>
        <v>2018</v>
      </c>
    </row>
    <row r="297" spans="1:21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4" t="str">
        <f t="shared" si="30"/>
        <v>theater</v>
      </c>
      <c r="R297" t="str">
        <f t="shared" si="31"/>
        <v>plays</v>
      </c>
      <c r="S297" s="4">
        <f t="shared" si="32"/>
        <v>41562.208333333336</v>
      </c>
      <c r="T297" s="4">
        <f t="shared" si="33"/>
        <v>41587.25</v>
      </c>
      <c r="U297">
        <f t="shared" si="34"/>
        <v>2013</v>
      </c>
    </row>
    <row r="298" spans="1:21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4" t="str">
        <f t="shared" si="30"/>
        <v>theater</v>
      </c>
      <c r="R298" t="str">
        <f t="shared" si="31"/>
        <v>plays</v>
      </c>
      <c r="S298" s="4">
        <f t="shared" si="32"/>
        <v>43493.25</v>
      </c>
      <c r="T298" s="4">
        <f t="shared" si="33"/>
        <v>43515.25</v>
      </c>
      <c r="U298">
        <f t="shared" si="34"/>
        <v>2019</v>
      </c>
    </row>
    <row r="299" spans="1:21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4" t="str">
        <f t="shared" si="30"/>
        <v>theater</v>
      </c>
      <c r="R299" t="str">
        <f t="shared" si="31"/>
        <v>plays</v>
      </c>
      <c r="S299" s="4">
        <f t="shared" si="32"/>
        <v>41653.25</v>
      </c>
      <c r="T299" s="4">
        <f t="shared" si="33"/>
        <v>41662.25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4" t="str">
        <f t="shared" si="30"/>
        <v>music</v>
      </c>
      <c r="R300" t="str">
        <f t="shared" si="31"/>
        <v>rock</v>
      </c>
      <c r="S300" s="4">
        <f t="shared" si="32"/>
        <v>42426.25</v>
      </c>
      <c r="T300" s="4">
        <f t="shared" si="33"/>
        <v>42444.208333333328</v>
      </c>
      <c r="U300">
        <f t="shared" si="34"/>
        <v>2016</v>
      </c>
    </row>
    <row r="301" spans="1:21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4" t="str">
        <f t="shared" si="30"/>
        <v>food</v>
      </c>
      <c r="R301" t="str">
        <f t="shared" si="31"/>
        <v>food trucks</v>
      </c>
      <c r="S301" s="4">
        <f t="shared" si="32"/>
        <v>42432.25</v>
      </c>
      <c r="T301" s="4">
        <f t="shared" si="33"/>
        <v>42488.208333333328</v>
      </c>
      <c r="U301">
        <f t="shared" si="34"/>
        <v>2016</v>
      </c>
    </row>
    <row r="302" spans="1:21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4" t="str">
        <f t="shared" si="30"/>
        <v>publishing</v>
      </c>
      <c r="R302" t="str">
        <f t="shared" si="31"/>
        <v>nonfiction</v>
      </c>
      <c r="S302" s="4">
        <f t="shared" si="32"/>
        <v>42977.208333333328</v>
      </c>
      <c r="T302" s="4">
        <f t="shared" si="33"/>
        <v>42978.208333333328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4" t="str">
        <f t="shared" si="30"/>
        <v>film &amp; video</v>
      </c>
      <c r="R303" t="str">
        <f t="shared" si="31"/>
        <v>documentary</v>
      </c>
      <c r="S303" s="4">
        <f t="shared" si="32"/>
        <v>42061.25</v>
      </c>
      <c r="T303" s="4">
        <f t="shared" si="33"/>
        <v>42078.208333333328</v>
      </c>
      <c r="U303">
        <f t="shared" si="34"/>
        <v>2015</v>
      </c>
    </row>
    <row r="304" spans="1:21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4" t="str">
        <f t="shared" si="30"/>
        <v>theater</v>
      </c>
      <c r="R304" t="str">
        <f t="shared" si="31"/>
        <v>plays</v>
      </c>
      <c r="S304" s="4">
        <f t="shared" si="32"/>
        <v>43345.208333333328</v>
      </c>
      <c r="T304" s="4">
        <f t="shared" si="33"/>
        <v>43359.208333333328</v>
      </c>
      <c r="U304">
        <f t="shared" si="34"/>
        <v>2018</v>
      </c>
    </row>
    <row r="305" spans="1:21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4" t="str">
        <f t="shared" si="30"/>
        <v>music</v>
      </c>
      <c r="R305" t="str">
        <f t="shared" si="31"/>
        <v>indie rock</v>
      </c>
      <c r="S305" s="4">
        <f t="shared" si="32"/>
        <v>42376.25</v>
      </c>
      <c r="T305" s="4">
        <f t="shared" si="33"/>
        <v>42381.25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4" t="str">
        <f t="shared" si="30"/>
        <v>film &amp; video</v>
      </c>
      <c r="R306" t="str">
        <f t="shared" si="31"/>
        <v>documentary</v>
      </c>
      <c r="S306" s="4">
        <f t="shared" si="32"/>
        <v>42589.208333333328</v>
      </c>
      <c r="T306" s="4">
        <f t="shared" si="33"/>
        <v>42630.208333333328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4" t="str">
        <f t="shared" si="30"/>
        <v>theater</v>
      </c>
      <c r="R307" t="str">
        <f t="shared" si="31"/>
        <v>plays</v>
      </c>
      <c r="S307" s="4">
        <f t="shared" si="32"/>
        <v>42448.208333333328</v>
      </c>
      <c r="T307" s="4">
        <f t="shared" si="33"/>
        <v>42489.208333333328</v>
      </c>
      <c r="U307">
        <f t="shared" si="34"/>
        <v>2016</v>
      </c>
    </row>
    <row r="308" spans="1:21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4" t="str">
        <f t="shared" si="30"/>
        <v>theater</v>
      </c>
      <c r="R308" t="str">
        <f t="shared" si="31"/>
        <v>plays</v>
      </c>
      <c r="S308" s="4">
        <f t="shared" si="32"/>
        <v>42930.208333333328</v>
      </c>
      <c r="T308" s="4">
        <f t="shared" si="33"/>
        <v>42933.208333333328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4" t="str">
        <f t="shared" si="30"/>
        <v>publishing</v>
      </c>
      <c r="R309" t="str">
        <f t="shared" si="31"/>
        <v>fiction</v>
      </c>
      <c r="S309" s="4">
        <f t="shared" si="32"/>
        <v>41066.208333333336</v>
      </c>
      <c r="T309" s="4">
        <f t="shared" si="33"/>
        <v>41086.208333333336</v>
      </c>
      <c r="U309">
        <f t="shared" si="34"/>
        <v>2012</v>
      </c>
    </row>
    <row r="310" spans="1:21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4" t="str">
        <f t="shared" si="30"/>
        <v>theater</v>
      </c>
      <c r="R310" t="str">
        <f t="shared" si="31"/>
        <v>plays</v>
      </c>
      <c r="S310" s="4">
        <f t="shared" si="32"/>
        <v>40651.208333333336</v>
      </c>
      <c r="T310" s="4">
        <f t="shared" si="33"/>
        <v>40652.208333333336</v>
      </c>
      <c r="U310">
        <f t="shared" si="34"/>
        <v>2011</v>
      </c>
    </row>
    <row r="311" spans="1:21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4" t="str">
        <f t="shared" si="30"/>
        <v>music</v>
      </c>
      <c r="R311" t="str">
        <f t="shared" si="31"/>
        <v>indie rock</v>
      </c>
      <c r="S311" s="4">
        <f t="shared" si="32"/>
        <v>40807.208333333336</v>
      </c>
      <c r="T311" s="4">
        <f t="shared" si="33"/>
        <v>40827.208333333336</v>
      </c>
      <c r="U311">
        <f t="shared" si="34"/>
        <v>2011</v>
      </c>
    </row>
    <row r="312" spans="1:21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4" t="str">
        <f t="shared" si="30"/>
        <v>games</v>
      </c>
      <c r="R312" t="str">
        <f t="shared" si="31"/>
        <v>video games</v>
      </c>
      <c r="S312" s="4">
        <f t="shared" si="32"/>
        <v>40277.208333333336</v>
      </c>
      <c r="T312" s="4">
        <f t="shared" si="33"/>
        <v>40293.208333333336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4" t="str">
        <f t="shared" si="30"/>
        <v>theater</v>
      </c>
      <c r="R313" t="str">
        <f t="shared" si="31"/>
        <v>plays</v>
      </c>
      <c r="S313" s="4">
        <f t="shared" si="32"/>
        <v>40590.25</v>
      </c>
      <c r="T313" s="4">
        <f t="shared" si="33"/>
        <v>40602.25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4" t="str">
        <f t="shared" si="30"/>
        <v>theater</v>
      </c>
      <c r="R314" t="str">
        <f t="shared" si="31"/>
        <v>plays</v>
      </c>
      <c r="S314" s="4">
        <f t="shared" si="32"/>
        <v>41572.208333333336</v>
      </c>
      <c r="T314" s="4">
        <f t="shared" si="33"/>
        <v>41579.208333333336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4" t="str">
        <f t="shared" si="30"/>
        <v>music</v>
      </c>
      <c r="R315" t="str">
        <f t="shared" si="31"/>
        <v>rock</v>
      </c>
      <c r="S315" s="4">
        <f t="shared" si="32"/>
        <v>40966.25</v>
      </c>
      <c r="T315" s="4">
        <f t="shared" si="33"/>
        <v>40968.25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4" t="str">
        <f t="shared" si="30"/>
        <v>film &amp; video</v>
      </c>
      <c r="R316" t="str">
        <f t="shared" si="31"/>
        <v>documentary</v>
      </c>
      <c r="S316" s="4">
        <f t="shared" si="32"/>
        <v>43536.208333333328</v>
      </c>
      <c r="T316" s="4">
        <f t="shared" si="33"/>
        <v>43541.208333333328</v>
      </c>
      <c r="U316">
        <f t="shared" si="34"/>
        <v>2019</v>
      </c>
    </row>
    <row r="317" spans="1:21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4" t="str">
        <f t="shared" si="30"/>
        <v>theater</v>
      </c>
      <c r="R317" t="str">
        <f t="shared" si="31"/>
        <v>plays</v>
      </c>
      <c r="S317" s="4">
        <f t="shared" si="32"/>
        <v>41783.208333333336</v>
      </c>
      <c r="T317" s="4">
        <f t="shared" si="33"/>
        <v>41812.208333333336</v>
      </c>
      <c r="U317">
        <f t="shared" si="34"/>
        <v>2014</v>
      </c>
    </row>
    <row r="318" spans="1:21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4" t="str">
        <f t="shared" si="30"/>
        <v>food</v>
      </c>
      <c r="R318" t="str">
        <f t="shared" si="31"/>
        <v>food trucks</v>
      </c>
      <c r="S318" s="4">
        <f t="shared" si="32"/>
        <v>43788.25</v>
      </c>
      <c r="T318" s="4">
        <f t="shared" si="33"/>
        <v>43789.25</v>
      </c>
      <c r="U318">
        <f t="shared" si="34"/>
        <v>2019</v>
      </c>
    </row>
    <row r="319" spans="1:21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4" t="str">
        <f t="shared" si="30"/>
        <v>theater</v>
      </c>
      <c r="R319" t="str">
        <f t="shared" si="31"/>
        <v>plays</v>
      </c>
      <c r="S319" s="4">
        <f t="shared" si="32"/>
        <v>42869.208333333328</v>
      </c>
      <c r="T319" s="4">
        <f t="shared" si="33"/>
        <v>42882.208333333328</v>
      </c>
      <c r="U319">
        <f t="shared" si="34"/>
        <v>2017</v>
      </c>
    </row>
    <row r="320" spans="1:21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4" t="str">
        <f t="shared" si="30"/>
        <v>music</v>
      </c>
      <c r="R320" t="str">
        <f t="shared" si="31"/>
        <v>rock</v>
      </c>
      <c r="S320" s="4">
        <f t="shared" si="32"/>
        <v>41684.25</v>
      </c>
      <c r="T320" s="4">
        <f t="shared" si="33"/>
        <v>41686.25</v>
      </c>
      <c r="U320">
        <f t="shared" si="34"/>
        <v>2014</v>
      </c>
    </row>
    <row r="321" spans="1:21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4" t="str">
        <f t="shared" si="30"/>
        <v>technology</v>
      </c>
      <c r="R321" t="str">
        <f t="shared" si="31"/>
        <v>web</v>
      </c>
      <c r="S321" s="4">
        <f t="shared" si="32"/>
        <v>40402.208333333336</v>
      </c>
      <c r="T321" s="4">
        <f t="shared" si="33"/>
        <v>40426.208333333336</v>
      </c>
      <c r="U321">
        <f t="shared" si="34"/>
        <v>2010</v>
      </c>
    </row>
    <row r="322" spans="1:21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4" t="str">
        <f t="shared" si="30"/>
        <v>publishing</v>
      </c>
      <c r="R322" t="str">
        <f t="shared" si="31"/>
        <v>fiction</v>
      </c>
      <c r="S322" s="4">
        <f t="shared" si="32"/>
        <v>40673.208333333336</v>
      </c>
      <c r="T322" s="4">
        <f t="shared" si="33"/>
        <v>40682.208333333336</v>
      </c>
      <c r="U322">
        <f t="shared" si="34"/>
        <v>2011</v>
      </c>
    </row>
    <row r="323" spans="1:21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35">ROUND(E323/D323*100,0)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4" t="str">
        <f t="shared" ref="Q323:Q386" si="37">LEFT(P323,SEARCH("/",P323)-1)</f>
        <v>film &amp; video</v>
      </c>
      <c r="R323" t="str">
        <f t="shared" ref="R323:R386" si="38">RIGHT(P323,LEN(P323)-SEARCH("/",P323))</f>
        <v>shorts</v>
      </c>
      <c r="S323" s="4">
        <f t="shared" ref="S323:S386" si="39">L323/86400+DATE(1970,1,1)</f>
        <v>40634.208333333336</v>
      </c>
      <c r="T323" s="4">
        <f t="shared" ref="T323:T386" si="40">M323/86400+DATE(1970,1,1)</f>
        <v>40642.208333333336</v>
      </c>
      <c r="U323">
        <f t="shared" ref="U323:U386" si="41">YEAR(S:S)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4" t="str">
        <f t="shared" si="37"/>
        <v>theater</v>
      </c>
      <c r="R324" t="str">
        <f t="shared" si="38"/>
        <v>plays</v>
      </c>
      <c r="S324" s="4">
        <f t="shared" si="39"/>
        <v>40507.25</v>
      </c>
      <c r="T324" s="4">
        <f t="shared" si="40"/>
        <v>40520.25</v>
      </c>
      <c r="U324">
        <f t="shared" si="41"/>
        <v>2010</v>
      </c>
    </row>
    <row r="325" spans="1:21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4" t="str">
        <f t="shared" si="37"/>
        <v>film &amp; video</v>
      </c>
      <c r="R325" t="str">
        <f t="shared" si="38"/>
        <v>documentary</v>
      </c>
      <c r="S325" s="4">
        <f t="shared" si="39"/>
        <v>41725.208333333336</v>
      </c>
      <c r="T325" s="4">
        <f t="shared" si="40"/>
        <v>41727.208333333336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4" t="str">
        <f t="shared" si="37"/>
        <v>theater</v>
      </c>
      <c r="R326" t="str">
        <f t="shared" si="38"/>
        <v>plays</v>
      </c>
      <c r="S326" s="4">
        <f t="shared" si="39"/>
        <v>42176.208333333328</v>
      </c>
      <c r="T326" s="4">
        <f t="shared" si="40"/>
        <v>42188.208333333328</v>
      </c>
      <c r="U326">
        <f t="shared" si="41"/>
        <v>2015</v>
      </c>
    </row>
    <row r="327" spans="1:21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4" t="str">
        <f t="shared" si="37"/>
        <v>theater</v>
      </c>
      <c r="R327" t="str">
        <f t="shared" si="38"/>
        <v>plays</v>
      </c>
      <c r="S327" s="4">
        <f t="shared" si="39"/>
        <v>43267.208333333328</v>
      </c>
      <c r="T327" s="4">
        <f t="shared" si="40"/>
        <v>43290.208333333328</v>
      </c>
      <c r="U327">
        <f t="shared" si="41"/>
        <v>2018</v>
      </c>
    </row>
    <row r="328" spans="1:21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4" t="str">
        <f t="shared" si="37"/>
        <v>film &amp; video</v>
      </c>
      <c r="R328" t="str">
        <f t="shared" si="38"/>
        <v>animation</v>
      </c>
      <c r="S328" s="4">
        <f t="shared" si="39"/>
        <v>42364.25</v>
      </c>
      <c r="T328" s="4">
        <f t="shared" si="40"/>
        <v>42370.25</v>
      </c>
      <c r="U328">
        <f t="shared" si="41"/>
        <v>2015</v>
      </c>
    </row>
    <row r="329" spans="1:21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4" t="str">
        <f t="shared" si="37"/>
        <v>theater</v>
      </c>
      <c r="R329" t="str">
        <f t="shared" si="38"/>
        <v>plays</v>
      </c>
      <c r="S329" s="4">
        <f t="shared" si="39"/>
        <v>43705.208333333328</v>
      </c>
      <c r="T329" s="4">
        <f t="shared" si="40"/>
        <v>43709.208333333328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4" t="str">
        <f t="shared" si="37"/>
        <v>music</v>
      </c>
      <c r="R330" t="str">
        <f t="shared" si="38"/>
        <v>rock</v>
      </c>
      <c r="S330" s="4">
        <f t="shared" si="39"/>
        <v>43434.25</v>
      </c>
      <c r="T330" s="4">
        <f t="shared" si="40"/>
        <v>43445.25</v>
      </c>
      <c r="U330">
        <f t="shared" si="41"/>
        <v>2018</v>
      </c>
    </row>
    <row r="331" spans="1:21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4" t="str">
        <f t="shared" si="37"/>
        <v>games</v>
      </c>
      <c r="R331" t="str">
        <f t="shared" si="38"/>
        <v>video games</v>
      </c>
      <c r="S331" s="4">
        <f t="shared" si="39"/>
        <v>42716.25</v>
      </c>
      <c r="T331" s="4">
        <f t="shared" si="40"/>
        <v>42727.25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4" t="str">
        <f t="shared" si="37"/>
        <v>film &amp; video</v>
      </c>
      <c r="R332" t="str">
        <f t="shared" si="38"/>
        <v>documentary</v>
      </c>
      <c r="S332" s="4">
        <f t="shared" si="39"/>
        <v>43077.25</v>
      </c>
      <c r="T332" s="4">
        <f t="shared" si="40"/>
        <v>43078.25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4" t="str">
        <f t="shared" si="37"/>
        <v>food</v>
      </c>
      <c r="R333" t="str">
        <f t="shared" si="38"/>
        <v>food trucks</v>
      </c>
      <c r="S333" s="4">
        <f t="shared" si="39"/>
        <v>40896.25</v>
      </c>
      <c r="T333" s="4">
        <f t="shared" si="40"/>
        <v>40897.25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4" t="str">
        <f t="shared" si="37"/>
        <v>technology</v>
      </c>
      <c r="R334" t="str">
        <f t="shared" si="38"/>
        <v>wearables</v>
      </c>
      <c r="S334" s="4">
        <f t="shared" si="39"/>
        <v>41361.208333333336</v>
      </c>
      <c r="T334" s="4">
        <f t="shared" si="40"/>
        <v>41362.208333333336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4" t="str">
        <f t="shared" si="37"/>
        <v>theater</v>
      </c>
      <c r="R335" t="str">
        <f t="shared" si="38"/>
        <v>plays</v>
      </c>
      <c r="S335" s="4">
        <f t="shared" si="39"/>
        <v>43424.25</v>
      </c>
      <c r="T335" s="4">
        <f t="shared" si="40"/>
        <v>43452.25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4" t="str">
        <f t="shared" si="37"/>
        <v>music</v>
      </c>
      <c r="R336" t="str">
        <f t="shared" si="38"/>
        <v>rock</v>
      </c>
      <c r="S336" s="4">
        <f t="shared" si="39"/>
        <v>43110.25</v>
      </c>
      <c r="T336" s="4">
        <f t="shared" si="40"/>
        <v>43117.25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4" t="str">
        <f t="shared" si="37"/>
        <v>music</v>
      </c>
      <c r="R337" t="str">
        <f t="shared" si="38"/>
        <v>rock</v>
      </c>
      <c r="S337" s="4">
        <f t="shared" si="39"/>
        <v>43784.25</v>
      </c>
      <c r="T337" s="4">
        <f t="shared" si="40"/>
        <v>43797.25</v>
      </c>
      <c r="U337">
        <f t="shared" si="41"/>
        <v>2019</v>
      </c>
    </row>
    <row r="338" spans="1:21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4" t="str">
        <f t="shared" si="37"/>
        <v>music</v>
      </c>
      <c r="R338" t="str">
        <f t="shared" si="38"/>
        <v>rock</v>
      </c>
      <c r="S338" s="4">
        <f t="shared" si="39"/>
        <v>40527.25</v>
      </c>
      <c r="T338" s="4">
        <f t="shared" si="40"/>
        <v>40528.25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4" t="str">
        <f t="shared" si="37"/>
        <v>theater</v>
      </c>
      <c r="R339" t="str">
        <f t="shared" si="38"/>
        <v>plays</v>
      </c>
      <c r="S339" s="4">
        <f t="shared" si="39"/>
        <v>43780.25</v>
      </c>
      <c r="T339" s="4">
        <f t="shared" si="40"/>
        <v>43781.25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4" t="str">
        <f t="shared" si="37"/>
        <v>theater</v>
      </c>
      <c r="R340" t="str">
        <f t="shared" si="38"/>
        <v>plays</v>
      </c>
      <c r="S340" s="4">
        <f t="shared" si="39"/>
        <v>40821.208333333336</v>
      </c>
      <c r="T340" s="4">
        <f t="shared" si="40"/>
        <v>40851.208333333336</v>
      </c>
      <c r="U340">
        <f t="shared" si="41"/>
        <v>2011</v>
      </c>
    </row>
    <row r="341" spans="1:21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4" t="str">
        <f t="shared" si="37"/>
        <v>theater</v>
      </c>
      <c r="R341" t="str">
        <f t="shared" si="38"/>
        <v>plays</v>
      </c>
      <c r="S341" s="4">
        <f t="shared" si="39"/>
        <v>42949.208333333328</v>
      </c>
      <c r="T341" s="4">
        <f t="shared" si="40"/>
        <v>42963.208333333328</v>
      </c>
      <c r="U341">
        <f t="shared" si="41"/>
        <v>2017</v>
      </c>
    </row>
    <row r="342" spans="1:21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4" t="str">
        <f t="shared" si="37"/>
        <v>photography</v>
      </c>
      <c r="R342" t="str">
        <f t="shared" si="38"/>
        <v>photography books</v>
      </c>
      <c r="S342" s="4">
        <f t="shared" si="39"/>
        <v>40889.25</v>
      </c>
      <c r="T342" s="4">
        <f t="shared" si="40"/>
        <v>40890.25</v>
      </c>
      <c r="U342">
        <f t="shared" si="41"/>
        <v>2011</v>
      </c>
    </row>
    <row r="343" spans="1:21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4" t="str">
        <f t="shared" si="37"/>
        <v>music</v>
      </c>
      <c r="R343" t="str">
        <f t="shared" si="38"/>
        <v>indie rock</v>
      </c>
      <c r="S343" s="4">
        <f t="shared" si="39"/>
        <v>42244.208333333328</v>
      </c>
      <c r="T343" s="4">
        <f t="shared" si="40"/>
        <v>42251.208333333328</v>
      </c>
      <c r="U343">
        <f t="shared" si="41"/>
        <v>2015</v>
      </c>
    </row>
    <row r="344" spans="1:21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4" t="str">
        <f t="shared" si="37"/>
        <v>theater</v>
      </c>
      <c r="R344" t="str">
        <f t="shared" si="38"/>
        <v>plays</v>
      </c>
      <c r="S344" s="4">
        <f t="shared" si="39"/>
        <v>41475.208333333336</v>
      </c>
      <c r="T344" s="4">
        <f t="shared" si="40"/>
        <v>41487.208333333336</v>
      </c>
      <c r="U344">
        <f t="shared" si="41"/>
        <v>2013</v>
      </c>
    </row>
    <row r="345" spans="1:21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4" t="str">
        <f t="shared" si="37"/>
        <v>theater</v>
      </c>
      <c r="R345" t="str">
        <f t="shared" si="38"/>
        <v>plays</v>
      </c>
      <c r="S345" s="4">
        <f t="shared" si="39"/>
        <v>41597.25</v>
      </c>
      <c r="T345" s="4">
        <f t="shared" si="40"/>
        <v>41650.25</v>
      </c>
      <c r="U345">
        <f t="shared" si="41"/>
        <v>2013</v>
      </c>
    </row>
    <row r="346" spans="1:21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4" t="str">
        <f t="shared" si="37"/>
        <v>games</v>
      </c>
      <c r="R346" t="str">
        <f t="shared" si="38"/>
        <v>video games</v>
      </c>
      <c r="S346" s="4">
        <f t="shared" si="39"/>
        <v>43122.25</v>
      </c>
      <c r="T346" s="4">
        <f t="shared" si="40"/>
        <v>43162.25</v>
      </c>
      <c r="U346">
        <f t="shared" si="41"/>
        <v>2018</v>
      </c>
    </row>
    <row r="347" spans="1:21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4" t="str">
        <f t="shared" si="37"/>
        <v>film &amp; video</v>
      </c>
      <c r="R347" t="str">
        <f t="shared" si="38"/>
        <v>drama</v>
      </c>
      <c r="S347" s="4">
        <f t="shared" si="39"/>
        <v>42194.208333333328</v>
      </c>
      <c r="T347" s="4">
        <f t="shared" si="40"/>
        <v>42195.208333333328</v>
      </c>
      <c r="U347">
        <f t="shared" si="41"/>
        <v>2015</v>
      </c>
    </row>
    <row r="348" spans="1:21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4" t="str">
        <f t="shared" si="37"/>
        <v>music</v>
      </c>
      <c r="R348" t="str">
        <f t="shared" si="38"/>
        <v>indie rock</v>
      </c>
      <c r="S348" s="4">
        <f t="shared" si="39"/>
        <v>42971.208333333328</v>
      </c>
      <c r="T348" s="4">
        <f t="shared" si="40"/>
        <v>43026.208333333328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4" t="str">
        <f t="shared" si="37"/>
        <v>technology</v>
      </c>
      <c r="R349" t="str">
        <f t="shared" si="38"/>
        <v>web</v>
      </c>
      <c r="S349" s="4">
        <f t="shared" si="39"/>
        <v>42046.25</v>
      </c>
      <c r="T349" s="4">
        <f t="shared" si="40"/>
        <v>42070.25</v>
      </c>
      <c r="U349">
        <f t="shared" si="41"/>
        <v>2015</v>
      </c>
    </row>
    <row r="350" spans="1:21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4" t="str">
        <f t="shared" si="37"/>
        <v>food</v>
      </c>
      <c r="R350" t="str">
        <f t="shared" si="38"/>
        <v>food trucks</v>
      </c>
      <c r="S350" s="4">
        <f t="shared" si="39"/>
        <v>42782.25</v>
      </c>
      <c r="T350" s="4">
        <f t="shared" si="40"/>
        <v>42795.25</v>
      </c>
      <c r="U350">
        <f t="shared" si="41"/>
        <v>2017</v>
      </c>
    </row>
    <row r="351" spans="1:21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4" t="str">
        <f t="shared" si="37"/>
        <v>theater</v>
      </c>
      <c r="R351" t="str">
        <f t="shared" si="38"/>
        <v>plays</v>
      </c>
      <c r="S351" s="4">
        <f t="shared" si="39"/>
        <v>42930.208333333328</v>
      </c>
      <c r="T351" s="4">
        <f t="shared" si="40"/>
        <v>42960.208333333328</v>
      </c>
      <c r="U351">
        <f t="shared" si="41"/>
        <v>2017</v>
      </c>
    </row>
    <row r="352" spans="1:21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4" t="str">
        <f t="shared" si="37"/>
        <v>music</v>
      </c>
      <c r="R352" t="str">
        <f t="shared" si="38"/>
        <v>jazz</v>
      </c>
      <c r="S352" s="4">
        <f t="shared" si="39"/>
        <v>42144.208333333328</v>
      </c>
      <c r="T352" s="4">
        <f t="shared" si="40"/>
        <v>42162.208333333328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4" t="str">
        <f t="shared" si="37"/>
        <v>music</v>
      </c>
      <c r="R353" t="str">
        <f t="shared" si="38"/>
        <v>rock</v>
      </c>
      <c r="S353" s="4">
        <f t="shared" si="39"/>
        <v>42240.208333333328</v>
      </c>
      <c r="T353" s="4">
        <f t="shared" si="40"/>
        <v>42254.208333333328</v>
      </c>
      <c r="U353">
        <f t="shared" si="41"/>
        <v>2015</v>
      </c>
    </row>
    <row r="354" spans="1:21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4" t="str">
        <f t="shared" si="37"/>
        <v>theater</v>
      </c>
      <c r="R354" t="str">
        <f t="shared" si="38"/>
        <v>plays</v>
      </c>
      <c r="S354" s="4">
        <f t="shared" si="39"/>
        <v>42315.25</v>
      </c>
      <c r="T354" s="4">
        <f t="shared" si="40"/>
        <v>42323.25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4" t="str">
        <f t="shared" si="37"/>
        <v>theater</v>
      </c>
      <c r="R355" t="str">
        <f t="shared" si="38"/>
        <v>plays</v>
      </c>
      <c r="S355" s="4">
        <f t="shared" si="39"/>
        <v>43651.208333333328</v>
      </c>
      <c r="T355" s="4">
        <f t="shared" si="40"/>
        <v>43652.208333333328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4" t="str">
        <f t="shared" si="37"/>
        <v>film &amp; video</v>
      </c>
      <c r="R356" t="str">
        <f t="shared" si="38"/>
        <v>documentary</v>
      </c>
      <c r="S356" s="4">
        <f t="shared" si="39"/>
        <v>41520.208333333336</v>
      </c>
      <c r="T356" s="4">
        <f t="shared" si="40"/>
        <v>41527.208333333336</v>
      </c>
      <c r="U356">
        <f t="shared" si="41"/>
        <v>2013</v>
      </c>
    </row>
    <row r="357" spans="1:21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4" t="str">
        <f t="shared" si="37"/>
        <v>technology</v>
      </c>
      <c r="R357" t="str">
        <f t="shared" si="38"/>
        <v>wearables</v>
      </c>
      <c r="S357" s="4">
        <f t="shared" si="39"/>
        <v>42757.25</v>
      </c>
      <c r="T357" s="4">
        <f t="shared" si="40"/>
        <v>42797.25</v>
      </c>
      <c r="U357">
        <f t="shared" si="41"/>
        <v>2017</v>
      </c>
    </row>
    <row r="358" spans="1:21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4" t="str">
        <f t="shared" si="37"/>
        <v>theater</v>
      </c>
      <c r="R358" t="str">
        <f t="shared" si="38"/>
        <v>plays</v>
      </c>
      <c r="S358" s="4">
        <f t="shared" si="39"/>
        <v>40922.25</v>
      </c>
      <c r="T358" s="4">
        <f t="shared" si="40"/>
        <v>40931.25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4" t="str">
        <f t="shared" si="37"/>
        <v>games</v>
      </c>
      <c r="R359" t="str">
        <f t="shared" si="38"/>
        <v>video games</v>
      </c>
      <c r="S359" s="4">
        <f t="shared" si="39"/>
        <v>42250.208333333328</v>
      </c>
      <c r="T359" s="4">
        <f t="shared" si="40"/>
        <v>42275.208333333328</v>
      </c>
      <c r="U359">
        <f t="shared" si="41"/>
        <v>2015</v>
      </c>
    </row>
    <row r="360" spans="1:21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4" t="str">
        <f t="shared" si="37"/>
        <v>photography</v>
      </c>
      <c r="R360" t="str">
        <f t="shared" si="38"/>
        <v>photography books</v>
      </c>
      <c r="S360" s="4">
        <f t="shared" si="39"/>
        <v>43322.208333333328</v>
      </c>
      <c r="T360" s="4">
        <f t="shared" si="40"/>
        <v>43325.208333333328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4" t="str">
        <f t="shared" si="37"/>
        <v>film &amp; video</v>
      </c>
      <c r="R361" t="str">
        <f t="shared" si="38"/>
        <v>animation</v>
      </c>
      <c r="S361" s="4">
        <f t="shared" si="39"/>
        <v>40782.208333333336</v>
      </c>
      <c r="T361" s="4">
        <f t="shared" si="40"/>
        <v>40789.208333333336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4" t="str">
        <f t="shared" si="37"/>
        <v>theater</v>
      </c>
      <c r="R362" t="str">
        <f t="shared" si="38"/>
        <v>plays</v>
      </c>
      <c r="S362" s="4">
        <f t="shared" si="39"/>
        <v>40544.25</v>
      </c>
      <c r="T362" s="4">
        <f t="shared" si="40"/>
        <v>40558.25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4" t="str">
        <f t="shared" si="37"/>
        <v>theater</v>
      </c>
      <c r="R363" t="str">
        <f t="shared" si="38"/>
        <v>plays</v>
      </c>
      <c r="S363" s="4">
        <f t="shared" si="39"/>
        <v>43015.208333333328</v>
      </c>
      <c r="T363" s="4">
        <f t="shared" si="40"/>
        <v>43039.208333333328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4" t="str">
        <f t="shared" si="37"/>
        <v>music</v>
      </c>
      <c r="R364" t="str">
        <f t="shared" si="38"/>
        <v>rock</v>
      </c>
      <c r="S364" s="4">
        <f t="shared" si="39"/>
        <v>40570.25</v>
      </c>
      <c r="T364" s="4">
        <f t="shared" si="40"/>
        <v>40608.25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4" t="str">
        <f t="shared" si="37"/>
        <v>music</v>
      </c>
      <c r="R365" t="str">
        <f t="shared" si="38"/>
        <v>rock</v>
      </c>
      <c r="S365" s="4">
        <f t="shared" si="39"/>
        <v>40904.25</v>
      </c>
      <c r="T365" s="4">
        <f t="shared" si="40"/>
        <v>40905.25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4" t="str">
        <f t="shared" si="37"/>
        <v>music</v>
      </c>
      <c r="R366" t="str">
        <f t="shared" si="38"/>
        <v>indie rock</v>
      </c>
      <c r="S366" s="4">
        <f t="shared" si="39"/>
        <v>43164.25</v>
      </c>
      <c r="T366" s="4">
        <f t="shared" si="40"/>
        <v>43194.208333333328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4" t="str">
        <f t="shared" si="37"/>
        <v>theater</v>
      </c>
      <c r="R367" t="str">
        <f t="shared" si="38"/>
        <v>plays</v>
      </c>
      <c r="S367" s="4">
        <f t="shared" si="39"/>
        <v>42733.25</v>
      </c>
      <c r="T367" s="4">
        <f t="shared" si="40"/>
        <v>42760.25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4" t="str">
        <f t="shared" si="37"/>
        <v>theater</v>
      </c>
      <c r="R368" t="str">
        <f t="shared" si="38"/>
        <v>plays</v>
      </c>
      <c r="S368" s="4">
        <f t="shared" si="39"/>
        <v>40546.25</v>
      </c>
      <c r="T368" s="4">
        <f t="shared" si="40"/>
        <v>40547.25</v>
      </c>
      <c r="U368">
        <f t="shared" si="41"/>
        <v>2011</v>
      </c>
    </row>
    <row r="369" spans="1:21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4" t="str">
        <f t="shared" si="37"/>
        <v>theater</v>
      </c>
      <c r="R369" t="str">
        <f t="shared" si="38"/>
        <v>plays</v>
      </c>
      <c r="S369" s="4">
        <f t="shared" si="39"/>
        <v>41930.208333333336</v>
      </c>
      <c r="T369" s="4">
        <f t="shared" si="40"/>
        <v>41954.25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4" t="str">
        <f t="shared" si="37"/>
        <v>film &amp; video</v>
      </c>
      <c r="R370" t="str">
        <f t="shared" si="38"/>
        <v>documentary</v>
      </c>
      <c r="S370" s="4">
        <f t="shared" si="39"/>
        <v>40464.208333333336</v>
      </c>
      <c r="T370" s="4">
        <f t="shared" si="40"/>
        <v>40487.208333333336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4" t="str">
        <f t="shared" si="37"/>
        <v>film &amp; video</v>
      </c>
      <c r="R371" t="str">
        <f t="shared" si="38"/>
        <v>television</v>
      </c>
      <c r="S371" s="4">
        <f t="shared" si="39"/>
        <v>41308.25</v>
      </c>
      <c r="T371" s="4">
        <f t="shared" si="40"/>
        <v>41347.208333333336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4" t="str">
        <f t="shared" si="37"/>
        <v>theater</v>
      </c>
      <c r="R372" t="str">
        <f t="shared" si="38"/>
        <v>plays</v>
      </c>
      <c r="S372" s="4">
        <f t="shared" si="39"/>
        <v>43570.208333333328</v>
      </c>
      <c r="T372" s="4">
        <f t="shared" si="40"/>
        <v>43576.208333333328</v>
      </c>
      <c r="U372">
        <f t="shared" si="41"/>
        <v>2019</v>
      </c>
    </row>
    <row r="373" spans="1:21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4" t="str">
        <f t="shared" si="37"/>
        <v>theater</v>
      </c>
      <c r="R373" t="str">
        <f t="shared" si="38"/>
        <v>plays</v>
      </c>
      <c r="S373" s="4">
        <f t="shared" si="39"/>
        <v>42043.25</v>
      </c>
      <c r="T373" s="4">
        <f t="shared" si="40"/>
        <v>42094.208333333328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4" t="str">
        <f t="shared" si="37"/>
        <v>film &amp; video</v>
      </c>
      <c r="R374" t="str">
        <f t="shared" si="38"/>
        <v>documentary</v>
      </c>
      <c r="S374" s="4">
        <f t="shared" si="39"/>
        <v>42012.25</v>
      </c>
      <c r="T374" s="4">
        <f t="shared" si="40"/>
        <v>42032.25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4" t="str">
        <f t="shared" si="37"/>
        <v>theater</v>
      </c>
      <c r="R375" t="str">
        <f t="shared" si="38"/>
        <v>plays</v>
      </c>
      <c r="S375" s="4">
        <f t="shared" si="39"/>
        <v>42964.208333333328</v>
      </c>
      <c r="T375" s="4">
        <f t="shared" si="40"/>
        <v>42972.208333333328</v>
      </c>
      <c r="U375">
        <f t="shared" si="41"/>
        <v>2017</v>
      </c>
    </row>
    <row r="376" spans="1:21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4" t="str">
        <f t="shared" si="37"/>
        <v>film &amp; video</v>
      </c>
      <c r="R376" t="str">
        <f t="shared" si="38"/>
        <v>documentary</v>
      </c>
      <c r="S376" s="4">
        <f t="shared" si="39"/>
        <v>43476.25</v>
      </c>
      <c r="T376" s="4">
        <f t="shared" si="40"/>
        <v>43481.25</v>
      </c>
      <c r="U376">
        <f t="shared" si="41"/>
        <v>2019</v>
      </c>
    </row>
    <row r="377" spans="1:21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4" t="str">
        <f t="shared" si="37"/>
        <v>music</v>
      </c>
      <c r="R377" t="str">
        <f t="shared" si="38"/>
        <v>indie rock</v>
      </c>
      <c r="S377" s="4">
        <f t="shared" si="39"/>
        <v>42293.208333333328</v>
      </c>
      <c r="T377" s="4">
        <f t="shared" si="40"/>
        <v>42350.25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4" t="str">
        <f t="shared" si="37"/>
        <v>music</v>
      </c>
      <c r="R378" t="str">
        <f t="shared" si="38"/>
        <v>rock</v>
      </c>
      <c r="S378" s="4">
        <f t="shared" si="39"/>
        <v>41826.208333333336</v>
      </c>
      <c r="T378" s="4">
        <f t="shared" si="40"/>
        <v>41832.208333333336</v>
      </c>
      <c r="U378">
        <f t="shared" si="41"/>
        <v>2014</v>
      </c>
    </row>
    <row r="379" spans="1:21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4" t="str">
        <f t="shared" si="37"/>
        <v>theater</v>
      </c>
      <c r="R379" t="str">
        <f t="shared" si="38"/>
        <v>plays</v>
      </c>
      <c r="S379" s="4">
        <f t="shared" si="39"/>
        <v>43760.208333333328</v>
      </c>
      <c r="T379" s="4">
        <f t="shared" si="40"/>
        <v>43774.25</v>
      </c>
      <c r="U379">
        <f t="shared" si="41"/>
        <v>2019</v>
      </c>
    </row>
    <row r="380" spans="1:21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4" t="str">
        <f t="shared" si="37"/>
        <v>film &amp; video</v>
      </c>
      <c r="R380" t="str">
        <f t="shared" si="38"/>
        <v>documentary</v>
      </c>
      <c r="S380" s="4">
        <f t="shared" si="39"/>
        <v>43241.208333333328</v>
      </c>
      <c r="T380" s="4">
        <f t="shared" si="40"/>
        <v>43279.208333333328</v>
      </c>
      <c r="U380">
        <f t="shared" si="41"/>
        <v>2018</v>
      </c>
    </row>
    <row r="381" spans="1:21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4" t="str">
        <f t="shared" si="37"/>
        <v>theater</v>
      </c>
      <c r="R381" t="str">
        <f t="shared" si="38"/>
        <v>plays</v>
      </c>
      <c r="S381" s="4">
        <f t="shared" si="39"/>
        <v>40843.208333333336</v>
      </c>
      <c r="T381" s="4">
        <f t="shared" si="40"/>
        <v>40857.25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4" t="str">
        <f t="shared" si="37"/>
        <v>theater</v>
      </c>
      <c r="R382" t="str">
        <f t="shared" si="38"/>
        <v>plays</v>
      </c>
      <c r="S382" s="4">
        <f t="shared" si="39"/>
        <v>41448.208333333336</v>
      </c>
      <c r="T382" s="4">
        <f t="shared" si="40"/>
        <v>41453.208333333336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4" t="str">
        <f t="shared" si="37"/>
        <v>theater</v>
      </c>
      <c r="R383" t="str">
        <f t="shared" si="38"/>
        <v>plays</v>
      </c>
      <c r="S383" s="4">
        <f t="shared" si="39"/>
        <v>42163.208333333328</v>
      </c>
      <c r="T383" s="4">
        <f t="shared" si="40"/>
        <v>42209.208333333328</v>
      </c>
      <c r="U383">
        <f t="shared" si="41"/>
        <v>2015</v>
      </c>
    </row>
    <row r="384" spans="1:21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4" t="str">
        <f t="shared" si="37"/>
        <v>photography</v>
      </c>
      <c r="R384" t="str">
        <f t="shared" si="38"/>
        <v>photography books</v>
      </c>
      <c r="S384" s="4">
        <f t="shared" si="39"/>
        <v>43024.208333333328</v>
      </c>
      <c r="T384" s="4">
        <f t="shared" si="40"/>
        <v>43043.208333333328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4" t="str">
        <f t="shared" si="37"/>
        <v>food</v>
      </c>
      <c r="R385" t="str">
        <f t="shared" si="38"/>
        <v>food trucks</v>
      </c>
      <c r="S385" s="4">
        <f t="shared" si="39"/>
        <v>43509.25</v>
      </c>
      <c r="T385" s="4">
        <f t="shared" si="40"/>
        <v>43515.25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4" t="str">
        <f t="shared" si="37"/>
        <v>film &amp; video</v>
      </c>
      <c r="R386" t="str">
        <f t="shared" si="38"/>
        <v>documentary</v>
      </c>
      <c r="S386" s="4">
        <f t="shared" si="39"/>
        <v>42776.25</v>
      </c>
      <c r="T386" s="4">
        <f t="shared" si="40"/>
        <v>42803.25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42">ROUND(E387/D387*100,0)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4" t="str">
        <f t="shared" ref="Q387:Q450" si="44">LEFT(P387,SEARCH("/",P387)-1)</f>
        <v>publishing</v>
      </c>
      <c r="R387" t="str">
        <f t="shared" ref="R387:R450" si="45">RIGHT(P387,LEN(P387)-SEARCH("/",P387))</f>
        <v>nonfiction</v>
      </c>
      <c r="S387" s="4">
        <f t="shared" ref="S387:S450" si="46">L387/86400+DATE(1970,1,1)</f>
        <v>43553.208333333328</v>
      </c>
      <c r="T387" s="4">
        <f t="shared" ref="T387:T450" si="47">M387/86400+DATE(1970,1,1)</f>
        <v>43585.208333333328</v>
      </c>
      <c r="U387">
        <f t="shared" ref="U387:U450" si="48">YEAR(S:S)</f>
        <v>2019</v>
      </c>
    </row>
    <row r="388" spans="1:21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4" t="str">
        <f t="shared" si="44"/>
        <v>theater</v>
      </c>
      <c r="R388" t="str">
        <f t="shared" si="45"/>
        <v>plays</v>
      </c>
      <c r="S388" s="4">
        <f t="shared" si="46"/>
        <v>40355.208333333336</v>
      </c>
      <c r="T388" s="4">
        <f t="shared" si="47"/>
        <v>40367.208333333336</v>
      </c>
      <c r="U388">
        <f t="shared" si="48"/>
        <v>2010</v>
      </c>
    </row>
    <row r="389" spans="1:21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4" t="str">
        <f t="shared" si="44"/>
        <v>technology</v>
      </c>
      <c r="R389" t="str">
        <f t="shared" si="45"/>
        <v>wearables</v>
      </c>
      <c r="S389" s="4">
        <f t="shared" si="46"/>
        <v>41072.208333333336</v>
      </c>
      <c r="T389" s="4">
        <f t="shared" si="47"/>
        <v>41077.208333333336</v>
      </c>
      <c r="U389">
        <f t="shared" si="48"/>
        <v>2012</v>
      </c>
    </row>
    <row r="390" spans="1:21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4" t="str">
        <f t="shared" si="44"/>
        <v>music</v>
      </c>
      <c r="R390" t="str">
        <f t="shared" si="45"/>
        <v>indie rock</v>
      </c>
      <c r="S390" s="4">
        <f t="shared" si="46"/>
        <v>40912.25</v>
      </c>
      <c r="T390" s="4">
        <f t="shared" si="47"/>
        <v>40914.25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4" t="str">
        <f t="shared" si="44"/>
        <v>theater</v>
      </c>
      <c r="R391" t="str">
        <f t="shared" si="45"/>
        <v>plays</v>
      </c>
      <c r="S391" s="4">
        <f t="shared" si="46"/>
        <v>40479.208333333336</v>
      </c>
      <c r="T391" s="4">
        <f t="shared" si="47"/>
        <v>40506.25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4" t="str">
        <f t="shared" si="44"/>
        <v>photography</v>
      </c>
      <c r="R392" t="str">
        <f t="shared" si="45"/>
        <v>photography books</v>
      </c>
      <c r="S392" s="4">
        <f t="shared" si="46"/>
        <v>41530.208333333336</v>
      </c>
      <c r="T392" s="4">
        <f t="shared" si="47"/>
        <v>41545.208333333336</v>
      </c>
      <c r="U392">
        <f t="shared" si="48"/>
        <v>2013</v>
      </c>
    </row>
    <row r="393" spans="1:21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4" t="str">
        <f t="shared" si="44"/>
        <v>publishing</v>
      </c>
      <c r="R393" t="str">
        <f t="shared" si="45"/>
        <v>nonfiction</v>
      </c>
      <c r="S393" s="4">
        <f t="shared" si="46"/>
        <v>41653.25</v>
      </c>
      <c r="T393" s="4">
        <f t="shared" si="47"/>
        <v>41655.25</v>
      </c>
      <c r="U393">
        <f t="shared" si="48"/>
        <v>2014</v>
      </c>
    </row>
    <row r="394" spans="1:21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4" t="str">
        <f t="shared" si="44"/>
        <v>technology</v>
      </c>
      <c r="R394" t="str">
        <f t="shared" si="45"/>
        <v>wearables</v>
      </c>
      <c r="S394" s="4">
        <f t="shared" si="46"/>
        <v>40549.25</v>
      </c>
      <c r="T394" s="4">
        <f t="shared" si="47"/>
        <v>40551.25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4" t="str">
        <f t="shared" si="44"/>
        <v>music</v>
      </c>
      <c r="R395" t="str">
        <f t="shared" si="45"/>
        <v>jazz</v>
      </c>
      <c r="S395" s="4">
        <f t="shared" si="46"/>
        <v>42933.208333333328</v>
      </c>
      <c r="T395" s="4">
        <f t="shared" si="47"/>
        <v>42934.208333333328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4" t="str">
        <f t="shared" si="44"/>
        <v>film &amp; video</v>
      </c>
      <c r="R396" t="str">
        <f t="shared" si="45"/>
        <v>documentary</v>
      </c>
      <c r="S396" s="4">
        <f t="shared" si="46"/>
        <v>41484.208333333336</v>
      </c>
      <c r="T396" s="4">
        <f t="shared" si="47"/>
        <v>41494.208333333336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4" t="str">
        <f t="shared" si="44"/>
        <v>theater</v>
      </c>
      <c r="R397" t="str">
        <f t="shared" si="45"/>
        <v>plays</v>
      </c>
      <c r="S397" s="4">
        <f t="shared" si="46"/>
        <v>40885.25</v>
      </c>
      <c r="T397" s="4">
        <f t="shared" si="47"/>
        <v>40886.25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4" t="str">
        <f t="shared" si="44"/>
        <v>film &amp; video</v>
      </c>
      <c r="R398" t="str">
        <f t="shared" si="45"/>
        <v>drama</v>
      </c>
      <c r="S398" s="4">
        <f t="shared" si="46"/>
        <v>43378.208333333328</v>
      </c>
      <c r="T398" s="4">
        <f t="shared" si="47"/>
        <v>43386.208333333328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4" t="str">
        <f t="shared" si="44"/>
        <v>music</v>
      </c>
      <c r="R399" t="str">
        <f t="shared" si="45"/>
        <v>rock</v>
      </c>
      <c r="S399" s="4">
        <f t="shared" si="46"/>
        <v>41417.208333333336</v>
      </c>
      <c r="T399" s="4">
        <f t="shared" si="47"/>
        <v>41423.208333333336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4" t="str">
        <f t="shared" si="44"/>
        <v>film &amp; video</v>
      </c>
      <c r="R400" t="str">
        <f t="shared" si="45"/>
        <v>animation</v>
      </c>
      <c r="S400" s="4">
        <f t="shared" si="46"/>
        <v>43228.208333333328</v>
      </c>
      <c r="T400" s="4">
        <f t="shared" si="47"/>
        <v>43230.208333333328</v>
      </c>
      <c r="U400">
        <f t="shared" si="48"/>
        <v>2018</v>
      </c>
    </row>
    <row r="401" spans="1:21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4" t="str">
        <f t="shared" si="44"/>
        <v>music</v>
      </c>
      <c r="R401" t="str">
        <f t="shared" si="45"/>
        <v>indie rock</v>
      </c>
      <c r="S401" s="4">
        <f t="shared" si="46"/>
        <v>40576.25</v>
      </c>
      <c r="T401" s="4">
        <f t="shared" si="47"/>
        <v>40583.25</v>
      </c>
      <c r="U401">
        <f t="shared" si="48"/>
        <v>2011</v>
      </c>
    </row>
    <row r="402" spans="1:21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4" t="str">
        <f t="shared" si="44"/>
        <v>photography</v>
      </c>
      <c r="R402" t="str">
        <f t="shared" si="45"/>
        <v>photography books</v>
      </c>
      <c r="S402" s="4">
        <f t="shared" si="46"/>
        <v>41502.208333333336</v>
      </c>
      <c r="T402" s="4">
        <f t="shared" si="47"/>
        <v>41524.208333333336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4" t="str">
        <f t="shared" si="44"/>
        <v>theater</v>
      </c>
      <c r="R403" t="str">
        <f t="shared" si="45"/>
        <v>plays</v>
      </c>
      <c r="S403" s="4">
        <f t="shared" si="46"/>
        <v>43765.208333333328</v>
      </c>
      <c r="T403" s="4">
        <f t="shared" si="47"/>
        <v>43765.208333333328</v>
      </c>
      <c r="U403">
        <f t="shared" si="48"/>
        <v>2019</v>
      </c>
    </row>
    <row r="404" spans="1:21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4" t="str">
        <f t="shared" si="44"/>
        <v>film &amp; video</v>
      </c>
      <c r="R404" t="str">
        <f t="shared" si="45"/>
        <v>shorts</v>
      </c>
      <c r="S404" s="4">
        <f t="shared" si="46"/>
        <v>40914.25</v>
      </c>
      <c r="T404" s="4">
        <f t="shared" si="47"/>
        <v>40961.25</v>
      </c>
      <c r="U404">
        <f t="shared" si="48"/>
        <v>2012</v>
      </c>
    </row>
    <row r="405" spans="1:21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4" t="str">
        <f t="shared" si="44"/>
        <v>theater</v>
      </c>
      <c r="R405" t="str">
        <f t="shared" si="45"/>
        <v>plays</v>
      </c>
      <c r="S405" s="4">
        <f t="shared" si="46"/>
        <v>40310.208333333336</v>
      </c>
      <c r="T405" s="4">
        <f t="shared" si="47"/>
        <v>40346.208333333336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4" t="str">
        <f t="shared" si="44"/>
        <v>theater</v>
      </c>
      <c r="R406" t="str">
        <f t="shared" si="45"/>
        <v>plays</v>
      </c>
      <c r="S406" s="4">
        <f t="shared" si="46"/>
        <v>43053.25</v>
      </c>
      <c r="T406" s="4">
        <f t="shared" si="47"/>
        <v>43056.25</v>
      </c>
      <c r="U406">
        <f t="shared" si="48"/>
        <v>2017</v>
      </c>
    </row>
    <row r="407" spans="1:21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4" t="str">
        <f t="shared" si="44"/>
        <v>theater</v>
      </c>
      <c r="R407" t="str">
        <f t="shared" si="45"/>
        <v>plays</v>
      </c>
      <c r="S407" s="4">
        <f t="shared" si="46"/>
        <v>43255.208333333328</v>
      </c>
      <c r="T407" s="4">
        <f t="shared" si="47"/>
        <v>43305.208333333328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4" t="str">
        <f t="shared" si="44"/>
        <v>film &amp; video</v>
      </c>
      <c r="R408" t="str">
        <f t="shared" si="45"/>
        <v>documentary</v>
      </c>
      <c r="S408" s="4">
        <f t="shared" si="46"/>
        <v>41304.25</v>
      </c>
      <c r="T408" s="4">
        <f t="shared" si="47"/>
        <v>41316.25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4" t="str">
        <f t="shared" si="44"/>
        <v>theater</v>
      </c>
      <c r="R409" t="str">
        <f t="shared" si="45"/>
        <v>plays</v>
      </c>
      <c r="S409" s="4">
        <f t="shared" si="46"/>
        <v>43751.208333333328</v>
      </c>
      <c r="T409" s="4">
        <f t="shared" si="47"/>
        <v>43758.208333333328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4" t="str">
        <f t="shared" si="44"/>
        <v>film &amp; video</v>
      </c>
      <c r="R410" t="str">
        <f t="shared" si="45"/>
        <v>documentary</v>
      </c>
      <c r="S410" s="4">
        <f t="shared" si="46"/>
        <v>42541.208333333328</v>
      </c>
      <c r="T410" s="4">
        <f t="shared" si="47"/>
        <v>42561.208333333328</v>
      </c>
      <c r="U410">
        <f t="shared" si="48"/>
        <v>2016</v>
      </c>
    </row>
    <row r="411" spans="1:21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4" t="str">
        <f t="shared" si="44"/>
        <v>music</v>
      </c>
      <c r="R411" t="str">
        <f t="shared" si="45"/>
        <v>rock</v>
      </c>
      <c r="S411" s="4">
        <f t="shared" si="46"/>
        <v>42843.208333333328</v>
      </c>
      <c r="T411" s="4">
        <f t="shared" si="47"/>
        <v>42847.208333333328</v>
      </c>
      <c r="U411">
        <f t="shared" si="48"/>
        <v>2017</v>
      </c>
    </row>
    <row r="412" spans="1:21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4" t="str">
        <f t="shared" si="44"/>
        <v>games</v>
      </c>
      <c r="R412" t="str">
        <f t="shared" si="45"/>
        <v>mobile games</v>
      </c>
      <c r="S412" s="4">
        <f t="shared" si="46"/>
        <v>42122.208333333328</v>
      </c>
      <c r="T412" s="4">
        <f t="shared" si="47"/>
        <v>42122.208333333328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4" t="str">
        <f t="shared" si="44"/>
        <v>theater</v>
      </c>
      <c r="R413" t="str">
        <f t="shared" si="45"/>
        <v>plays</v>
      </c>
      <c r="S413" s="4">
        <f t="shared" si="46"/>
        <v>42884.208333333328</v>
      </c>
      <c r="T413" s="4">
        <f t="shared" si="47"/>
        <v>42886.208333333328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4" t="str">
        <f t="shared" si="44"/>
        <v>publishing</v>
      </c>
      <c r="R414" t="str">
        <f t="shared" si="45"/>
        <v>fiction</v>
      </c>
      <c r="S414" s="4">
        <f t="shared" si="46"/>
        <v>41642.25</v>
      </c>
      <c r="T414" s="4">
        <f t="shared" si="47"/>
        <v>41652.25</v>
      </c>
      <c r="U414">
        <f t="shared" si="48"/>
        <v>2014</v>
      </c>
    </row>
    <row r="415" spans="1:21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4" t="str">
        <f t="shared" si="44"/>
        <v>film &amp; video</v>
      </c>
      <c r="R415" t="str">
        <f t="shared" si="45"/>
        <v>animation</v>
      </c>
      <c r="S415" s="4">
        <f t="shared" si="46"/>
        <v>43431.25</v>
      </c>
      <c r="T415" s="4">
        <f t="shared" si="47"/>
        <v>43458.25</v>
      </c>
      <c r="U415">
        <f t="shared" si="48"/>
        <v>2018</v>
      </c>
    </row>
    <row r="416" spans="1:21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4" t="str">
        <f t="shared" si="44"/>
        <v>food</v>
      </c>
      <c r="R416" t="str">
        <f t="shared" si="45"/>
        <v>food trucks</v>
      </c>
      <c r="S416" s="4">
        <f t="shared" si="46"/>
        <v>40288.208333333336</v>
      </c>
      <c r="T416" s="4">
        <f t="shared" si="47"/>
        <v>40296.208333333336</v>
      </c>
      <c r="U416">
        <f t="shared" si="48"/>
        <v>2010</v>
      </c>
    </row>
    <row r="417" spans="1:21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4" t="str">
        <f t="shared" si="44"/>
        <v>theater</v>
      </c>
      <c r="R417" t="str">
        <f t="shared" si="45"/>
        <v>plays</v>
      </c>
      <c r="S417" s="4">
        <f t="shared" si="46"/>
        <v>40921.25</v>
      </c>
      <c r="T417" s="4">
        <f t="shared" si="47"/>
        <v>40938.25</v>
      </c>
      <c r="U417">
        <f t="shared" si="48"/>
        <v>2012</v>
      </c>
    </row>
    <row r="418" spans="1:21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4" t="str">
        <f t="shared" si="44"/>
        <v>film &amp; video</v>
      </c>
      <c r="R418" t="str">
        <f t="shared" si="45"/>
        <v>documentary</v>
      </c>
      <c r="S418" s="4">
        <f t="shared" si="46"/>
        <v>40560.25</v>
      </c>
      <c r="T418" s="4">
        <f t="shared" si="47"/>
        <v>40569.25</v>
      </c>
      <c r="U418">
        <f t="shared" si="48"/>
        <v>2011</v>
      </c>
    </row>
    <row r="419" spans="1:21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4" t="str">
        <f t="shared" si="44"/>
        <v>theater</v>
      </c>
      <c r="R419" t="str">
        <f t="shared" si="45"/>
        <v>plays</v>
      </c>
      <c r="S419" s="4">
        <f t="shared" si="46"/>
        <v>43407.208333333328</v>
      </c>
      <c r="T419" s="4">
        <f t="shared" si="47"/>
        <v>43431.25</v>
      </c>
      <c r="U419">
        <f t="shared" si="48"/>
        <v>2018</v>
      </c>
    </row>
    <row r="420" spans="1:21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4" t="str">
        <f t="shared" si="44"/>
        <v>film &amp; video</v>
      </c>
      <c r="R420" t="str">
        <f t="shared" si="45"/>
        <v>documentary</v>
      </c>
      <c r="S420" s="4">
        <f t="shared" si="46"/>
        <v>41035.208333333336</v>
      </c>
      <c r="T420" s="4">
        <f t="shared" si="47"/>
        <v>41036.208333333336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4" t="str">
        <f t="shared" si="44"/>
        <v>technology</v>
      </c>
      <c r="R421" t="str">
        <f t="shared" si="45"/>
        <v>web</v>
      </c>
      <c r="S421" s="4">
        <f t="shared" si="46"/>
        <v>40899.25</v>
      </c>
      <c r="T421" s="4">
        <f t="shared" si="47"/>
        <v>40905.25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4" t="str">
        <f t="shared" si="44"/>
        <v>theater</v>
      </c>
      <c r="R422" t="str">
        <f t="shared" si="45"/>
        <v>plays</v>
      </c>
      <c r="S422" s="4">
        <f t="shared" si="46"/>
        <v>42911.208333333328</v>
      </c>
      <c r="T422" s="4">
        <f t="shared" si="47"/>
        <v>42925.208333333328</v>
      </c>
      <c r="U422">
        <f t="shared" si="48"/>
        <v>2017</v>
      </c>
    </row>
    <row r="423" spans="1:21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4" t="str">
        <f t="shared" si="44"/>
        <v>technology</v>
      </c>
      <c r="R423" t="str">
        <f t="shared" si="45"/>
        <v>wearables</v>
      </c>
      <c r="S423" s="4">
        <f t="shared" si="46"/>
        <v>42915.208333333328</v>
      </c>
      <c r="T423" s="4">
        <f t="shared" si="47"/>
        <v>42945.208333333328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4" t="str">
        <f t="shared" si="44"/>
        <v>theater</v>
      </c>
      <c r="R424" t="str">
        <f t="shared" si="45"/>
        <v>plays</v>
      </c>
      <c r="S424" s="4">
        <f t="shared" si="46"/>
        <v>40285.208333333336</v>
      </c>
      <c r="T424" s="4">
        <f t="shared" si="47"/>
        <v>40305.208333333336</v>
      </c>
      <c r="U424">
        <f t="shared" si="48"/>
        <v>2010</v>
      </c>
    </row>
    <row r="425" spans="1:21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4" t="str">
        <f t="shared" si="44"/>
        <v>food</v>
      </c>
      <c r="R425" t="str">
        <f t="shared" si="45"/>
        <v>food trucks</v>
      </c>
      <c r="S425" s="4">
        <f t="shared" si="46"/>
        <v>40808.208333333336</v>
      </c>
      <c r="T425" s="4">
        <f t="shared" si="47"/>
        <v>40810.208333333336</v>
      </c>
      <c r="U425">
        <f t="shared" si="48"/>
        <v>2011</v>
      </c>
    </row>
    <row r="426" spans="1:21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4" t="str">
        <f t="shared" si="44"/>
        <v>music</v>
      </c>
      <c r="R426" t="str">
        <f t="shared" si="45"/>
        <v>indie rock</v>
      </c>
      <c r="S426" s="4">
        <f t="shared" si="46"/>
        <v>43208.208333333328</v>
      </c>
      <c r="T426" s="4">
        <f t="shared" si="47"/>
        <v>43214.208333333328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4" t="str">
        <f t="shared" si="44"/>
        <v>photography</v>
      </c>
      <c r="R427" t="str">
        <f t="shared" si="45"/>
        <v>photography books</v>
      </c>
      <c r="S427" s="4">
        <f t="shared" si="46"/>
        <v>42213.208333333328</v>
      </c>
      <c r="T427" s="4">
        <f t="shared" si="47"/>
        <v>42219.208333333328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4" t="str">
        <f t="shared" si="44"/>
        <v>theater</v>
      </c>
      <c r="R428" t="str">
        <f t="shared" si="45"/>
        <v>plays</v>
      </c>
      <c r="S428" s="4">
        <f t="shared" si="46"/>
        <v>41332.25</v>
      </c>
      <c r="T428" s="4">
        <f t="shared" si="47"/>
        <v>41339.25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4" t="str">
        <f t="shared" si="44"/>
        <v>theater</v>
      </c>
      <c r="R429" t="str">
        <f t="shared" si="45"/>
        <v>plays</v>
      </c>
      <c r="S429" s="4">
        <f t="shared" si="46"/>
        <v>41895.208333333336</v>
      </c>
      <c r="T429" s="4">
        <f t="shared" si="47"/>
        <v>41927.208333333336</v>
      </c>
      <c r="U429">
        <f t="shared" si="48"/>
        <v>2014</v>
      </c>
    </row>
    <row r="430" spans="1:21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4" t="str">
        <f t="shared" si="44"/>
        <v>film &amp; video</v>
      </c>
      <c r="R430" t="str">
        <f t="shared" si="45"/>
        <v>animation</v>
      </c>
      <c r="S430" s="4">
        <f t="shared" si="46"/>
        <v>40585.25</v>
      </c>
      <c r="T430" s="4">
        <f t="shared" si="47"/>
        <v>40592.25</v>
      </c>
      <c r="U430">
        <f t="shared" si="48"/>
        <v>2011</v>
      </c>
    </row>
    <row r="431" spans="1:21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4" t="str">
        <f t="shared" si="44"/>
        <v>photography</v>
      </c>
      <c r="R431" t="str">
        <f t="shared" si="45"/>
        <v>photography books</v>
      </c>
      <c r="S431" s="4">
        <f t="shared" si="46"/>
        <v>41680.25</v>
      </c>
      <c r="T431" s="4">
        <f t="shared" si="47"/>
        <v>41708.208333333336</v>
      </c>
      <c r="U431">
        <f t="shared" si="48"/>
        <v>2014</v>
      </c>
    </row>
    <row r="432" spans="1:21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4" t="str">
        <f t="shared" si="44"/>
        <v>theater</v>
      </c>
      <c r="R432" t="str">
        <f t="shared" si="45"/>
        <v>plays</v>
      </c>
      <c r="S432" s="4">
        <f t="shared" si="46"/>
        <v>43737.208333333328</v>
      </c>
      <c r="T432" s="4">
        <f t="shared" si="47"/>
        <v>43771.208333333328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4" t="str">
        <f t="shared" si="44"/>
        <v>theater</v>
      </c>
      <c r="R433" t="str">
        <f t="shared" si="45"/>
        <v>plays</v>
      </c>
      <c r="S433" s="4">
        <f t="shared" si="46"/>
        <v>43273.208333333328</v>
      </c>
      <c r="T433" s="4">
        <f t="shared" si="47"/>
        <v>43290.208333333328</v>
      </c>
      <c r="U433">
        <f t="shared" si="48"/>
        <v>2018</v>
      </c>
    </row>
    <row r="434" spans="1:21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4" t="str">
        <f t="shared" si="44"/>
        <v>theater</v>
      </c>
      <c r="R434" t="str">
        <f t="shared" si="45"/>
        <v>plays</v>
      </c>
      <c r="S434" s="4">
        <f t="shared" si="46"/>
        <v>41761.208333333336</v>
      </c>
      <c r="T434" s="4">
        <f t="shared" si="47"/>
        <v>41781.208333333336</v>
      </c>
      <c r="U434">
        <f t="shared" si="48"/>
        <v>2014</v>
      </c>
    </row>
    <row r="435" spans="1:21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4" t="str">
        <f t="shared" si="44"/>
        <v>film &amp; video</v>
      </c>
      <c r="R435" t="str">
        <f t="shared" si="45"/>
        <v>documentary</v>
      </c>
      <c r="S435" s="4">
        <f t="shared" si="46"/>
        <v>41603.25</v>
      </c>
      <c r="T435" s="4">
        <f t="shared" si="47"/>
        <v>41619.25</v>
      </c>
      <c r="U435">
        <f t="shared" si="48"/>
        <v>2013</v>
      </c>
    </row>
    <row r="436" spans="1:21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4" t="str">
        <f t="shared" si="44"/>
        <v>theater</v>
      </c>
      <c r="R436" t="str">
        <f t="shared" si="45"/>
        <v>plays</v>
      </c>
      <c r="S436" s="4">
        <f t="shared" si="46"/>
        <v>42705.25</v>
      </c>
      <c r="T436" s="4">
        <f t="shared" si="47"/>
        <v>42719.25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4" t="str">
        <f t="shared" si="44"/>
        <v>theater</v>
      </c>
      <c r="R437" t="str">
        <f t="shared" si="45"/>
        <v>plays</v>
      </c>
      <c r="S437" s="4">
        <f t="shared" si="46"/>
        <v>41988.25</v>
      </c>
      <c r="T437" s="4">
        <f t="shared" si="47"/>
        <v>42000.25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4" t="str">
        <f t="shared" si="44"/>
        <v>music</v>
      </c>
      <c r="R438" t="str">
        <f t="shared" si="45"/>
        <v>jazz</v>
      </c>
      <c r="S438" s="4">
        <f t="shared" si="46"/>
        <v>43575.208333333328</v>
      </c>
      <c r="T438" s="4">
        <f t="shared" si="47"/>
        <v>43576.208333333328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4" t="str">
        <f t="shared" si="44"/>
        <v>film &amp; video</v>
      </c>
      <c r="R439" t="str">
        <f t="shared" si="45"/>
        <v>animation</v>
      </c>
      <c r="S439" s="4">
        <f t="shared" si="46"/>
        <v>42260.208333333328</v>
      </c>
      <c r="T439" s="4">
        <f t="shared" si="47"/>
        <v>42263.208333333328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4" t="str">
        <f t="shared" si="44"/>
        <v>theater</v>
      </c>
      <c r="R440" t="str">
        <f t="shared" si="45"/>
        <v>plays</v>
      </c>
      <c r="S440" s="4">
        <f t="shared" si="46"/>
        <v>41337.25</v>
      </c>
      <c r="T440" s="4">
        <f t="shared" si="47"/>
        <v>41367.208333333336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4" t="str">
        <f t="shared" si="44"/>
        <v>film &amp; video</v>
      </c>
      <c r="R441" t="str">
        <f t="shared" si="45"/>
        <v>science fiction</v>
      </c>
      <c r="S441" s="4">
        <f t="shared" si="46"/>
        <v>42680.208333333328</v>
      </c>
      <c r="T441" s="4">
        <f t="shared" si="47"/>
        <v>42687.25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4" t="str">
        <f t="shared" si="44"/>
        <v>film &amp; video</v>
      </c>
      <c r="R442" t="str">
        <f t="shared" si="45"/>
        <v>television</v>
      </c>
      <c r="S442" s="4">
        <f t="shared" si="46"/>
        <v>42916.208333333328</v>
      </c>
      <c r="T442" s="4">
        <f t="shared" si="47"/>
        <v>42926.208333333328</v>
      </c>
      <c r="U442">
        <f t="shared" si="48"/>
        <v>2017</v>
      </c>
    </row>
    <row r="443" spans="1:21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4" t="str">
        <f t="shared" si="44"/>
        <v>technology</v>
      </c>
      <c r="R443" t="str">
        <f t="shared" si="45"/>
        <v>wearables</v>
      </c>
      <c r="S443" s="4">
        <f t="shared" si="46"/>
        <v>41025.208333333336</v>
      </c>
      <c r="T443" s="4">
        <f t="shared" si="47"/>
        <v>41053.208333333336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4" t="str">
        <f t="shared" si="44"/>
        <v>theater</v>
      </c>
      <c r="R444" t="str">
        <f t="shared" si="45"/>
        <v>plays</v>
      </c>
      <c r="S444" s="4">
        <f t="shared" si="46"/>
        <v>42980.208333333328</v>
      </c>
      <c r="T444" s="4">
        <f t="shared" si="47"/>
        <v>42996.208333333328</v>
      </c>
      <c r="U444">
        <f t="shared" si="48"/>
        <v>2017</v>
      </c>
    </row>
    <row r="445" spans="1:21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4" t="str">
        <f t="shared" si="44"/>
        <v>theater</v>
      </c>
      <c r="R445" t="str">
        <f t="shared" si="45"/>
        <v>plays</v>
      </c>
      <c r="S445" s="4">
        <f t="shared" si="46"/>
        <v>40451.208333333336</v>
      </c>
      <c r="T445" s="4">
        <f t="shared" si="47"/>
        <v>40470.208333333336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4" t="str">
        <f t="shared" si="44"/>
        <v>music</v>
      </c>
      <c r="R446" t="str">
        <f t="shared" si="45"/>
        <v>indie rock</v>
      </c>
      <c r="S446" s="4">
        <f t="shared" si="46"/>
        <v>40748.208333333336</v>
      </c>
      <c r="T446" s="4">
        <f t="shared" si="47"/>
        <v>40750.208333333336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4" t="str">
        <f t="shared" si="44"/>
        <v>theater</v>
      </c>
      <c r="R447" t="str">
        <f t="shared" si="45"/>
        <v>plays</v>
      </c>
      <c r="S447" s="4">
        <f t="shared" si="46"/>
        <v>40515.25</v>
      </c>
      <c r="T447" s="4">
        <f t="shared" si="47"/>
        <v>40536.25</v>
      </c>
      <c r="U447">
        <f t="shared" si="48"/>
        <v>2010</v>
      </c>
    </row>
    <row r="448" spans="1:21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4" t="str">
        <f t="shared" si="44"/>
        <v>technology</v>
      </c>
      <c r="R448" t="str">
        <f t="shared" si="45"/>
        <v>wearables</v>
      </c>
      <c r="S448" s="4">
        <f t="shared" si="46"/>
        <v>41261.25</v>
      </c>
      <c r="T448" s="4">
        <f t="shared" si="47"/>
        <v>41263.25</v>
      </c>
      <c r="U448">
        <f t="shared" si="48"/>
        <v>2012</v>
      </c>
    </row>
    <row r="449" spans="1:21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4" t="str">
        <f t="shared" si="44"/>
        <v>film &amp; video</v>
      </c>
      <c r="R449" t="str">
        <f t="shared" si="45"/>
        <v>television</v>
      </c>
      <c r="S449" s="4">
        <f t="shared" si="46"/>
        <v>43088.25</v>
      </c>
      <c r="T449" s="4">
        <f t="shared" si="47"/>
        <v>43104.25</v>
      </c>
      <c r="U449">
        <f t="shared" si="48"/>
        <v>2017</v>
      </c>
    </row>
    <row r="450" spans="1:21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4" t="str">
        <f t="shared" si="44"/>
        <v>games</v>
      </c>
      <c r="R450" t="str">
        <f t="shared" si="45"/>
        <v>video games</v>
      </c>
      <c r="S450" s="4">
        <f t="shared" si="46"/>
        <v>41378.208333333336</v>
      </c>
      <c r="T450" s="4">
        <f t="shared" si="47"/>
        <v>41380.208333333336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49">ROUND(E451/D451*100,0)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4" t="str">
        <f t="shared" ref="Q451:Q514" si="51">LEFT(P451,SEARCH("/",P451)-1)</f>
        <v>games</v>
      </c>
      <c r="R451" t="str">
        <f t="shared" ref="R451:R514" si="52">RIGHT(P451,LEN(P451)-SEARCH("/",P451))</f>
        <v>video games</v>
      </c>
      <c r="S451" s="4">
        <f t="shared" ref="S451:S514" si="53">L451/86400+DATE(1970,1,1)</f>
        <v>43530.25</v>
      </c>
      <c r="T451" s="4">
        <f t="shared" ref="T451:T514" si="54">M451/86400+DATE(1970,1,1)</f>
        <v>43547.208333333328</v>
      </c>
      <c r="U451">
        <f t="shared" ref="U451:U514" si="55">YEAR(S:S)</f>
        <v>2019</v>
      </c>
    </row>
    <row r="452" spans="1:21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4" t="str">
        <f t="shared" si="51"/>
        <v>film &amp; video</v>
      </c>
      <c r="R452" t="str">
        <f t="shared" si="52"/>
        <v>animation</v>
      </c>
      <c r="S452" s="4">
        <f t="shared" si="53"/>
        <v>43394.208333333328</v>
      </c>
      <c r="T452" s="4">
        <f t="shared" si="54"/>
        <v>43417.25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4" t="str">
        <f t="shared" si="51"/>
        <v>music</v>
      </c>
      <c r="R453" t="str">
        <f t="shared" si="52"/>
        <v>rock</v>
      </c>
      <c r="S453" s="4">
        <f t="shared" si="53"/>
        <v>42935.208333333328</v>
      </c>
      <c r="T453" s="4">
        <f t="shared" si="54"/>
        <v>42966.208333333328</v>
      </c>
      <c r="U453">
        <f t="shared" si="55"/>
        <v>2017</v>
      </c>
    </row>
    <row r="454" spans="1:21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4" t="str">
        <f t="shared" si="51"/>
        <v>film &amp; video</v>
      </c>
      <c r="R454" t="str">
        <f t="shared" si="52"/>
        <v>drama</v>
      </c>
      <c r="S454" s="4">
        <f t="shared" si="53"/>
        <v>40365.208333333336</v>
      </c>
      <c r="T454" s="4">
        <f t="shared" si="54"/>
        <v>40366.208333333336</v>
      </c>
      <c r="U454">
        <f t="shared" si="55"/>
        <v>2010</v>
      </c>
    </row>
    <row r="455" spans="1:21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4" t="str">
        <f t="shared" si="51"/>
        <v>film &amp; video</v>
      </c>
      <c r="R455" t="str">
        <f t="shared" si="52"/>
        <v>science fiction</v>
      </c>
      <c r="S455" s="4">
        <f t="shared" si="53"/>
        <v>42705.25</v>
      </c>
      <c r="T455" s="4">
        <f t="shared" si="54"/>
        <v>42746.25</v>
      </c>
      <c r="U455">
        <f t="shared" si="55"/>
        <v>2016</v>
      </c>
    </row>
    <row r="456" spans="1:21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4" t="str">
        <f t="shared" si="51"/>
        <v>film &amp; video</v>
      </c>
      <c r="R456" t="str">
        <f t="shared" si="52"/>
        <v>drama</v>
      </c>
      <c r="S456" s="4">
        <f t="shared" si="53"/>
        <v>41568.208333333336</v>
      </c>
      <c r="T456" s="4">
        <f t="shared" si="54"/>
        <v>41604.25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4" t="str">
        <f t="shared" si="51"/>
        <v>theater</v>
      </c>
      <c r="R457" t="str">
        <f t="shared" si="52"/>
        <v>plays</v>
      </c>
      <c r="S457" s="4">
        <f t="shared" si="53"/>
        <v>40809.208333333336</v>
      </c>
      <c r="T457" s="4">
        <f t="shared" si="54"/>
        <v>40832.208333333336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4" t="str">
        <f t="shared" si="51"/>
        <v>music</v>
      </c>
      <c r="R458" t="str">
        <f t="shared" si="52"/>
        <v>indie rock</v>
      </c>
      <c r="S458" s="4">
        <f t="shared" si="53"/>
        <v>43141.25</v>
      </c>
      <c r="T458" s="4">
        <f t="shared" si="54"/>
        <v>43141.25</v>
      </c>
      <c r="U458">
        <f t="shared" si="55"/>
        <v>2018</v>
      </c>
    </row>
    <row r="459" spans="1:21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4" t="str">
        <f t="shared" si="51"/>
        <v>theater</v>
      </c>
      <c r="R459" t="str">
        <f t="shared" si="52"/>
        <v>plays</v>
      </c>
      <c r="S459" s="4">
        <f t="shared" si="53"/>
        <v>42657.208333333328</v>
      </c>
      <c r="T459" s="4">
        <f t="shared" si="54"/>
        <v>42659.208333333328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4" t="str">
        <f t="shared" si="51"/>
        <v>theater</v>
      </c>
      <c r="R460" t="str">
        <f t="shared" si="52"/>
        <v>plays</v>
      </c>
      <c r="S460" s="4">
        <f t="shared" si="53"/>
        <v>40265.208333333336</v>
      </c>
      <c r="T460" s="4">
        <f t="shared" si="54"/>
        <v>40309.208333333336</v>
      </c>
      <c r="U460">
        <f t="shared" si="55"/>
        <v>2010</v>
      </c>
    </row>
    <row r="461" spans="1:21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4" t="str">
        <f t="shared" si="51"/>
        <v>film &amp; video</v>
      </c>
      <c r="R461" t="str">
        <f t="shared" si="52"/>
        <v>documentary</v>
      </c>
      <c r="S461" s="4">
        <f t="shared" si="53"/>
        <v>42001.25</v>
      </c>
      <c r="T461" s="4">
        <f t="shared" si="54"/>
        <v>42026.25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4" t="str">
        <f t="shared" si="51"/>
        <v>theater</v>
      </c>
      <c r="R462" t="str">
        <f t="shared" si="52"/>
        <v>plays</v>
      </c>
      <c r="S462" s="4">
        <f t="shared" si="53"/>
        <v>40399.208333333336</v>
      </c>
      <c r="T462" s="4">
        <f t="shared" si="54"/>
        <v>40402.208333333336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4" t="str">
        <f t="shared" si="51"/>
        <v>film &amp; video</v>
      </c>
      <c r="R463" t="str">
        <f t="shared" si="52"/>
        <v>drama</v>
      </c>
      <c r="S463" s="4">
        <f t="shared" si="53"/>
        <v>41757.208333333336</v>
      </c>
      <c r="T463" s="4">
        <f t="shared" si="54"/>
        <v>41777.208333333336</v>
      </c>
      <c r="U463">
        <f t="shared" si="55"/>
        <v>2014</v>
      </c>
    </row>
    <row r="464" spans="1:21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4" t="str">
        <f t="shared" si="51"/>
        <v>games</v>
      </c>
      <c r="R464" t="str">
        <f t="shared" si="52"/>
        <v>mobile games</v>
      </c>
      <c r="S464" s="4">
        <f t="shared" si="53"/>
        <v>41304.25</v>
      </c>
      <c r="T464" s="4">
        <f t="shared" si="54"/>
        <v>41342.25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4" t="str">
        <f t="shared" si="51"/>
        <v>film &amp; video</v>
      </c>
      <c r="R465" t="str">
        <f t="shared" si="52"/>
        <v>animation</v>
      </c>
      <c r="S465" s="4">
        <f t="shared" si="53"/>
        <v>41639.25</v>
      </c>
      <c r="T465" s="4">
        <f t="shared" si="54"/>
        <v>41643.25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4" t="str">
        <f t="shared" si="51"/>
        <v>theater</v>
      </c>
      <c r="R466" t="str">
        <f t="shared" si="52"/>
        <v>plays</v>
      </c>
      <c r="S466" s="4">
        <f t="shared" si="53"/>
        <v>43142.25</v>
      </c>
      <c r="T466" s="4">
        <f t="shared" si="54"/>
        <v>43156.25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4" t="str">
        <f t="shared" si="51"/>
        <v>publishing</v>
      </c>
      <c r="R467" t="str">
        <f t="shared" si="52"/>
        <v>translations</v>
      </c>
      <c r="S467" s="4">
        <f t="shared" si="53"/>
        <v>43127.25</v>
      </c>
      <c r="T467" s="4">
        <f t="shared" si="54"/>
        <v>43136.25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4" t="str">
        <f t="shared" si="51"/>
        <v>technology</v>
      </c>
      <c r="R468" t="str">
        <f t="shared" si="52"/>
        <v>wearables</v>
      </c>
      <c r="S468" s="4">
        <f t="shared" si="53"/>
        <v>41409.208333333336</v>
      </c>
      <c r="T468" s="4">
        <f t="shared" si="54"/>
        <v>41432.208333333336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4" t="str">
        <f t="shared" si="51"/>
        <v>technology</v>
      </c>
      <c r="R469" t="str">
        <f t="shared" si="52"/>
        <v>web</v>
      </c>
      <c r="S469" s="4">
        <f t="shared" si="53"/>
        <v>42331.25</v>
      </c>
      <c r="T469" s="4">
        <f t="shared" si="54"/>
        <v>42338.25</v>
      </c>
      <c r="U469">
        <f t="shared" si="55"/>
        <v>2015</v>
      </c>
    </row>
    <row r="470" spans="1:21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4" t="str">
        <f t="shared" si="51"/>
        <v>theater</v>
      </c>
      <c r="R470" t="str">
        <f t="shared" si="52"/>
        <v>plays</v>
      </c>
      <c r="S470" s="4">
        <f t="shared" si="53"/>
        <v>43569.208333333328</v>
      </c>
      <c r="T470" s="4">
        <f t="shared" si="54"/>
        <v>43585.208333333328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4" t="str">
        <f t="shared" si="51"/>
        <v>film &amp; video</v>
      </c>
      <c r="R471" t="str">
        <f t="shared" si="52"/>
        <v>drama</v>
      </c>
      <c r="S471" s="4">
        <f t="shared" si="53"/>
        <v>42142.208333333328</v>
      </c>
      <c r="T471" s="4">
        <f t="shared" si="54"/>
        <v>42144.208333333328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4" t="str">
        <f t="shared" si="51"/>
        <v>technology</v>
      </c>
      <c r="R472" t="str">
        <f t="shared" si="52"/>
        <v>wearables</v>
      </c>
      <c r="S472" s="4">
        <f t="shared" si="53"/>
        <v>42716.25</v>
      </c>
      <c r="T472" s="4">
        <f t="shared" si="54"/>
        <v>42723.25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4" t="str">
        <f t="shared" si="51"/>
        <v>food</v>
      </c>
      <c r="R473" t="str">
        <f t="shared" si="52"/>
        <v>food trucks</v>
      </c>
      <c r="S473" s="4">
        <f t="shared" si="53"/>
        <v>41031.208333333336</v>
      </c>
      <c r="T473" s="4">
        <f t="shared" si="54"/>
        <v>41031.208333333336</v>
      </c>
      <c r="U473">
        <f t="shared" si="55"/>
        <v>2012</v>
      </c>
    </row>
    <row r="474" spans="1:21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4" t="str">
        <f t="shared" si="51"/>
        <v>music</v>
      </c>
      <c r="R474" t="str">
        <f t="shared" si="52"/>
        <v>rock</v>
      </c>
      <c r="S474" s="4">
        <f t="shared" si="53"/>
        <v>43535.208333333328</v>
      </c>
      <c r="T474" s="4">
        <f t="shared" si="54"/>
        <v>43589.208333333328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4" t="str">
        <f t="shared" si="51"/>
        <v>music</v>
      </c>
      <c r="R475" t="str">
        <f t="shared" si="52"/>
        <v>electric music</v>
      </c>
      <c r="S475" s="4">
        <f t="shared" si="53"/>
        <v>43277.208333333328</v>
      </c>
      <c r="T475" s="4">
        <f t="shared" si="54"/>
        <v>43278.208333333328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4" t="str">
        <f t="shared" si="51"/>
        <v>film &amp; video</v>
      </c>
      <c r="R476" t="str">
        <f t="shared" si="52"/>
        <v>television</v>
      </c>
      <c r="S476" s="4">
        <f t="shared" si="53"/>
        <v>41989.25</v>
      </c>
      <c r="T476" s="4">
        <f t="shared" si="54"/>
        <v>41990.25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4" t="str">
        <f t="shared" si="51"/>
        <v>publishing</v>
      </c>
      <c r="R477" t="str">
        <f t="shared" si="52"/>
        <v>translations</v>
      </c>
      <c r="S477" s="4">
        <f t="shared" si="53"/>
        <v>41450.208333333336</v>
      </c>
      <c r="T477" s="4">
        <f t="shared" si="54"/>
        <v>41454.208333333336</v>
      </c>
      <c r="U477">
        <f t="shared" si="55"/>
        <v>2013</v>
      </c>
    </row>
    <row r="478" spans="1:21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4" t="str">
        <f t="shared" si="51"/>
        <v>publishing</v>
      </c>
      <c r="R478" t="str">
        <f t="shared" si="52"/>
        <v>fiction</v>
      </c>
      <c r="S478" s="4">
        <f t="shared" si="53"/>
        <v>43322.208333333328</v>
      </c>
      <c r="T478" s="4">
        <f t="shared" si="54"/>
        <v>43328.208333333328</v>
      </c>
      <c r="U478">
        <f t="shared" si="55"/>
        <v>2018</v>
      </c>
    </row>
    <row r="479" spans="1:21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4" t="str">
        <f t="shared" si="51"/>
        <v>film &amp; video</v>
      </c>
      <c r="R479" t="str">
        <f t="shared" si="52"/>
        <v>science fiction</v>
      </c>
      <c r="S479" s="4">
        <f t="shared" si="53"/>
        <v>40720.208333333336</v>
      </c>
      <c r="T479" s="4">
        <f t="shared" si="54"/>
        <v>40747.208333333336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4" t="str">
        <f t="shared" si="51"/>
        <v>technology</v>
      </c>
      <c r="R480" t="str">
        <f t="shared" si="52"/>
        <v>wearables</v>
      </c>
      <c r="S480" s="4">
        <f t="shared" si="53"/>
        <v>42072.208333333328</v>
      </c>
      <c r="T480" s="4">
        <f t="shared" si="54"/>
        <v>42084.208333333328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4" t="str">
        <f t="shared" si="51"/>
        <v>food</v>
      </c>
      <c r="R481" t="str">
        <f t="shared" si="52"/>
        <v>food trucks</v>
      </c>
      <c r="S481" s="4">
        <f t="shared" si="53"/>
        <v>42945.208333333328</v>
      </c>
      <c r="T481" s="4">
        <f t="shared" si="54"/>
        <v>42947.208333333328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4" t="str">
        <f t="shared" si="51"/>
        <v>photography</v>
      </c>
      <c r="R482" t="str">
        <f t="shared" si="52"/>
        <v>photography books</v>
      </c>
      <c r="S482" s="4">
        <f t="shared" si="53"/>
        <v>40248.25</v>
      </c>
      <c r="T482" s="4">
        <f t="shared" si="54"/>
        <v>40257.208333333336</v>
      </c>
      <c r="U482">
        <f t="shared" si="55"/>
        <v>2010</v>
      </c>
    </row>
    <row r="483" spans="1:21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4" t="str">
        <f t="shared" si="51"/>
        <v>theater</v>
      </c>
      <c r="R483" t="str">
        <f t="shared" si="52"/>
        <v>plays</v>
      </c>
      <c r="S483" s="4">
        <f t="shared" si="53"/>
        <v>41913.208333333336</v>
      </c>
      <c r="T483" s="4">
        <f t="shared" si="54"/>
        <v>41955.25</v>
      </c>
      <c r="U483">
        <f t="shared" si="55"/>
        <v>2014</v>
      </c>
    </row>
    <row r="484" spans="1:21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4" t="str">
        <f t="shared" si="51"/>
        <v>publishing</v>
      </c>
      <c r="R484" t="str">
        <f t="shared" si="52"/>
        <v>fiction</v>
      </c>
      <c r="S484" s="4">
        <f t="shared" si="53"/>
        <v>40963.25</v>
      </c>
      <c r="T484" s="4">
        <f t="shared" si="54"/>
        <v>40974.25</v>
      </c>
      <c r="U484">
        <f t="shared" si="55"/>
        <v>2012</v>
      </c>
    </row>
    <row r="485" spans="1:21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4" t="str">
        <f t="shared" si="51"/>
        <v>theater</v>
      </c>
      <c r="R485" t="str">
        <f t="shared" si="52"/>
        <v>plays</v>
      </c>
      <c r="S485" s="4">
        <f t="shared" si="53"/>
        <v>43811.25</v>
      </c>
      <c r="T485" s="4">
        <f t="shared" si="54"/>
        <v>43818.25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4" t="str">
        <f t="shared" si="51"/>
        <v>food</v>
      </c>
      <c r="R486" t="str">
        <f t="shared" si="52"/>
        <v>food trucks</v>
      </c>
      <c r="S486" s="4">
        <f t="shared" si="53"/>
        <v>41855.208333333336</v>
      </c>
      <c r="T486" s="4">
        <f t="shared" si="54"/>
        <v>41904.208333333336</v>
      </c>
      <c r="U486">
        <f t="shared" si="55"/>
        <v>2014</v>
      </c>
    </row>
    <row r="487" spans="1:21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4" t="str">
        <f t="shared" si="51"/>
        <v>theater</v>
      </c>
      <c r="R487" t="str">
        <f t="shared" si="52"/>
        <v>plays</v>
      </c>
      <c r="S487" s="4">
        <f t="shared" si="53"/>
        <v>43626.208333333328</v>
      </c>
      <c r="T487" s="4">
        <f t="shared" si="54"/>
        <v>43667.208333333328</v>
      </c>
      <c r="U487">
        <f t="shared" si="55"/>
        <v>2019</v>
      </c>
    </row>
    <row r="488" spans="1:21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4" t="str">
        <f t="shared" si="51"/>
        <v>publishing</v>
      </c>
      <c r="R488" t="str">
        <f t="shared" si="52"/>
        <v>translations</v>
      </c>
      <c r="S488" s="4">
        <f t="shared" si="53"/>
        <v>43168.25</v>
      </c>
      <c r="T488" s="4">
        <f t="shared" si="54"/>
        <v>43183.208333333328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4" t="str">
        <f t="shared" si="51"/>
        <v>theater</v>
      </c>
      <c r="R489" t="str">
        <f t="shared" si="52"/>
        <v>plays</v>
      </c>
      <c r="S489" s="4">
        <f t="shared" si="53"/>
        <v>42845.208333333328</v>
      </c>
      <c r="T489" s="4">
        <f t="shared" si="54"/>
        <v>42878.208333333328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4" t="str">
        <f t="shared" si="51"/>
        <v>theater</v>
      </c>
      <c r="R490" t="str">
        <f t="shared" si="52"/>
        <v>plays</v>
      </c>
      <c r="S490" s="4">
        <f t="shared" si="53"/>
        <v>42403.25</v>
      </c>
      <c r="T490" s="4">
        <f t="shared" si="54"/>
        <v>42420.25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4" t="str">
        <f t="shared" si="51"/>
        <v>technology</v>
      </c>
      <c r="R491" t="str">
        <f t="shared" si="52"/>
        <v>wearables</v>
      </c>
      <c r="S491" s="4">
        <f t="shared" si="53"/>
        <v>40406.208333333336</v>
      </c>
      <c r="T491" s="4">
        <f t="shared" si="54"/>
        <v>40411.208333333336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4" t="str">
        <f t="shared" si="51"/>
        <v>journalism</v>
      </c>
      <c r="R492" t="str">
        <f t="shared" si="52"/>
        <v>audio</v>
      </c>
      <c r="S492" s="4">
        <f t="shared" si="53"/>
        <v>43786.25</v>
      </c>
      <c r="T492" s="4">
        <f t="shared" si="54"/>
        <v>43793.25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4" t="str">
        <f t="shared" si="51"/>
        <v>food</v>
      </c>
      <c r="R493" t="str">
        <f t="shared" si="52"/>
        <v>food trucks</v>
      </c>
      <c r="S493" s="4">
        <f t="shared" si="53"/>
        <v>41456.208333333336</v>
      </c>
      <c r="T493" s="4">
        <f t="shared" si="54"/>
        <v>41482.208333333336</v>
      </c>
      <c r="U493">
        <f t="shared" si="55"/>
        <v>2013</v>
      </c>
    </row>
    <row r="494" spans="1:21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4" t="str">
        <f t="shared" si="51"/>
        <v>film &amp; video</v>
      </c>
      <c r="R494" t="str">
        <f t="shared" si="52"/>
        <v>shorts</v>
      </c>
      <c r="S494" s="4">
        <f t="shared" si="53"/>
        <v>40336.208333333336</v>
      </c>
      <c r="T494" s="4">
        <f t="shared" si="54"/>
        <v>40371.208333333336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4" t="str">
        <f t="shared" si="51"/>
        <v>photography</v>
      </c>
      <c r="R495" t="str">
        <f t="shared" si="52"/>
        <v>photography books</v>
      </c>
      <c r="S495" s="4">
        <f t="shared" si="53"/>
        <v>43645.208333333328</v>
      </c>
      <c r="T495" s="4">
        <f t="shared" si="54"/>
        <v>43658.208333333328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4" t="str">
        <f t="shared" si="51"/>
        <v>technology</v>
      </c>
      <c r="R496" t="str">
        <f t="shared" si="52"/>
        <v>wearables</v>
      </c>
      <c r="S496" s="4">
        <f t="shared" si="53"/>
        <v>40990.208333333336</v>
      </c>
      <c r="T496" s="4">
        <f t="shared" si="54"/>
        <v>40991.208333333336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4" t="str">
        <f t="shared" si="51"/>
        <v>theater</v>
      </c>
      <c r="R497" t="str">
        <f t="shared" si="52"/>
        <v>plays</v>
      </c>
      <c r="S497" s="4">
        <f t="shared" si="53"/>
        <v>41800.208333333336</v>
      </c>
      <c r="T497" s="4">
        <f t="shared" si="54"/>
        <v>41804.208333333336</v>
      </c>
      <c r="U497">
        <f t="shared" si="55"/>
        <v>2014</v>
      </c>
    </row>
    <row r="498" spans="1:21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4" t="str">
        <f t="shared" si="51"/>
        <v>film &amp; video</v>
      </c>
      <c r="R498" t="str">
        <f t="shared" si="52"/>
        <v>animation</v>
      </c>
      <c r="S498" s="4">
        <f t="shared" si="53"/>
        <v>42876.208333333328</v>
      </c>
      <c r="T498" s="4">
        <f t="shared" si="54"/>
        <v>42893.208333333328</v>
      </c>
      <c r="U498">
        <f t="shared" si="55"/>
        <v>2017</v>
      </c>
    </row>
    <row r="499" spans="1:21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4" t="str">
        <f t="shared" si="51"/>
        <v>technology</v>
      </c>
      <c r="R499" t="str">
        <f t="shared" si="52"/>
        <v>wearables</v>
      </c>
      <c r="S499" s="4">
        <f t="shared" si="53"/>
        <v>42724.25</v>
      </c>
      <c r="T499" s="4">
        <f t="shared" si="54"/>
        <v>42724.25</v>
      </c>
      <c r="U499">
        <f t="shared" si="55"/>
        <v>2016</v>
      </c>
    </row>
    <row r="500" spans="1:21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4" t="str">
        <f t="shared" si="51"/>
        <v>technology</v>
      </c>
      <c r="R500" t="str">
        <f t="shared" si="52"/>
        <v>web</v>
      </c>
      <c r="S500" s="4">
        <f t="shared" si="53"/>
        <v>42005.25</v>
      </c>
      <c r="T500" s="4">
        <f t="shared" si="54"/>
        <v>42007.25</v>
      </c>
      <c r="U500">
        <f t="shared" si="55"/>
        <v>2015</v>
      </c>
    </row>
    <row r="501" spans="1:21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4" t="str">
        <f t="shared" si="51"/>
        <v>film &amp; video</v>
      </c>
      <c r="R501" t="str">
        <f t="shared" si="52"/>
        <v>documentary</v>
      </c>
      <c r="S501" s="4">
        <f t="shared" si="53"/>
        <v>42444.208333333328</v>
      </c>
      <c r="T501" s="4">
        <f t="shared" si="54"/>
        <v>42449.208333333328</v>
      </c>
      <c r="U501">
        <f t="shared" si="55"/>
        <v>2016</v>
      </c>
    </row>
    <row r="502" spans="1:21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4" t="str">
        <f t="shared" si="51"/>
        <v>theater</v>
      </c>
      <c r="R502" t="str">
        <f t="shared" si="52"/>
        <v>plays</v>
      </c>
      <c r="S502" s="4">
        <f t="shared" si="53"/>
        <v>41395.208333333336</v>
      </c>
      <c r="T502" s="4">
        <f t="shared" si="54"/>
        <v>41423.208333333336</v>
      </c>
      <c r="U502">
        <f t="shared" si="55"/>
        <v>2013</v>
      </c>
    </row>
    <row r="503" spans="1:21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4" t="str">
        <f t="shared" si="51"/>
        <v>film &amp; video</v>
      </c>
      <c r="R503" t="str">
        <f t="shared" si="52"/>
        <v>documentary</v>
      </c>
      <c r="S503" s="4">
        <f t="shared" si="53"/>
        <v>41345.208333333336</v>
      </c>
      <c r="T503" s="4">
        <f t="shared" si="54"/>
        <v>41347.208333333336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4" t="str">
        <f t="shared" si="51"/>
        <v>games</v>
      </c>
      <c r="R504" t="str">
        <f t="shared" si="52"/>
        <v>video games</v>
      </c>
      <c r="S504" s="4">
        <f t="shared" si="53"/>
        <v>41117.208333333336</v>
      </c>
      <c r="T504" s="4">
        <f t="shared" si="54"/>
        <v>41146.208333333336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4" t="str">
        <f t="shared" si="51"/>
        <v>film &amp; video</v>
      </c>
      <c r="R505" t="str">
        <f t="shared" si="52"/>
        <v>drama</v>
      </c>
      <c r="S505" s="4">
        <f t="shared" si="53"/>
        <v>42186.208333333328</v>
      </c>
      <c r="T505" s="4">
        <f t="shared" si="54"/>
        <v>42206.208333333328</v>
      </c>
      <c r="U505">
        <f t="shared" si="55"/>
        <v>2015</v>
      </c>
    </row>
    <row r="506" spans="1:21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4" t="str">
        <f t="shared" si="51"/>
        <v>music</v>
      </c>
      <c r="R506" t="str">
        <f t="shared" si="52"/>
        <v>rock</v>
      </c>
      <c r="S506" s="4">
        <f t="shared" si="53"/>
        <v>42142.208333333328</v>
      </c>
      <c r="T506" s="4">
        <f t="shared" si="54"/>
        <v>42143.208333333328</v>
      </c>
      <c r="U506">
        <f t="shared" si="55"/>
        <v>2015</v>
      </c>
    </row>
    <row r="507" spans="1:21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4" t="str">
        <f t="shared" si="51"/>
        <v>publishing</v>
      </c>
      <c r="R507" t="str">
        <f t="shared" si="52"/>
        <v>radio &amp; podcasts</v>
      </c>
      <c r="S507" s="4">
        <f t="shared" si="53"/>
        <v>41341.25</v>
      </c>
      <c r="T507" s="4">
        <f t="shared" si="54"/>
        <v>41383.208333333336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4" t="str">
        <f t="shared" si="51"/>
        <v>theater</v>
      </c>
      <c r="R508" t="str">
        <f t="shared" si="52"/>
        <v>plays</v>
      </c>
      <c r="S508" s="4">
        <f t="shared" si="53"/>
        <v>43062.25</v>
      </c>
      <c r="T508" s="4">
        <f t="shared" si="54"/>
        <v>43079.25</v>
      </c>
      <c r="U508">
        <f t="shared" si="55"/>
        <v>2017</v>
      </c>
    </row>
    <row r="509" spans="1:21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4" t="str">
        <f t="shared" si="51"/>
        <v>technology</v>
      </c>
      <c r="R509" t="str">
        <f t="shared" si="52"/>
        <v>web</v>
      </c>
      <c r="S509" s="4">
        <f t="shared" si="53"/>
        <v>41373.208333333336</v>
      </c>
      <c r="T509" s="4">
        <f t="shared" si="54"/>
        <v>41422.208333333336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4" t="str">
        <f t="shared" si="51"/>
        <v>theater</v>
      </c>
      <c r="R510" t="str">
        <f t="shared" si="52"/>
        <v>plays</v>
      </c>
      <c r="S510" s="4">
        <f t="shared" si="53"/>
        <v>43310.208333333328</v>
      </c>
      <c r="T510" s="4">
        <f t="shared" si="54"/>
        <v>43331.208333333328</v>
      </c>
      <c r="U510">
        <f t="shared" si="55"/>
        <v>2018</v>
      </c>
    </row>
    <row r="511" spans="1:21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4" t="str">
        <f t="shared" si="51"/>
        <v>theater</v>
      </c>
      <c r="R511" t="str">
        <f t="shared" si="52"/>
        <v>plays</v>
      </c>
      <c r="S511" s="4">
        <f t="shared" si="53"/>
        <v>41034.208333333336</v>
      </c>
      <c r="T511" s="4">
        <f t="shared" si="54"/>
        <v>41044.208333333336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4" t="str">
        <f t="shared" si="51"/>
        <v>film &amp; video</v>
      </c>
      <c r="R512" t="str">
        <f t="shared" si="52"/>
        <v>drama</v>
      </c>
      <c r="S512" s="4">
        <f t="shared" si="53"/>
        <v>43251.208333333328</v>
      </c>
      <c r="T512" s="4">
        <f t="shared" si="54"/>
        <v>43275.208333333328</v>
      </c>
      <c r="U512">
        <f t="shared" si="55"/>
        <v>2018</v>
      </c>
    </row>
    <row r="513" spans="1:21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4" t="str">
        <f t="shared" si="51"/>
        <v>theater</v>
      </c>
      <c r="R513" t="str">
        <f t="shared" si="52"/>
        <v>plays</v>
      </c>
      <c r="S513" s="4">
        <f t="shared" si="53"/>
        <v>43671.208333333328</v>
      </c>
      <c r="T513" s="4">
        <f t="shared" si="54"/>
        <v>43681.208333333328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4" t="str">
        <f t="shared" si="51"/>
        <v>games</v>
      </c>
      <c r="R514" t="str">
        <f t="shared" si="52"/>
        <v>video games</v>
      </c>
      <c r="S514" s="4">
        <f t="shared" si="53"/>
        <v>41825.208333333336</v>
      </c>
      <c r="T514" s="4">
        <f t="shared" si="54"/>
        <v>41826.208333333336</v>
      </c>
      <c r="U514">
        <f t="shared" si="55"/>
        <v>2014</v>
      </c>
    </row>
    <row r="515" spans="1:21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56">ROUND(E515/D515*100,0)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4" t="str">
        <f t="shared" ref="Q515:Q578" si="58">LEFT(P515,SEARCH("/",P515)-1)</f>
        <v>film &amp; video</v>
      </c>
      <c r="R515" t="str">
        <f t="shared" ref="R515:R578" si="59">RIGHT(P515,LEN(P515)-SEARCH("/",P515))</f>
        <v>television</v>
      </c>
      <c r="S515" s="4">
        <f t="shared" ref="S515:S578" si="60">L515/86400+DATE(1970,1,1)</f>
        <v>40430.208333333336</v>
      </c>
      <c r="T515" s="4">
        <f t="shared" ref="T515:T578" si="61">M515/86400+DATE(1970,1,1)</f>
        <v>40432.208333333336</v>
      </c>
      <c r="U515">
        <f t="shared" ref="U515:U578" si="62">YEAR(S:S)</f>
        <v>2010</v>
      </c>
    </row>
    <row r="516" spans="1:21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4" t="str">
        <f t="shared" si="58"/>
        <v>music</v>
      </c>
      <c r="R516" t="str">
        <f t="shared" si="59"/>
        <v>rock</v>
      </c>
      <c r="S516" s="4">
        <f t="shared" si="60"/>
        <v>41614.25</v>
      </c>
      <c r="T516" s="4">
        <f t="shared" si="61"/>
        <v>41619.25</v>
      </c>
      <c r="U516">
        <f t="shared" si="62"/>
        <v>2013</v>
      </c>
    </row>
    <row r="517" spans="1:21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4" t="str">
        <f t="shared" si="58"/>
        <v>theater</v>
      </c>
      <c r="R517" t="str">
        <f t="shared" si="59"/>
        <v>plays</v>
      </c>
      <c r="S517" s="4">
        <f t="shared" si="60"/>
        <v>40900.25</v>
      </c>
      <c r="T517" s="4">
        <f t="shared" si="61"/>
        <v>40902.25</v>
      </c>
      <c r="U517">
        <f t="shared" si="62"/>
        <v>2011</v>
      </c>
    </row>
    <row r="518" spans="1:21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4" t="str">
        <f t="shared" si="58"/>
        <v>publishing</v>
      </c>
      <c r="R518" t="str">
        <f t="shared" si="59"/>
        <v>nonfiction</v>
      </c>
      <c r="S518" s="4">
        <f t="shared" si="60"/>
        <v>40396.208333333336</v>
      </c>
      <c r="T518" s="4">
        <f t="shared" si="61"/>
        <v>40434.208333333336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4" t="str">
        <f t="shared" si="58"/>
        <v>food</v>
      </c>
      <c r="R519" t="str">
        <f t="shared" si="59"/>
        <v>food trucks</v>
      </c>
      <c r="S519" s="4">
        <f t="shared" si="60"/>
        <v>42860.208333333328</v>
      </c>
      <c r="T519" s="4">
        <f t="shared" si="61"/>
        <v>42865.208333333328</v>
      </c>
      <c r="U519">
        <f t="shared" si="62"/>
        <v>2017</v>
      </c>
    </row>
    <row r="520" spans="1:21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4" t="str">
        <f t="shared" si="58"/>
        <v>film &amp; video</v>
      </c>
      <c r="R520" t="str">
        <f t="shared" si="59"/>
        <v>animation</v>
      </c>
      <c r="S520" s="4">
        <f t="shared" si="60"/>
        <v>43154.25</v>
      </c>
      <c r="T520" s="4">
        <f t="shared" si="61"/>
        <v>43156.25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4" t="str">
        <f t="shared" si="58"/>
        <v>music</v>
      </c>
      <c r="R521" t="str">
        <f t="shared" si="59"/>
        <v>rock</v>
      </c>
      <c r="S521" s="4">
        <f t="shared" si="60"/>
        <v>42012.25</v>
      </c>
      <c r="T521" s="4">
        <f t="shared" si="61"/>
        <v>42026.25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4" t="str">
        <f t="shared" si="58"/>
        <v>theater</v>
      </c>
      <c r="R522" t="str">
        <f t="shared" si="59"/>
        <v>plays</v>
      </c>
      <c r="S522" s="4">
        <f t="shared" si="60"/>
        <v>43574.208333333328</v>
      </c>
      <c r="T522" s="4">
        <f t="shared" si="61"/>
        <v>43577.208333333328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4" t="str">
        <f t="shared" si="58"/>
        <v>film &amp; video</v>
      </c>
      <c r="R523" t="str">
        <f t="shared" si="59"/>
        <v>drama</v>
      </c>
      <c r="S523" s="4">
        <f t="shared" si="60"/>
        <v>42605.208333333328</v>
      </c>
      <c r="T523" s="4">
        <f t="shared" si="61"/>
        <v>42611.208333333328</v>
      </c>
      <c r="U523">
        <f t="shared" si="62"/>
        <v>2016</v>
      </c>
    </row>
    <row r="524" spans="1:21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4" t="str">
        <f t="shared" si="58"/>
        <v>film &amp; video</v>
      </c>
      <c r="R524" t="str">
        <f t="shared" si="59"/>
        <v>shorts</v>
      </c>
      <c r="S524" s="4">
        <f t="shared" si="60"/>
        <v>41093.208333333336</v>
      </c>
      <c r="T524" s="4">
        <f t="shared" si="61"/>
        <v>41105.208333333336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4" t="str">
        <f t="shared" si="58"/>
        <v>film &amp; video</v>
      </c>
      <c r="R525" t="str">
        <f t="shared" si="59"/>
        <v>shorts</v>
      </c>
      <c r="S525" s="4">
        <f t="shared" si="60"/>
        <v>40241.25</v>
      </c>
      <c r="T525" s="4">
        <f t="shared" si="61"/>
        <v>40246.25</v>
      </c>
      <c r="U525">
        <f t="shared" si="62"/>
        <v>2010</v>
      </c>
    </row>
    <row r="526" spans="1:21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4" t="str">
        <f t="shared" si="58"/>
        <v>theater</v>
      </c>
      <c r="R526" t="str">
        <f t="shared" si="59"/>
        <v>plays</v>
      </c>
      <c r="S526" s="4">
        <f t="shared" si="60"/>
        <v>40294.208333333336</v>
      </c>
      <c r="T526" s="4">
        <f t="shared" si="61"/>
        <v>40307.208333333336</v>
      </c>
      <c r="U526">
        <f t="shared" si="62"/>
        <v>2010</v>
      </c>
    </row>
    <row r="527" spans="1:21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4" t="str">
        <f t="shared" si="58"/>
        <v>technology</v>
      </c>
      <c r="R527" t="str">
        <f t="shared" si="59"/>
        <v>wearables</v>
      </c>
      <c r="S527" s="4">
        <f t="shared" si="60"/>
        <v>40505.25</v>
      </c>
      <c r="T527" s="4">
        <f t="shared" si="61"/>
        <v>40509.25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4" t="str">
        <f t="shared" si="58"/>
        <v>theater</v>
      </c>
      <c r="R528" t="str">
        <f t="shared" si="59"/>
        <v>plays</v>
      </c>
      <c r="S528" s="4">
        <f t="shared" si="60"/>
        <v>42364.25</v>
      </c>
      <c r="T528" s="4">
        <f t="shared" si="61"/>
        <v>42401.25</v>
      </c>
      <c r="U528">
        <f t="shared" si="62"/>
        <v>2015</v>
      </c>
    </row>
    <row r="529" spans="1:21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4" t="str">
        <f t="shared" si="58"/>
        <v>film &amp; video</v>
      </c>
      <c r="R529" t="str">
        <f t="shared" si="59"/>
        <v>animation</v>
      </c>
      <c r="S529" s="4">
        <f t="shared" si="60"/>
        <v>42405.25</v>
      </c>
      <c r="T529" s="4">
        <f t="shared" si="61"/>
        <v>42441.25</v>
      </c>
      <c r="U529">
        <f t="shared" si="62"/>
        <v>2016</v>
      </c>
    </row>
    <row r="530" spans="1:21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4" t="str">
        <f t="shared" si="58"/>
        <v>music</v>
      </c>
      <c r="R530" t="str">
        <f t="shared" si="59"/>
        <v>indie rock</v>
      </c>
      <c r="S530" s="4">
        <f t="shared" si="60"/>
        <v>41601.25</v>
      </c>
      <c r="T530" s="4">
        <f t="shared" si="61"/>
        <v>41646.25</v>
      </c>
      <c r="U530">
        <f t="shared" si="62"/>
        <v>2013</v>
      </c>
    </row>
    <row r="531" spans="1:21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4" t="str">
        <f t="shared" si="58"/>
        <v>games</v>
      </c>
      <c r="R531" t="str">
        <f t="shared" si="59"/>
        <v>video games</v>
      </c>
      <c r="S531" s="4">
        <f t="shared" si="60"/>
        <v>41769.208333333336</v>
      </c>
      <c r="T531" s="4">
        <f t="shared" si="61"/>
        <v>41797.208333333336</v>
      </c>
      <c r="U531">
        <f t="shared" si="62"/>
        <v>2014</v>
      </c>
    </row>
    <row r="532" spans="1:21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4" t="str">
        <f t="shared" si="58"/>
        <v>publishing</v>
      </c>
      <c r="R532" t="str">
        <f t="shared" si="59"/>
        <v>fiction</v>
      </c>
      <c r="S532" s="4">
        <f t="shared" si="60"/>
        <v>40421.208333333336</v>
      </c>
      <c r="T532" s="4">
        <f t="shared" si="61"/>
        <v>40435.208333333336</v>
      </c>
      <c r="U532">
        <f t="shared" si="62"/>
        <v>2010</v>
      </c>
    </row>
    <row r="533" spans="1:21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4" t="str">
        <f t="shared" si="58"/>
        <v>games</v>
      </c>
      <c r="R533" t="str">
        <f t="shared" si="59"/>
        <v>video games</v>
      </c>
      <c r="S533" s="4">
        <f t="shared" si="60"/>
        <v>41589.25</v>
      </c>
      <c r="T533" s="4">
        <f t="shared" si="61"/>
        <v>41645.25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4" t="str">
        <f t="shared" si="58"/>
        <v>theater</v>
      </c>
      <c r="R534" t="str">
        <f t="shared" si="59"/>
        <v>plays</v>
      </c>
      <c r="S534" s="4">
        <f t="shared" si="60"/>
        <v>43125.25</v>
      </c>
      <c r="T534" s="4">
        <f t="shared" si="61"/>
        <v>43126.25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4" t="str">
        <f t="shared" si="58"/>
        <v>music</v>
      </c>
      <c r="R535" t="str">
        <f t="shared" si="59"/>
        <v>indie rock</v>
      </c>
      <c r="S535" s="4">
        <f t="shared" si="60"/>
        <v>41479.208333333336</v>
      </c>
      <c r="T535" s="4">
        <f t="shared" si="61"/>
        <v>41515.208333333336</v>
      </c>
      <c r="U535">
        <f t="shared" si="62"/>
        <v>2013</v>
      </c>
    </row>
    <row r="536" spans="1:21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4" t="str">
        <f t="shared" si="58"/>
        <v>film &amp; video</v>
      </c>
      <c r="R536" t="str">
        <f t="shared" si="59"/>
        <v>drama</v>
      </c>
      <c r="S536" s="4">
        <f t="shared" si="60"/>
        <v>43329.208333333328</v>
      </c>
      <c r="T536" s="4">
        <f t="shared" si="61"/>
        <v>43330.208333333328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4" t="str">
        <f t="shared" si="58"/>
        <v>theater</v>
      </c>
      <c r="R537" t="str">
        <f t="shared" si="59"/>
        <v>plays</v>
      </c>
      <c r="S537" s="4">
        <f t="shared" si="60"/>
        <v>43259.208333333328</v>
      </c>
      <c r="T537" s="4">
        <f t="shared" si="61"/>
        <v>43261.208333333328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4" t="str">
        <f t="shared" si="58"/>
        <v>publishing</v>
      </c>
      <c r="R538" t="str">
        <f t="shared" si="59"/>
        <v>fiction</v>
      </c>
      <c r="S538" s="4">
        <f t="shared" si="60"/>
        <v>40414.208333333336</v>
      </c>
      <c r="T538" s="4">
        <f t="shared" si="61"/>
        <v>40440.208333333336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4" t="str">
        <f t="shared" si="58"/>
        <v>film &amp; video</v>
      </c>
      <c r="R539" t="str">
        <f t="shared" si="59"/>
        <v>documentary</v>
      </c>
      <c r="S539" s="4">
        <f t="shared" si="60"/>
        <v>43342.208333333328</v>
      </c>
      <c r="T539" s="4">
        <f t="shared" si="61"/>
        <v>43365.208333333328</v>
      </c>
      <c r="U539">
        <f t="shared" si="62"/>
        <v>2018</v>
      </c>
    </row>
    <row r="540" spans="1:21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4" t="str">
        <f t="shared" si="58"/>
        <v>games</v>
      </c>
      <c r="R540" t="str">
        <f t="shared" si="59"/>
        <v>mobile games</v>
      </c>
      <c r="S540" s="4">
        <f t="shared" si="60"/>
        <v>41539.208333333336</v>
      </c>
      <c r="T540" s="4">
        <f t="shared" si="61"/>
        <v>41555.208333333336</v>
      </c>
      <c r="U540">
        <f t="shared" si="62"/>
        <v>2013</v>
      </c>
    </row>
    <row r="541" spans="1:21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4" t="str">
        <f t="shared" si="58"/>
        <v>food</v>
      </c>
      <c r="R541" t="str">
        <f t="shared" si="59"/>
        <v>food trucks</v>
      </c>
      <c r="S541" s="4">
        <f t="shared" si="60"/>
        <v>43647.208333333328</v>
      </c>
      <c r="T541" s="4">
        <f t="shared" si="61"/>
        <v>43653.208333333328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4" t="str">
        <f t="shared" si="58"/>
        <v>photography</v>
      </c>
      <c r="R542" t="str">
        <f t="shared" si="59"/>
        <v>photography books</v>
      </c>
      <c r="S542" s="4">
        <f t="shared" si="60"/>
        <v>43225.208333333328</v>
      </c>
      <c r="T542" s="4">
        <f t="shared" si="61"/>
        <v>43247.208333333328</v>
      </c>
      <c r="U542">
        <f t="shared" si="62"/>
        <v>2018</v>
      </c>
    </row>
    <row r="543" spans="1:21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4" t="str">
        <f t="shared" si="58"/>
        <v>games</v>
      </c>
      <c r="R543" t="str">
        <f t="shared" si="59"/>
        <v>mobile games</v>
      </c>
      <c r="S543" s="4">
        <f t="shared" si="60"/>
        <v>42165.208333333328</v>
      </c>
      <c r="T543" s="4">
        <f t="shared" si="61"/>
        <v>42191.208333333328</v>
      </c>
      <c r="U543">
        <f t="shared" si="62"/>
        <v>2015</v>
      </c>
    </row>
    <row r="544" spans="1:21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4" t="str">
        <f t="shared" si="58"/>
        <v>music</v>
      </c>
      <c r="R544" t="str">
        <f t="shared" si="59"/>
        <v>indie rock</v>
      </c>
      <c r="S544" s="4">
        <f t="shared" si="60"/>
        <v>42391.25</v>
      </c>
      <c r="T544" s="4">
        <f t="shared" si="61"/>
        <v>42421.25</v>
      </c>
      <c r="U544">
        <f t="shared" si="62"/>
        <v>2016</v>
      </c>
    </row>
    <row r="545" spans="1:21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4" t="str">
        <f t="shared" si="58"/>
        <v>games</v>
      </c>
      <c r="R545" t="str">
        <f t="shared" si="59"/>
        <v>video games</v>
      </c>
      <c r="S545" s="4">
        <f t="shared" si="60"/>
        <v>41528.208333333336</v>
      </c>
      <c r="T545" s="4">
        <f t="shared" si="61"/>
        <v>41543.208333333336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4" t="str">
        <f t="shared" si="58"/>
        <v>music</v>
      </c>
      <c r="R546" t="str">
        <f t="shared" si="59"/>
        <v>rock</v>
      </c>
      <c r="S546" s="4">
        <f t="shared" si="60"/>
        <v>42377.25</v>
      </c>
      <c r="T546" s="4">
        <f t="shared" si="61"/>
        <v>42390.25</v>
      </c>
      <c r="U546">
        <f t="shared" si="62"/>
        <v>2016</v>
      </c>
    </row>
    <row r="547" spans="1:21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4" t="str">
        <f t="shared" si="58"/>
        <v>theater</v>
      </c>
      <c r="R547" t="str">
        <f t="shared" si="59"/>
        <v>plays</v>
      </c>
      <c r="S547" s="4">
        <f t="shared" si="60"/>
        <v>43824.25</v>
      </c>
      <c r="T547" s="4">
        <f t="shared" si="61"/>
        <v>43844.25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4" t="str">
        <f t="shared" si="58"/>
        <v>theater</v>
      </c>
      <c r="R548" t="str">
        <f t="shared" si="59"/>
        <v>plays</v>
      </c>
      <c r="S548" s="4">
        <f t="shared" si="60"/>
        <v>43360.208333333328</v>
      </c>
      <c r="T548" s="4">
        <f t="shared" si="61"/>
        <v>43363.208333333328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4" t="str">
        <f t="shared" si="58"/>
        <v>film &amp; video</v>
      </c>
      <c r="R549" t="str">
        <f t="shared" si="59"/>
        <v>drama</v>
      </c>
      <c r="S549" s="4">
        <f t="shared" si="60"/>
        <v>42029.25</v>
      </c>
      <c r="T549" s="4">
        <f t="shared" si="61"/>
        <v>42041.25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4" t="str">
        <f t="shared" si="58"/>
        <v>theater</v>
      </c>
      <c r="R550" t="str">
        <f t="shared" si="59"/>
        <v>plays</v>
      </c>
      <c r="S550" s="4">
        <f t="shared" si="60"/>
        <v>42461.208333333328</v>
      </c>
      <c r="T550" s="4">
        <f t="shared" si="61"/>
        <v>42474.208333333328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4" t="str">
        <f t="shared" si="58"/>
        <v>technology</v>
      </c>
      <c r="R551" t="str">
        <f t="shared" si="59"/>
        <v>wearables</v>
      </c>
      <c r="S551" s="4">
        <f t="shared" si="60"/>
        <v>41422.208333333336</v>
      </c>
      <c r="T551" s="4">
        <f t="shared" si="61"/>
        <v>41431.208333333336</v>
      </c>
      <c r="U551">
        <f t="shared" si="62"/>
        <v>2013</v>
      </c>
    </row>
    <row r="552" spans="1:21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4" t="str">
        <f t="shared" si="58"/>
        <v>music</v>
      </c>
      <c r="R552" t="str">
        <f t="shared" si="59"/>
        <v>indie rock</v>
      </c>
      <c r="S552" s="4">
        <f t="shared" si="60"/>
        <v>40968.25</v>
      </c>
      <c r="T552" s="4">
        <f t="shared" si="61"/>
        <v>40989.208333333336</v>
      </c>
      <c r="U552">
        <f t="shared" si="62"/>
        <v>2012</v>
      </c>
    </row>
    <row r="553" spans="1:21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4" t="str">
        <f t="shared" si="58"/>
        <v>technology</v>
      </c>
      <c r="R553" t="str">
        <f t="shared" si="59"/>
        <v>web</v>
      </c>
      <c r="S553" s="4">
        <f t="shared" si="60"/>
        <v>41993.25</v>
      </c>
      <c r="T553" s="4">
        <f t="shared" si="61"/>
        <v>42033.25</v>
      </c>
      <c r="U553">
        <f t="shared" si="62"/>
        <v>2014</v>
      </c>
    </row>
    <row r="554" spans="1:21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4" t="str">
        <f t="shared" si="58"/>
        <v>theater</v>
      </c>
      <c r="R554" t="str">
        <f t="shared" si="59"/>
        <v>plays</v>
      </c>
      <c r="S554" s="4">
        <f t="shared" si="60"/>
        <v>42700.25</v>
      </c>
      <c r="T554" s="4">
        <f t="shared" si="61"/>
        <v>42702.25</v>
      </c>
      <c r="U554">
        <f t="shared" si="62"/>
        <v>2016</v>
      </c>
    </row>
    <row r="555" spans="1:21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4" t="str">
        <f t="shared" si="58"/>
        <v>music</v>
      </c>
      <c r="R555" t="str">
        <f t="shared" si="59"/>
        <v>rock</v>
      </c>
      <c r="S555" s="4">
        <f t="shared" si="60"/>
        <v>40545.25</v>
      </c>
      <c r="T555" s="4">
        <f t="shared" si="61"/>
        <v>40546.25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4" t="str">
        <f t="shared" si="58"/>
        <v>music</v>
      </c>
      <c r="R556" t="str">
        <f t="shared" si="59"/>
        <v>indie rock</v>
      </c>
      <c r="S556" s="4">
        <f t="shared" si="60"/>
        <v>42723.25</v>
      </c>
      <c r="T556" s="4">
        <f t="shared" si="61"/>
        <v>42729.25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4" t="str">
        <f t="shared" si="58"/>
        <v>music</v>
      </c>
      <c r="R557" t="str">
        <f t="shared" si="59"/>
        <v>rock</v>
      </c>
      <c r="S557" s="4">
        <f t="shared" si="60"/>
        <v>41731.208333333336</v>
      </c>
      <c r="T557" s="4">
        <f t="shared" si="61"/>
        <v>41762.208333333336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4" t="str">
        <f t="shared" si="58"/>
        <v>publishing</v>
      </c>
      <c r="R558" t="str">
        <f t="shared" si="59"/>
        <v>translations</v>
      </c>
      <c r="S558" s="4">
        <f t="shared" si="60"/>
        <v>40792.208333333336</v>
      </c>
      <c r="T558" s="4">
        <f t="shared" si="61"/>
        <v>40799.208333333336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4" t="str">
        <f t="shared" si="58"/>
        <v>film &amp; video</v>
      </c>
      <c r="R559" t="str">
        <f t="shared" si="59"/>
        <v>science fiction</v>
      </c>
      <c r="S559" s="4">
        <f t="shared" si="60"/>
        <v>42279.208333333328</v>
      </c>
      <c r="T559" s="4">
        <f t="shared" si="61"/>
        <v>42282.208333333328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4" t="str">
        <f t="shared" si="58"/>
        <v>theater</v>
      </c>
      <c r="R560" t="str">
        <f t="shared" si="59"/>
        <v>plays</v>
      </c>
      <c r="S560" s="4">
        <f t="shared" si="60"/>
        <v>42424.25</v>
      </c>
      <c r="T560" s="4">
        <f t="shared" si="61"/>
        <v>42467.208333333328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4" t="str">
        <f t="shared" si="58"/>
        <v>theater</v>
      </c>
      <c r="R561" t="str">
        <f t="shared" si="59"/>
        <v>plays</v>
      </c>
      <c r="S561" s="4">
        <f t="shared" si="60"/>
        <v>42584.208333333328</v>
      </c>
      <c r="T561" s="4">
        <f t="shared" si="61"/>
        <v>42591.208333333328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4" t="str">
        <f t="shared" si="58"/>
        <v>film &amp; video</v>
      </c>
      <c r="R562" t="str">
        <f t="shared" si="59"/>
        <v>animation</v>
      </c>
      <c r="S562" s="4">
        <f t="shared" si="60"/>
        <v>40865.25</v>
      </c>
      <c r="T562" s="4">
        <f t="shared" si="61"/>
        <v>40905.25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4" t="str">
        <f t="shared" si="58"/>
        <v>theater</v>
      </c>
      <c r="R563" t="str">
        <f t="shared" si="59"/>
        <v>plays</v>
      </c>
      <c r="S563" s="4">
        <f t="shared" si="60"/>
        <v>40833.208333333336</v>
      </c>
      <c r="T563" s="4">
        <f t="shared" si="61"/>
        <v>40835.208333333336</v>
      </c>
      <c r="U563">
        <f t="shared" si="62"/>
        <v>2011</v>
      </c>
    </row>
    <row r="564" spans="1:21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4" t="str">
        <f t="shared" si="58"/>
        <v>music</v>
      </c>
      <c r="R564" t="str">
        <f t="shared" si="59"/>
        <v>rock</v>
      </c>
      <c r="S564" s="4">
        <f t="shared" si="60"/>
        <v>43536.208333333328</v>
      </c>
      <c r="T564" s="4">
        <f t="shared" si="61"/>
        <v>43538.208333333328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4" t="str">
        <f t="shared" si="58"/>
        <v>film &amp; video</v>
      </c>
      <c r="R565" t="str">
        <f t="shared" si="59"/>
        <v>documentary</v>
      </c>
      <c r="S565" s="4">
        <f t="shared" si="60"/>
        <v>43417.25</v>
      </c>
      <c r="T565" s="4">
        <f t="shared" si="61"/>
        <v>43437.25</v>
      </c>
      <c r="U565">
        <f t="shared" si="62"/>
        <v>2018</v>
      </c>
    </row>
    <row r="566" spans="1:21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4" t="str">
        <f t="shared" si="58"/>
        <v>theater</v>
      </c>
      <c r="R566" t="str">
        <f t="shared" si="59"/>
        <v>plays</v>
      </c>
      <c r="S566" s="4">
        <f t="shared" si="60"/>
        <v>42078.208333333328</v>
      </c>
      <c r="T566" s="4">
        <f t="shared" si="61"/>
        <v>42086.208333333328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4" t="str">
        <f t="shared" si="58"/>
        <v>theater</v>
      </c>
      <c r="R567" t="str">
        <f t="shared" si="59"/>
        <v>plays</v>
      </c>
      <c r="S567" s="4">
        <f t="shared" si="60"/>
        <v>40862.25</v>
      </c>
      <c r="T567" s="4">
        <f t="shared" si="61"/>
        <v>40882.25</v>
      </c>
      <c r="U567">
        <f t="shared" si="62"/>
        <v>2011</v>
      </c>
    </row>
    <row r="568" spans="1:21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4" t="str">
        <f t="shared" si="58"/>
        <v>music</v>
      </c>
      <c r="R568" t="str">
        <f t="shared" si="59"/>
        <v>electric music</v>
      </c>
      <c r="S568" s="4">
        <f t="shared" si="60"/>
        <v>42424.25</v>
      </c>
      <c r="T568" s="4">
        <f t="shared" si="61"/>
        <v>42447.208333333328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4" t="str">
        <f t="shared" si="58"/>
        <v>music</v>
      </c>
      <c r="R569" t="str">
        <f t="shared" si="59"/>
        <v>rock</v>
      </c>
      <c r="S569" s="4">
        <f t="shared" si="60"/>
        <v>41830.208333333336</v>
      </c>
      <c r="T569" s="4">
        <f t="shared" si="61"/>
        <v>41832.208333333336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4" t="str">
        <f t="shared" si="58"/>
        <v>theater</v>
      </c>
      <c r="R570" t="str">
        <f t="shared" si="59"/>
        <v>plays</v>
      </c>
      <c r="S570" s="4">
        <f t="shared" si="60"/>
        <v>40374.208333333336</v>
      </c>
      <c r="T570" s="4">
        <f t="shared" si="61"/>
        <v>40419.208333333336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4" t="str">
        <f t="shared" si="58"/>
        <v>film &amp; video</v>
      </c>
      <c r="R571" t="str">
        <f t="shared" si="59"/>
        <v>animation</v>
      </c>
      <c r="S571" s="4">
        <f t="shared" si="60"/>
        <v>40554.25</v>
      </c>
      <c r="T571" s="4">
        <f t="shared" si="61"/>
        <v>40566.25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4" t="str">
        <f t="shared" si="58"/>
        <v>music</v>
      </c>
      <c r="R572" t="str">
        <f t="shared" si="59"/>
        <v>rock</v>
      </c>
      <c r="S572" s="4">
        <f t="shared" si="60"/>
        <v>41993.25</v>
      </c>
      <c r="T572" s="4">
        <f t="shared" si="61"/>
        <v>41999.25</v>
      </c>
      <c r="U572">
        <f t="shared" si="62"/>
        <v>2014</v>
      </c>
    </row>
    <row r="573" spans="1:21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4" t="str">
        <f t="shared" si="58"/>
        <v>film &amp; video</v>
      </c>
      <c r="R573" t="str">
        <f t="shared" si="59"/>
        <v>shorts</v>
      </c>
      <c r="S573" s="4">
        <f t="shared" si="60"/>
        <v>42174.208333333328</v>
      </c>
      <c r="T573" s="4">
        <f t="shared" si="61"/>
        <v>42221.208333333328</v>
      </c>
      <c r="U573">
        <f t="shared" si="62"/>
        <v>2015</v>
      </c>
    </row>
    <row r="574" spans="1:21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4" t="str">
        <f t="shared" si="58"/>
        <v>music</v>
      </c>
      <c r="R574" t="str">
        <f t="shared" si="59"/>
        <v>rock</v>
      </c>
      <c r="S574" s="4">
        <f t="shared" si="60"/>
        <v>42275.208333333328</v>
      </c>
      <c r="T574" s="4">
        <f t="shared" si="61"/>
        <v>42291.208333333328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4" t="str">
        <f t="shared" si="58"/>
        <v>journalism</v>
      </c>
      <c r="R575" t="str">
        <f t="shared" si="59"/>
        <v>audio</v>
      </c>
      <c r="S575" s="4">
        <f t="shared" si="60"/>
        <v>41761.208333333336</v>
      </c>
      <c r="T575" s="4">
        <f t="shared" si="61"/>
        <v>41763.208333333336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4" t="str">
        <f t="shared" si="58"/>
        <v>food</v>
      </c>
      <c r="R576" t="str">
        <f t="shared" si="59"/>
        <v>food trucks</v>
      </c>
      <c r="S576" s="4">
        <f t="shared" si="60"/>
        <v>43806.25</v>
      </c>
      <c r="T576" s="4">
        <f t="shared" si="61"/>
        <v>43816.25</v>
      </c>
      <c r="U576">
        <f t="shared" si="62"/>
        <v>2019</v>
      </c>
    </row>
    <row r="577" spans="1:21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4" t="str">
        <f t="shared" si="58"/>
        <v>theater</v>
      </c>
      <c r="R577" t="str">
        <f t="shared" si="59"/>
        <v>plays</v>
      </c>
      <c r="S577" s="4">
        <f t="shared" si="60"/>
        <v>41779.208333333336</v>
      </c>
      <c r="T577" s="4">
        <f t="shared" si="61"/>
        <v>41782.208333333336</v>
      </c>
      <c r="U577">
        <f t="shared" si="62"/>
        <v>2014</v>
      </c>
    </row>
    <row r="578" spans="1:21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4" t="str">
        <f t="shared" si="58"/>
        <v>theater</v>
      </c>
      <c r="R578" t="str">
        <f t="shared" si="59"/>
        <v>plays</v>
      </c>
      <c r="S578" s="4">
        <f t="shared" si="60"/>
        <v>43040.208333333328</v>
      </c>
      <c r="T578" s="4">
        <f t="shared" si="61"/>
        <v>43057.25</v>
      </c>
      <c r="U578">
        <f t="shared" si="62"/>
        <v>2017</v>
      </c>
    </row>
    <row r="579" spans="1:21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63">ROUND(E579/D579*100,0)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4" t="str">
        <f t="shared" ref="Q579:Q642" si="65">LEFT(P579,SEARCH("/",P579)-1)</f>
        <v>music</v>
      </c>
      <c r="R579" t="str">
        <f t="shared" ref="R579:R642" si="66">RIGHT(P579,LEN(P579)-SEARCH("/",P579))</f>
        <v>jazz</v>
      </c>
      <c r="S579" s="4">
        <f t="shared" ref="S579:S642" si="67">L579/86400+DATE(1970,1,1)</f>
        <v>40613.25</v>
      </c>
      <c r="T579" s="4">
        <f t="shared" ref="T579:T642" si="68">M579/86400+DATE(1970,1,1)</f>
        <v>40639.208333333336</v>
      </c>
      <c r="U579">
        <f t="shared" ref="U579:U642" si="69">YEAR(S:S)</f>
        <v>2011</v>
      </c>
    </row>
    <row r="580" spans="1:21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4" t="str">
        <f t="shared" si="65"/>
        <v>film &amp; video</v>
      </c>
      <c r="R580" t="str">
        <f t="shared" si="66"/>
        <v>science fiction</v>
      </c>
      <c r="S580" s="4">
        <f t="shared" si="67"/>
        <v>40878.25</v>
      </c>
      <c r="T580" s="4">
        <f t="shared" si="68"/>
        <v>40881.25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4" t="str">
        <f t="shared" si="65"/>
        <v>music</v>
      </c>
      <c r="R581" t="str">
        <f t="shared" si="66"/>
        <v>jazz</v>
      </c>
      <c r="S581" s="4">
        <f t="shared" si="67"/>
        <v>40762.208333333336</v>
      </c>
      <c r="T581" s="4">
        <f t="shared" si="68"/>
        <v>40774.208333333336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4" t="str">
        <f t="shared" si="65"/>
        <v>theater</v>
      </c>
      <c r="R582" t="str">
        <f t="shared" si="66"/>
        <v>plays</v>
      </c>
      <c r="S582" s="4">
        <f t="shared" si="67"/>
        <v>41696.25</v>
      </c>
      <c r="T582" s="4">
        <f t="shared" si="68"/>
        <v>41704.25</v>
      </c>
      <c r="U582">
        <f t="shared" si="69"/>
        <v>2014</v>
      </c>
    </row>
    <row r="583" spans="1:21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4" t="str">
        <f t="shared" si="65"/>
        <v>technology</v>
      </c>
      <c r="R583" t="str">
        <f t="shared" si="66"/>
        <v>web</v>
      </c>
      <c r="S583" s="4">
        <f t="shared" si="67"/>
        <v>40662.208333333336</v>
      </c>
      <c r="T583" s="4">
        <f t="shared" si="68"/>
        <v>40677.208333333336</v>
      </c>
      <c r="U583">
        <f t="shared" si="69"/>
        <v>2011</v>
      </c>
    </row>
    <row r="584" spans="1:21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4" t="str">
        <f t="shared" si="65"/>
        <v>games</v>
      </c>
      <c r="R584" t="str">
        <f t="shared" si="66"/>
        <v>video games</v>
      </c>
      <c r="S584" s="4">
        <f t="shared" si="67"/>
        <v>42165.208333333328</v>
      </c>
      <c r="T584" s="4">
        <f t="shared" si="68"/>
        <v>42170.208333333328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4" t="str">
        <f t="shared" si="65"/>
        <v>film &amp; video</v>
      </c>
      <c r="R585" t="str">
        <f t="shared" si="66"/>
        <v>documentary</v>
      </c>
      <c r="S585" s="4">
        <f t="shared" si="67"/>
        <v>40959.25</v>
      </c>
      <c r="T585" s="4">
        <f t="shared" si="68"/>
        <v>40976.25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4" t="str">
        <f t="shared" si="65"/>
        <v>technology</v>
      </c>
      <c r="R586" t="str">
        <f t="shared" si="66"/>
        <v>web</v>
      </c>
      <c r="S586" s="4">
        <f t="shared" si="67"/>
        <v>41024.208333333336</v>
      </c>
      <c r="T586" s="4">
        <f t="shared" si="68"/>
        <v>41038.208333333336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4" t="str">
        <f t="shared" si="65"/>
        <v>publishing</v>
      </c>
      <c r="R587" t="str">
        <f t="shared" si="66"/>
        <v>translations</v>
      </c>
      <c r="S587" s="4">
        <f t="shared" si="67"/>
        <v>40255.208333333336</v>
      </c>
      <c r="T587" s="4">
        <f t="shared" si="68"/>
        <v>40265.208333333336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4" t="str">
        <f t="shared" si="65"/>
        <v>music</v>
      </c>
      <c r="R588" t="str">
        <f t="shared" si="66"/>
        <v>rock</v>
      </c>
      <c r="S588" s="4">
        <f t="shared" si="67"/>
        <v>40499.25</v>
      </c>
      <c r="T588" s="4">
        <f t="shared" si="68"/>
        <v>40518.25</v>
      </c>
      <c r="U588">
        <f t="shared" si="69"/>
        <v>2010</v>
      </c>
    </row>
    <row r="589" spans="1:21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4" t="str">
        <f t="shared" si="65"/>
        <v>food</v>
      </c>
      <c r="R589" t="str">
        <f t="shared" si="66"/>
        <v>food trucks</v>
      </c>
      <c r="S589" s="4">
        <f t="shared" si="67"/>
        <v>43484.25</v>
      </c>
      <c r="T589" s="4">
        <f t="shared" si="68"/>
        <v>43536.208333333328</v>
      </c>
      <c r="U589">
        <f t="shared" si="69"/>
        <v>2019</v>
      </c>
    </row>
    <row r="590" spans="1:21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4" t="str">
        <f t="shared" si="65"/>
        <v>theater</v>
      </c>
      <c r="R590" t="str">
        <f t="shared" si="66"/>
        <v>plays</v>
      </c>
      <c r="S590" s="4">
        <f t="shared" si="67"/>
        <v>40262.208333333336</v>
      </c>
      <c r="T590" s="4">
        <f t="shared" si="68"/>
        <v>40293.208333333336</v>
      </c>
      <c r="U590">
        <f t="shared" si="69"/>
        <v>2010</v>
      </c>
    </row>
    <row r="591" spans="1:21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4" t="str">
        <f t="shared" si="65"/>
        <v>film &amp; video</v>
      </c>
      <c r="R591" t="str">
        <f t="shared" si="66"/>
        <v>documentary</v>
      </c>
      <c r="S591" s="4">
        <f t="shared" si="67"/>
        <v>42190.208333333328</v>
      </c>
      <c r="T591" s="4">
        <f t="shared" si="68"/>
        <v>42197.208333333328</v>
      </c>
      <c r="U591">
        <f t="shared" si="69"/>
        <v>2015</v>
      </c>
    </row>
    <row r="592" spans="1:21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4" t="str">
        <f t="shared" si="65"/>
        <v>publishing</v>
      </c>
      <c r="R592" t="str">
        <f t="shared" si="66"/>
        <v>radio &amp; podcasts</v>
      </c>
      <c r="S592" s="4">
        <f t="shared" si="67"/>
        <v>41994.25</v>
      </c>
      <c r="T592" s="4">
        <f t="shared" si="68"/>
        <v>42005.25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4" t="str">
        <f t="shared" si="65"/>
        <v>games</v>
      </c>
      <c r="R593" t="str">
        <f t="shared" si="66"/>
        <v>video games</v>
      </c>
      <c r="S593" s="4">
        <f t="shared" si="67"/>
        <v>40373.208333333336</v>
      </c>
      <c r="T593" s="4">
        <f t="shared" si="68"/>
        <v>40383.208333333336</v>
      </c>
      <c r="U593">
        <f t="shared" si="69"/>
        <v>2010</v>
      </c>
    </row>
    <row r="594" spans="1:21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4" t="str">
        <f t="shared" si="65"/>
        <v>theater</v>
      </c>
      <c r="R594" t="str">
        <f t="shared" si="66"/>
        <v>plays</v>
      </c>
      <c r="S594" s="4">
        <f t="shared" si="67"/>
        <v>41789.208333333336</v>
      </c>
      <c r="T594" s="4">
        <f t="shared" si="68"/>
        <v>41798.208333333336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4" t="str">
        <f t="shared" si="65"/>
        <v>film &amp; video</v>
      </c>
      <c r="R595" t="str">
        <f t="shared" si="66"/>
        <v>animation</v>
      </c>
      <c r="S595" s="4">
        <f t="shared" si="67"/>
        <v>41724.208333333336</v>
      </c>
      <c r="T595" s="4">
        <f t="shared" si="68"/>
        <v>41737.208333333336</v>
      </c>
      <c r="U595">
        <f t="shared" si="69"/>
        <v>2014</v>
      </c>
    </row>
    <row r="596" spans="1:21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4" t="str">
        <f t="shared" si="65"/>
        <v>theater</v>
      </c>
      <c r="R596" t="str">
        <f t="shared" si="66"/>
        <v>plays</v>
      </c>
      <c r="S596" s="4">
        <f t="shared" si="67"/>
        <v>42548.208333333328</v>
      </c>
      <c r="T596" s="4">
        <f t="shared" si="68"/>
        <v>42551.208333333328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4" t="str">
        <f t="shared" si="65"/>
        <v>theater</v>
      </c>
      <c r="R597" t="str">
        <f t="shared" si="66"/>
        <v>plays</v>
      </c>
      <c r="S597" s="4">
        <f t="shared" si="67"/>
        <v>40253.208333333336</v>
      </c>
      <c r="T597" s="4">
        <f t="shared" si="68"/>
        <v>40274.208333333336</v>
      </c>
      <c r="U597">
        <f t="shared" si="69"/>
        <v>2010</v>
      </c>
    </row>
    <row r="598" spans="1:21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4" t="str">
        <f t="shared" si="65"/>
        <v>film &amp; video</v>
      </c>
      <c r="R598" t="str">
        <f t="shared" si="66"/>
        <v>drama</v>
      </c>
      <c r="S598" s="4">
        <f t="shared" si="67"/>
        <v>42434.25</v>
      </c>
      <c r="T598" s="4">
        <f t="shared" si="68"/>
        <v>42441.25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4" t="str">
        <f t="shared" si="65"/>
        <v>theater</v>
      </c>
      <c r="R599" t="str">
        <f t="shared" si="66"/>
        <v>plays</v>
      </c>
      <c r="S599" s="4">
        <f t="shared" si="67"/>
        <v>43786.25</v>
      </c>
      <c r="T599" s="4">
        <f t="shared" si="68"/>
        <v>43804.25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4" t="str">
        <f t="shared" si="65"/>
        <v>music</v>
      </c>
      <c r="R600" t="str">
        <f t="shared" si="66"/>
        <v>rock</v>
      </c>
      <c r="S600" s="4">
        <f t="shared" si="67"/>
        <v>40344.208333333336</v>
      </c>
      <c r="T600" s="4">
        <f t="shared" si="68"/>
        <v>40373.208333333336</v>
      </c>
      <c r="U600">
        <f t="shared" si="69"/>
        <v>2010</v>
      </c>
    </row>
    <row r="601" spans="1:21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4" t="str">
        <f t="shared" si="65"/>
        <v>film &amp; video</v>
      </c>
      <c r="R601" t="str">
        <f t="shared" si="66"/>
        <v>documentary</v>
      </c>
      <c r="S601" s="4">
        <f t="shared" si="67"/>
        <v>42047.25</v>
      </c>
      <c r="T601" s="4">
        <f t="shared" si="68"/>
        <v>42055.25</v>
      </c>
      <c r="U601">
        <f t="shared" si="69"/>
        <v>2015</v>
      </c>
    </row>
    <row r="602" spans="1:21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4" t="str">
        <f t="shared" si="65"/>
        <v>food</v>
      </c>
      <c r="R602" t="str">
        <f t="shared" si="66"/>
        <v>food trucks</v>
      </c>
      <c r="S602" s="4">
        <f t="shared" si="67"/>
        <v>41485.208333333336</v>
      </c>
      <c r="T602" s="4">
        <f t="shared" si="68"/>
        <v>41497.208333333336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4" t="str">
        <f t="shared" si="65"/>
        <v>technology</v>
      </c>
      <c r="R603" t="str">
        <f t="shared" si="66"/>
        <v>wearables</v>
      </c>
      <c r="S603" s="4">
        <f t="shared" si="67"/>
        <v>41789.208333333336</v>
      </c>
      <c r="T603" s="4">
        <f t="shared" si="68"/>
        <v>41806.208333333336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4" t="str">
        <f t="shared" si="65"/>
        <v>theater</v>
      </c>
      <c r="R604" t="str">
        <f t="shared" si="66"/>
        <v>plays</v>
      </c>
      <c r="S604" s="4">
        <f t="shared" si="67"/>
        <v>42160.208333333328</v>
      </c>
      <c r="T604" s="4">
        <f t="shared" si="68"/>
        <v>42171.208333333328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4" t="str">
        <f t="shared" si="65"/>
        <v>theater</v>
      </c>
      <c r="R605" t="str">
        <f t="shared" si="66"/>
        <v>plays</v>
      </c>
      <c r="S605" s="4">
        <f t="shared" si="67"/>
        <v>43573.208333333328</v>
      </c>
      <c r="T605" s="4">
        <f t="shared" si="68"/>
        <v>43600.208333333328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4" t="str">
        <f t="shared" si="65"/>
        <v>theater</v>
      </c>
      <c r="R606" t="str">
        <f t="shared" si="66"/>
        <v>plays</v>
      </c>
      <c r="S606" s="4">
        <f t="shared" si="67"/>
        <v>40565.25</v>
      </c>
      <c r="T606" s="4">
        <f t="shared" si="68"/>
        <v>40586.25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4" t="str">
        <f t="shared" si="65"/>
        <v>publishing</v>
      </c>
      <c r="R607" t="str">
        <f t="shared" si="66"/>
        <v>nonfiction</v>
      </c>
      <c r="S607" s="4">
        <f t="shared" si="67"/>
        <v>42280.208333333328</v>
      </c>
      <c r="T607" s="4">
        <f t="shared" si="68"/>
        <v>42321.25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4" t="str">
        <f t="shared" si="65"/>
        <v>music</v>
      </c>
      <c r="R608" t="str">
        <f t="shared" si="66"/>
        <v>rock</v>
      </c>
      <c r="S608" s="4">
        <f t="shared" si="67"/>
        <v>42436.25</v>
      </c>
      <c r="T608" s="4">
        <f t="shared" si="68"/>
        <v>42447.208333333328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4" t="str">
        <f t="shared" si="65"/>
        <v>food</v>
      </c>
      <c r="R609" t="str">
        <f t="shared" si="66"/>
        <v>food trucks</v>
      </c>
      <c r="S609" s="4">
        <f t="shared" si="67"/>
        <v>41721.208333333336</v>
      </c>
      <c r="T609" s="4">
        <f t="shared" si="68"/>
        <v>41723.208333333336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4" t="str">
        <f t="shared" si="65"/>
        <v>music</v>
      </c>
      <c r="R610" t="str">
        <f t="shared" si="66"/>
        <v>jazz</v>
      </c>
      <c r="S610" s="4">
        <f t="shared" si="67"/>
        <v>43530.25</v>
      </c>
      <c r="T610" s="4">
        <f t="shared" si="68"/>
        <v>43534.25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4" t="str">
        <f t="shared" si="65"/>
        <v>film &amp; video</v>
      </c>
      <c r="R611" t="str">
        <f t="shared" si="66"/>
        <v>science fiction</v>
      </c>
      <c r="S611" s="4">
        <f t="shared" si="67"/>
        <v>43481.25</v>
      </c>
      <c r="T611" s="4">
        <f t="shared" si="68"/>
        <v>43498.25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4" t="str">
        <f t="shared" si="65"/>
        <v>theater</v>
      </c>
      <c r="R612" t="str">
        <f t="shared" si="66"/>
        <v>plays</v>
      </c>
      <c r="S612" s="4">
        <f t="shared" si="67"/>
        <v>41259.25</v>
      </c>
      <c r="T612" s="4">
        <f t="shared" si="68"/>
        <v>41273.25</v>
      </c>
      <c r="U612">
        <f t="shared" si="69"/>
        <v>2012</v>
      </c>
    </row>
    <row r="613" spans="1:21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4" t="str">
        <f t="shared" si="65"/>
        <v>theater</v>
      </c>
      <c r="R613" t="str">
        <f t="shared" si="66"/>
        <v>plays</v>
      </c>
      <c r="S613" s="4">
        <f t="shared" si="67"/>
        <v>41480.208333333336</v>
      </c>
      <c r="T613" s="4">
        <f t="shared" si="68"/>
        <v>41492.208333333336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4" t="str">
        <f t="shared" si="65"/>
        <v>music</v>
      </c>
      <c r="R614" t="str">
        <f t="shared" si="66"/>
        <v>electric music</v>
      </c>
      <c r="S614" s="4">
        <f t="shared" si="67"/>
        <v>40474.208333333336</v>
      </c>
      <c r="T614" s="4">
        <f t="shared" si="68"/>
        <v>40497.25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4" t="str">
        <f t="shared" si="65"/>
        <v>theater</v>
      </c>
      <c r="R615" t="str">
        <f t="shared" si="66"/>
        <v>plays</v>
      </c>
      <c r="S615" s="4">
        <f t="shared" si="67"/>
        <v>42973.208333333328</v>
      </c>
      <c r="T615" s="4">
        <f t="shared" si="68"/>
        <v>42982.208333333328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4" t="str">
        <f t="shared" si="65"/>
        <v>theater</v>
      </c>
      <c r="R616" t="str">
        <f t="shared" si="66"/>
        <v>plays</v>
      </c>
      <c r="S616" s="4">
        <f t="shared" si="67"/>
        <v>42746.25</v>
      </c>
      <c r="T616" s="4">
        <f t="shared" si="68"/>
        <v>42764.25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4" t="str">
        <f t="shared" si="65"/>
        <v>theater</v>
      </c>
      <c r="R617" t="str">
        <f t="shared" si="66"/>
        <v>plays</v>
      </c>
      <c r="S617" s="4">
        <f t="shared" si="67"/>
        <v>42489.208333333328</v>
      </c>
      <c r="T617" s="4">
        <f t="shared" si="68"/>
        <v>42499.208333333328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4" t="str">
        <f t="shared" si="65"/>
        <v>music</v>
      </c>
      <c r="R618" t="str">
        <f t="shared" si="66"/>
        <v>indie rock</v>
      </c>
      <c r="S618" s="4">
        <f t="shared" si="67"/>
        <v>41537.208333333336</v>
      </c>
      <c r="T618" s="4">
        <f t="shared" si="68"/>
        <v>41538.208333333336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4" t="str">
        <f t="shared" si="65"/>
        <v>theater</v>
      </c>
      <c r="R619" t="str">
        <f t="shared" si="66"/>
        <v>plays</v>
      </c>
      <c r="S619" s="4">
        <f t="shared" si="67"/>
        <v>41794.208333333336</v>
      </c>
      <c r="T619" s="4">
        <f t="shared" si="68"/>
        <v>41804.208333333336</v>
      </c>
      <c r="U619">
        <f t="shared" si="69"/>
        <v>2014</v>
      </c>
    </row>
    <row r="620" spans="1:21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4" t="str">
        <f t="shared" si="65"/>
        <v>publishing</v>
      </c>
      <c r="R620" t="str">
        <f t="shared" si="66"/>
        <v>nonfiction</v>
      </c>
      <c r="S620" s="4">
        <f t="shared" si="67"/>
        <v>41396.208333333336</v>
      </c>
      <c r="T620" s="4">
        <f t="shared" si="68"/>
        <v>41417.208333333336</v>
      </c>
      <c r="U620">
        <f t="shared" si="69"/>
        <v>2013</v>
      </c>
    </row>
    <row r="621" spans="1:21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4" t="str">
        <f t="shared" si="65"/>
        <v>theater</v>
      </c>
      <c r="R621" t="str">
        <f t="shared" si="66"/>
        <v>plays</v>
      </c>
      <c r="S621" s="4">
        <f t="shared" si="67"/>
        <v>40669.208333333336</v>
      </c>
      <c r="T621" s="4">
        <f t="shared" si="68"/>
        <v>40670.208333333336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4" t="str">
        <f t="shared" si="65"/>
        <v>photography</v>
      </c>
      <c r="R622" t="str">
        <f t="shared" si="66"/>
        <v>photography books</v>
      </c>
      <c r="S622" s="4">
        <f t="shared" si="67"/>
        <v>42559.208333333328</v>
      </c>
      <c r="T622" s="4">
        <f t="shared" si="68"/>
        <v>42563.208333333328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4" t="str">
        <f t="shared" si="65"/>
        <v>theater</v>
      </c>
      <c r="R623" t="str">
        <f t="shared" si="66"/>
        <v>plays</v>
      </c>
      <c r="S623" s="4">
        <f t="shared" si="67"/>
        <v>42626.208333333328</v>
      </c>
      <c r="T623" s="4">
        <f t="shared" si="68"/>
        <v>42631.208333333328</v>
      </c>
      <c r="U623">
        <f t="shared" si="69"/>
        <v>2016</v>
      </c>
    </row>
    <row r="624" spans="1:21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4" t="str">
        <f t="shared" si="65"/>
        <v>music</v>
      </c>
      <c r="R624" t="str">
        <f t="shared" si="66"/>
        <v>indie rock</v>
      </c>
      <c r="S624" s="4">
        <f t="shared" si="67"/>
        <v>43205.208333333328</v>
      </c>
      <c r="T624" s="4">
        <f t="shared" si="68"/>
        <v>43231.208333333328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4" t="str">
        <f t="shared" si="65"/>
        <v>theater</v>
      </c>
      <c r="R625" t="str">
        <f t="shared" si="66"/>
        <v>plays</v>
      </c>
      <c r="S625" s="4">
        <f t="shared" si="67"/>
        <v>42201.208333333328</v>
      </c>
      <c r="T625" s="4">
        <f t="shared" si="68"/>
        <v>42206.208333333328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4" t="str">
        <f t="shared" si="65"/>
        <v>photography</v>
      </c>
      <c r="R626" t="str">
        <f t="shared" si="66"/>
        <v>photography books</v>
      </c>
      <c r="S626" s="4">
        <f t="shared" si="67"/>
        <v>42029.25</v>
      </c>
      <c r="T626" s="4">
        <f t="shared" si="68"/>
        <v>42035.25</v>
      </c>
      <c r="U626">
        <f t="shared" si="69"/>
        <v>2015</v>
      </c>
    </row>
    <row r="627" spans="1:21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4" t="str">
        <f t="shared" si="65"/>
        <v>theater</v>
      </c>
      <c r="R627" t="str">
        <f t="shared" si="66"/>
        <v>plays</v>
      </c>
      <c r="S627" s="4">
        <f t="shared" si="67"/>
        <v>43857.25</v>
      </c>
      <c r="T627" s="4">
        <f t="shared" si="68"/>
        <v>43871.25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4" t="str">
        <f t="shared" si="65"/>
        <v>theater</v>
      </c>
      <c r="R628" t="str">
        <f t="shared" si="66"/>
        <v>plays</v>
      </c>
      <c r="S628" s="4">
        <f t="shared" si="67"/>
        <v>40449.208333333336</v>
      </c>
      <c r="T628" s="4">
        <f t="shared" si="68"/>
        <v>40458.208333333336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4" t="str">
        <f t="shared" si="65"/>
        <v>food</v>
      </c>
      <c r="R629" t="str">
        <f t="shared" si="66"/>
        <v>food trucks</v>
      </c>
      <c r="S629" s="4">
        <f t="shared" si="67"/>
        <v>40345.208333333336</v>
      </c>
      <c r="T629" s="4">
        <f t="shared" si="68"/>
        <v>40369.208333333336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4" t="str">
        <f t="shared" si="65"/>
        <v>music</v>
      </c>
      <c r="R630" t="str">
        <f t="shared" si="66"/>
        <v>indie rock</v>
      </c>
      <c r="S630" s="4">
        <f t="shared" si="67"/>
        <v>40455.208333333336</v>
      </c>
      <c r="T630" s="4">
        <f t="shared" si="68"/>
        <v>40458.208333333336</v>
      </c>
      <c r="U630">
        <f t="shared" si="69"/>
        <v>2010</v>
      </c>
    </row>
    <row r="631" spans="1:21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4" t="str">
        <f t="shared" si="65"/>
        <v>theater</v>
      </c>
      <c r="R631" t="str">
        <f t="shared" si="66"/>
        <v>plays</v>
      </c>
      <c r="S631" s="4">
        <f t="shared" si="67"/>
        <v>42557.208333333328</v>
      </c>
      <c r="T631" s="4">
        <f t="shared" si="68"/>
        <v>42559.208333333328</v>
      </c>
      <c r="U631">
        <f t="shared" si="69"/>
        <v>2016</v>
      </c>
    </row>
    <row r="632" spans="1:21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4" t="str">
        <f t="shared" si="65"/>
        <v>theater</v>
      </c>
      <c r="R632" t="str">
        <f t="shared" si="66"/>
        <v>plays</v>
      </c>
      <c r="S632" s="4">
        <f t="shared" si="67"/>
        <v>43586.208333333328</v>
      </c>
      <c r="T632" s="4">
        <f t="shared" si="68"/>
        <v>43597.208333333328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4" t="str">
        <f t="shared" si="65"/>
        <v>theater</v>
      </c>
      <c r="R633" t="str">
        <f t="shared" si="66"/>
        <v>plays</v>
      </c>
      <c r="S633" s="4">
        <f t="shared" si="67"/>
        <v>43550.208333333328</v>
      </c>
      <c r="T633" s="4">
        <f t="shared" si="68"/>
        <v>43554.208333333328</v>
      </c>
      <c r="U633">
        <f t="shared" si="69"/>
        <v>2019</v>
      </c>
    </row>
    <row r="634" spans="1:21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4" t="str">
        <f t="shared" si="65"/>
        <v>theater</v>
      </c>
      <c r="R634" t="str">
        <f t="shared" si="66"/>
        <v>plays</v>
      </c>
      <c r="S634" s="4">
        <f t="shared" si="67"/>
        <v>41945.208333333336</v>
      </c>
      <c r="T634" s="4">
        <f t="shared" si="68"/>
        <v>41963.25</v>
      </c>
      <c r="U634">
        <f t="shared" si="69"/>
        <v>2014</v>
      </c>
    </row>
    <row r="635" spans="1:21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4" t="str">
        <f t="shared" si="65"/>
        <v>film &amp; video</v>
      </c>
      <c r="R635" t="str">
        <f t="shared" si="66"/>
        <v>animation</v>
      </c>
      <c r="S635" s="4">
        <f t="shared" si="67"/>
        <v>42315.25</v>
      </c>
      <c r="T635" s="4">
        <f t="shared" si="68"/>
        <v>42319.25</v>
      </c>
      <c r="U635">
        <f t="shared" si="69"/>
        <v>2015</v>
      </c>
    </row>
    <row r="636" spans="1:21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4" t="str">
        <f t="shared" si="65"/>
        <v>film &amp; video</v>
      </c>
      <c r="R636" t="str">
        <f t="shared" si="66"/>
        <v>television</v>
      </c>
      <c r="S636" s="4">
        <f t="shared" si="67"/>
        <v>42819.208333333328</v>
      </c>
      <c r="T636" s="4">
        <f t="shared" si="68"/>
        <v>42833.208333333328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4" t="str">
        <f t="shared" si="65"/>
        <v>film &amp; video</v>
      </c>
      <c r="R637" t="str">
        <f t="shared" si="66"/>
        <v>television</v>
      </c>
      <c r="S637" s="4">
        <f t="shared" si="67"/>
        <v>41314.25</v>
      </c>
      <c r="T637" s="4">
        <f t="shared" si="68"/>
        <v>41346.208333333336</v>
      </c>
      <c r="U637">
        <f t="shared" si="69"/>
        <v>2013</v>
      </c>
    </row>
    <row r="638" spans="1:21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4" t="str">
        <f t="shared" si="65"/>
        <v>film &amp; video</v>
      </c>
      <c r="R638" t="str">
        <f t="shared" si="66"/>
        <v>animation</v>
      </c>
      <c r="S638" s="4">
        <f t="shared" si="67"/>
        <v>40926.25</v>
      </c>
      <c r="T638" s="4">
        <f t="shared" si="68"/>
        <v>40971.25</v>
      </c>
      <c r="U638">
        <f t="shared" si="69"/>
        <v>2012</v>
      </c>
    </row>
    <row r="639" spans="1:21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4" t="str">
        <f t="shared" si="65"/>
        <v>theater</v>
      </c>
      <c r="R639" t="str">
        <f t="shared" si="66"/>
        <v>plays</v>
      </c>
      <c r="S639" s="4">
        <f t="shared" si="67"/>
        <v>42688.25</v>
      </c>
      <c r="T639" s="4">
        <f t="shared" si="68"/>
        <v>42696.25</v>
      </c>
      <c r="U639">
        <f t="shared" si="69"/>
        <v>2016</v>
      </c>
    </row>
    <row r="640" spans="1:21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4" t="str">
        <f t="shared" si="65"/>
        <v>theater</v>
      </c>
      <c r="R640" t="str">
        <f t="shared" si="66"/>
        <v>plays</v>
      </c>
      <c r="S640" s="4">
        <f t="shared" si="67"/>
        <v>40386.208333333336</v>
      </c>
      <c r="T640" s="4">
        <f t="shared" si="68"/>
        <v>40398.208333333336</v>
      </c>
      <c r="U640">
        <f t="shared" si="69"/>
        <v>2010</v>
      </c>
    </row>
    <row r="641" spans="1:21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4" t="str">
        <f t="shared" si="65"/>
        <v>film &amp; video</v>
      </c>
      <c r="R641" t="str">
        <f t="shared" si="66"/>
        <v>drama</v>
      </c>
      <c r="S641" s="4">
        <f t="shared" si="67"/>
        <v>43309.208333333328</v>
      </c>
      <c r="T641" s="4">
        <f t="shared" si="68"/>
        <v>43309.208333333328</v>
      </c>
      <c r="U641">
        <f t="shared" si="69"/>
        <v>2018</v>
      </c>
    </row>
    <row r="642" spans="1:21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4" t="str">
        <f t="shared" si="65"/>
        <v>theater</v>
      </c>
      <c r="R642" t="str">
        <f t="shared" si="66"/>
        <v>plays</v>
      </c>
      <c r="S642" s="4">
        <f t="shared" si="67"/>
        <v>42387.25</v>
      </c>
      <c r="T642" s="4">
        <f t="shared" si="68"/>
        <v>42390.25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70">ROUND(E643/D643*100,0)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4" t="str">
        <f t="shared" ref="Q643:Q706" si="72">LEFT(P643,SEARCH("/",P643)-1)</f>
        <v>theater</v>
      </c>
      <c r="R643" t="str">
        <f t="shared" ref="R643:R706" si="73">RIGHT(P643,LEN(P643)-SEARCH("/",P643))</f>
        <v>plays</v>
      </c>
      <c r="S643" s="4">
        <f t="shared" ref="S643:S706" si="74">L643/86400+DATE(1970,1,1)</f>
        <v>42786.25</v>
      </c>
      <c r="T643" s="4">
        <f t="shared" ref="T643:T706" si="75">M643/86400+DATE(1970,1,1)</f>
        <v>42814.208333333328</v>
      </c>
      <c r="U643">
        <f t="shared" ref="U643:U706" si="76">YEAR(S:S)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4" t="str">
        <f t="shared" si="72"/>
        <v>technology</v>
      </c>
      <c r="R644" t="str">
        <f t="shared" si="73"/>
        <v>wearables</v>
      </c>
      <c r="S644" s="4">
        <f t="shared" si="74"/>
        <v>43451.25</v>
      </c>
      <c r="T644" s="4">
        <f t="shared" si="75"/>
        <v>43460.25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4" t="str">
        <f t="shared" si="72"/>
        <v>theater</v>
      </c>
      <c r="R645" t="str">
        <f t="shared" si="73"/>
        <v>plays</v>
      </c>
      <c r="S645" s="4">
        <f t="shared" si="74"/>
        <v>42795.25</v>
      </c>
      <c r="T645" s="4">
        <f t="shared" si="75"/>
        <v>42813.208333333328</v>
      </c>
      <c r="U645">
        <f t="shared" si="76"/>
        <v>2017</v>
      </c>
    </row>
    <row r="646" spans="1:21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4" t="str">
        <f t="shared" si="72"/>
        <v>theater</v>
      </c>
      <c r="R646" t="str">
        <f t="shared" si="73"/>
        <v>plays</v>
      </c>
      <c r="S646" s="4">
        <f t="shared" si="74"/>
        <v>43452.25</v>
      </c>
      <c r="T646" s="4">
        <f t="shared" si="75"/>
        <v>43468.25</v>
      </c>
      <c r="U646">
        <f t="shared" si="76"/>
        <v>2018</v>
      </c>
    </row>
    <row r="647" spans="1:21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4" t="str">
        <f t="shared" si="72"/>
        <v>music</v>
      </c>
      <c r="R647" t="str">
        <f t="shared" si="73"/>
        <v>rock</v>
      </c>
      <c r="S647" s="4">
        <f t="shared" si="74"/>
        <v>43369.208333333328</v>
      </c>
      <c r="T647" s="4">
        <f t="shared" si="75"/>
        <v>43390.208333333328</v>
      </c>
      <c r="U647">
        <f t="shared" si="76"/>
        <v>2018</v>
      </c>
    </row>
    <row r="648" spans="1:21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4" t="str">
        <f t="shared" si="72"/>
        <v>games</v>
      </c>
      <c r="R648" t="str">
        <f t="shared" si="73"/>
        <v>video games</v>
      </c>
      <c r="S648" s="4">
        <f t="shared" si="74"/>
        <v>41346.208333333336</v>
      </c>
      <c r="T648" s="4">
        <f t="shared" si="75"/>
        <v>41357.208333333336</v>
      </c>
      <c r="U648">
        <f t="shared" si="76"/>
        <v>2013</v>
      </c>
    </row>
    <row r="649" spans="1:21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4" t="str">
        <f t="shared" si="72"/>
        <v>publishing</v>
      </c>
      <c r="R649" t="str">
        <f t="shared" si="73"/>
        <v>translations</v>
      </c>
      <c r="S649" s="4">
        <f t="shared" si="74"/>
        <v>43199.208333333328</v>
      </c>
      <c r="T649" s="4">
        <f t="shared" si="75"/>
        <v>43223.208333333328</v>
      </c>
      <c r="U649">
        <f t="shared" si="76"/>
        <v>2018</v>
      </c>
    </row>
    <row r="650" spans="1:21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4" t="str">
        <f t="shared" si="72"/>
        <v>food</v>
      </c>
      <c r="R650" t="str">
        <f t="shared" si="73"/>
        <v>food trucks</v>
      </c>
      <c r="S650" s="4">
        <f t="shared" si="74"/>
        <v>42922.208333333328</v>
      </c>
      <c r="T650" s="4">
        <f t="shared" si="75"/>
        <v>42940.208333333328</v>
      </c>
      <c r="U650">
        <f t="shared" si="76"/>
        <v>2017</v>
      </c>
    </row>
    <row r="651" spans="1:21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4" t="str">
        <f t="shared" si="72"/>
        <v>theater</v>
      </c>
      <c r="R651" t="str">
        <f t="shared" si="73"/>
        <v>plays</v>
      </c>
      <c r="S651" s="4">
        <f t="shared" si="74"/>
        <v>40471.208333333336</v>
      </c>
      <c r="T651" s="4">
        <f t="shared" si="75"/>
        <v>40482.208333333336</v>
      </c>
      <c r="U651">
        <f t="shared" si="76"/>
        <v>2010</v>
      </c>
    </row>
    <row r="652" spans="1:21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4" t="str">
        <f t="shared" si="72"/>
        <v>music</v>
      </c>
      <c r="R652" t="str">
        <f t="shared" si="73"/>
        <v>jazz</v>
      </c>
      <c r="S652" s="4">
        <f t="shared" si="74"/>
        <v>41828.208333333336</v>
      </c>
      <c r="T652" s="4">
        <f t="shared" si="75"/>
        <v>41855.208333333336</v>
      </c>
      <c r="U652">
        <f t="shared" si="76"/>
        <v>2014</v>
      </c>
    </row>
    <row r="653" spans="1:21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4" t="str">
        <f t="shared" si="72"/>
        <v>film &amp; video</v>
      </c>
      <c r="R653" t="str">
        <f t="shared" si="73"/>
        <v>shorts</v>
      </c>
      <c r="S653" s="4">
        <f t="shared" si="74"/>
        <v>41692.25</v>
      </c>
      <c r="T653" s="4">
        <f t="shared" si="75"/>
        <v>41707.25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4" t="str">
        <f t="shared" si="72"/>
        <v>technology</v>
      </c>
      <c r="R654" t="str">
        <f t="shared" si="73"/>
        <v>web</v>
      </c>
      <c r="S654" s="4">
        <f t="shared" si="74"/>
        <v>42587.208333333328</v>
      </c>
      <c r="T654" s="4">
        <f t="shared" si="75"/>
        <v>42630.208333333328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4" t="str">
        <f t="shared" si="72"/>
        <v>technology</v>
      </c>
      <c r="R655" t="str">
        <f t="shared" si="73"/>
        <v>web</v>
      </c>
      <c r="S655" s="4">
        <f t="shared" si="74"/>
        <v>42468.208333333328</v>
      </c>
      <c r="T655" s="4">
        <f t="shared" si="75"/>
        <v>42470.208333333328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4" t="str">
        <f t="shared" si="72"/>
        <v>music</v>
      </c>
      <c r="R656" t="str">
        <f t="shared" si="73"/>
        <v>metal</v>
      </c>
      <c r="S656" s="4">
        <f t="shared" si="74"/>
        <v>42240.208333333328</v>
      </c>
      <c r="T656" s="4">
        <f t="shared" si="75"/>
        <v>42245.208333333328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4" t="str">
        <f t="shared" si="72"/>
        <v>photography</v>
      </c>
      <c r="R657" t="str">
        <f t="shared" si="73"/>
        <v>photography books</v>
      </c>
      <c r="S657" s="4">
        <f t="shared" si="74"/>
        <v>42796.25</v>
      </c>
      <c r="T657" s="4">
        <f t="shared" si="75"/>
        <v>42809.208333333328</v>
      </c>
      <c r="U657">
        <f t="shared" si="76"/>
        <v>2017</v>
      </c>
    </row>
    <row r="658" spans="1:21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4" t="str">
        <f t="shared" si="72"/>
        <v>food</v>
      </c>
      <c r="R658" t="str">
        <f t="shared" si="73"/>
        <v>food trucks</v>
      </c>
      <c r="S658" s="4">
        <f t="shared" si="74"/>
        <v>43097.25</v>
      </c>
      <c r="T658" s="4">
        <f t="shared" si="75"/>
        <v>43102.25</v>
      </c>
      <c r="U658">
        <f t="shared" si="76"/>
        <v>2017</v>
      </c>
    </row>
    <row r="659" spans="1:21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4" t="str">
        <f t="shared" si="72"/>
        <v>film &amp; video</v>
      </c>
      <c r="R659" t="str">
        <f t="shared" si="73"/>
        <v>science fiction</v>
      </c>
      <c r="S659" s="4">
        <f t="shared" si="74"/>
        <v>43096.25</v>
      </c>
      <c r="T659" s="4">
        <f t="shared" si="75"/>
        <v>43112.25</v>
      </c>
      <c r="U659">
        <f t="shared" si="76"/>
        <v>2017</v>
      </c>
    </row>
    <row r="660" spans="1:21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4" t="str">
        <f t="shared" si="72"/>
        <v>music</v>
      </c>
      <c r="R660" t="str">
        <f t="shared" si="73"/>
        <v>rock</v>
      </c>
      <c r="S660" s="4">
        <f t="shared" si="74"/>
        <v>42246.208333333328</v>
      </c>
      <c r="T660" s="4">
        <f t="shared" si="75"/>
        <v>42269.208333333328</v>
      </c>
      <c r="U660">
        <f t="shared" si="76"/>
        <v>2015</v>
      </c>
    </row>
    <row r="661" spans="1:21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4" t="str">
        <f t="shared" si="72"/>
        <v>film &amp; video</v>
      </c>
      <c r="R661" t="str">
        <f t="shared" si="73"/>
        <v>documentary</v>
      </c>
      <c r="S661" s="4">
        <f t="shared" si="74"/>
        <v>40570.25</v>
      </c>
      <c r="T661" s="4">
        <f t="shared" si="75"/>
        <v>40571.25</v>
      </c>
      <c r="U661">
        <f t="shared" si="76"/>
        <v>2011</v>
      </c>
    </row>
    <row r="662" spans="1:21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4" t="str">
        <f t="shared" si="72"/>
        <v>theater</v>
      </c>
      <c r="R662" t="str">
        <f t="shared" si="73"/>
        <v>plays</v>
      </c>
      <c r="S662" s="4">
        <f t="shared" si="74"/>
        <v>42237.208333333328</v>
      </c>
      <c r="T662" s="4">
        <f t="shared" si="75"/>
        <v>42246.208333333328</v>
      </c>
      <c r="U662">
        <f t="shared" si="76"/>
        <v>2015</v>
      </c>
    </row>
    <row r="663" spans="1:21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4" t="str">
        <f t="shared" si="72"/>
        <v>music</v>
      </c>
      <c r="R663" t="str">
        <f t="shared" si="73"/>
        <v>jazz</v>
      </c>
      <c r="S663" s="4">
        <f t="shared" si="74"/>
        <v>40996.208333333336</v>
      </c>
      <c r="T663" s="4">
        <f t="shared" si="75"/>
        <v>41026.208333333336</v>
      </c>
      <c r="U663">
        <f t="shared" si="76"/>
        <v>2012</v>
      </c>
    </row>
    <row r="664" spans="1:21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4" t="str">
        <f t="shared" si="72"/>
        <v>theater</v>
      </c>
      <c r="R664" t="str">
        <f t="shared" si="73"/>
        <v>plays</v>
      </c>
      <c r="S664" s="4">
        <f t="shared" si="74"/>
        <v>43443.25</v>
      </c>
      <c r="T664" s="4">
        <f t="shared" si="75"/>
        <v>43447.25</v>
      </c>
      <c r="U664">
        <f t="shared" si="76"/>
        <v>2018</v>
      </c>
    </row>
    <row r="665" spans="1:21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4" t="str">
        <f t="shared" si="72"/>
        <v>theater</v>
      </c>
      <c r="R665" t="str">
        <f t="shared" si="73"/>
        <v>plays</v>
      </c>
      <c r="S665" s="4">
        <f t="shared" si="74"/>
        <v>40458.208333333336</v>
      </c>
      <c r="T665" s="4">
        <f t="shared" si="75"/>
        <v>40481.208333333336</v>
      </c>
      <c r="U665">
        <f t="shared" si="76"/>
        <v>2010</v>
      </c>
    </row>
    <row r="666" spans="1:21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4" t="str">
        <f t="shared" si="72"/>
        <v>music</v>
      </c>
      <c r="R666" t="str">
        <f t="shared" si="73"/>
        <v>jazz</v>
      </c>
      <c r="S666" s="4">
        <f t="shared" si="74"/>
        <v>40959.25</v>
      </c>
      <c r="T666" s="4">
        <f t="shared" si="75"/>
        <v>40969.25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4" t="str">
        <f t="shared" si="72"/>
        <v>film &amp; video</v>
      </c>
      <c r="R667" t="str">
        <f t="shared" si="73"/>
        <v>documentary</v>
      </c>
      <c r="S667" s="4">
        <f t="shared" si="74"/>
        <v>40733.208333333336</v>
      </c>
      <c r="T667" s="4">
        <f t="shared" si="75"/>
        <v>40747.208333333336</v>
      </c>
      <c r="U667">
        <f t="shared" si="76"/>
        <v>2011</v>
      </c>
    </row>
    <row r="668" spans="1:21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4" t="str">
        <f t="shared" si="72"/>
        <v>theater</v>
      </c>
      <c r="R668" t="str">
        <f t="shared" si="73"/>
        <v>plays</v>
      </c>
      <c r="S668" s="4">
        <f t="shared" si="74"/>
        <v>41516.208333333336</v>
      </c>
      <c r="T668" s="4">
        <f t="shared" si="75"/>
        <v>41522.208333333336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4" t="str">
        <f t="shared" si="72"/>
        <v>journalism</v>
      </c>
      <c r="R669" t="str">
        <f t="shared" si="73"/>
        <v>audio</v>
      </c>
      <c r="S669" s="4">
        <f t="shared" si="74"/>
        <v>41892.208333333336</v>
      </c>
      <c r="T669" s="4">
        <f t="shared" si="75"/>
        <v>41901.208333333336</v>
      </c>
      <c r="U669">
        <f t="shared" si="76"/>
        <v>2014</v>
      </c>
    </row>
    <row r="670" spans="1:21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4" t="str">
        <f t="shared" si="72"/>
        <v>theater</v>
      </c>
      <c r="R670" t="str">
        <f t="shared" si="73"/>
        <v>plays</v>
      </c>
      <c r="S670" s="4">
        <f t="shared" si="74"/>
        <v>41122.208333333336</v>
      </c>
      <c r="T670" s="4">
        <f t="shared" si="75"/>
        <v>41134.208333333336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4" t="str">
        <f t="shared" si="72"/>
        <v>theater</v>
      </c>
      <c r="R671" t="str">
        <f t="shared" si="73"/>
        <v>plays</v>
      </c>
      <c r="S671" s="4">
        <f t="shared" si="74"/>
        <v>42912.208333333328</v>
      </c>
      <c r="T671" s="4">
        <f t="shared" si="75"/>
        <v>42921.208333333328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4" t="str">
        <f t="shared" si="72"/>
        <v>music</v>
      </c>
      <c r="R672" t="str">
        <f t="shared" si="73"/>
        <v>indie rock</v>
      </c>
      <c r="S672" s="4">
        <f t="shared" si="74"/>
        <v>42425.25</v>
      </c>
      <c r="T672" s="4">
        <f t="shared" si="75"/>
        <v>42437.25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4" t="str">
        <f t="shared" si="72"/>
        <v>theater</v>
      </c>
      <c r="R673" t="str">
        <f t="shared" si="73"/>
        <v>plays</v>
      </c>
      <c r="S673" s="4">
        <f t="shared" si="74"/>
        <v>40390.208333333336</v>
      </c>
      <c r="T673" s="4">
        <f t="shared" si="75"/>
        <v>40394.208333333336</v>
      </c>
      <c r="U673">
        <f t="shared" si="76"/>
        <v>2010</v>
      </c>
    </row>
    <row r="674" spans="1:21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4" t="str">
        <f t="shared" si="72"/>
        <v>theater</v>
      </c>
      <c r="R674" t="str">
        <f t="shared" si="73"/>
        <v>plays</v>
      </c>
      <c r="S674" s="4">
        <f t="shared" si="74"/>
        <v>43180.208333333328</v>
      </c>
      <c r="T674" s="4">
        <f t="shared" si="75"/>
        <v>43190.208333333328</v>
      </c>
      <c r="U674">
        <f t="shared" si="76"/>
        <v>2018</v>
      </c>
    </row>
    <row r="675" spans="1:21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4" t="str">
        <f t="shared" si="72"/>
        <v>music</v>
      </c>
      <c r="R675" t="str">
        <f t="shared" si="73"/>
        <v>indie rock</v>
      </c>
      <c r="S675" s="4">
        <f t="shared" si="74"/>
        <v>42475.208333333328</v>
      </c>
      <c r="T675" s="4">
        <f t="shared" si="75"/>
        <v>42496.208333333328</v>
      </c>
      <c r="U675">
        <f t="shared" si="76"/>
        <v>2016</v>
      </c>
    </row>
    <row r="676" spans="1:21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4" t="str">
        <f t="shared" si="72"/>
        <v>photography</v>
      </c>
      <c r="R676" t="str">
        <f t="shared" si="73"/>
        <v>photography books</v>
      </c>
      <c r="S676" s="4">
        <f t="shared" si="74"/>
        <v>40774.208333333336</v>
      </c>
      <c r="T676" s="4">
        <f t="shared" si="75"/>
        <v>40821.208333333336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4" t="str">
        <f t="shared" si="72"/>
        <v>journalism</v>
      </c>
      <c r="R677" t="str">
        <f t="shared" si="73"/>
        <v>audio</v>
      </c>
      <c r="S677" s="4">
        <f t="shared" si="74"/>
        <v>43719.208333333328</v>
      </c>
      <c r="T677" s="4">
        <f t="shared" si="75"/>
        <v>43726.208333333328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4" t="str">
        <f t="shared" si="72"/>
        <v>photography</v>
      </c>
      <c r="R678" t="str">
        <f t="shared" si="73"/>
        <v>photography books</v>
      </c>
      <c r="S678" s="4">
        <f t="shared" si="74"/>
        <v>41178.208333333336</v>
      </c>
      <c r="T678" s="4">
        <f t="shared" si="75"/>
        <v>41187.208333333336</v>
      </c>
      <c r="U678">
        <f t="shared" si="76"/>
        <v>2012</v>
      </c>
    </row>
    <row r="679" spans="1:21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4" t="str">
        <f t="shared" si="72"/>
        <v>publishing</v>
      </c>
      <c r="R679" t="str">
        <f t="shared" si="73"/>
        <v>fiction</v>
      </c>
      <c r="S679" s="4">
        <f t="shared" si="74"/>
        <v>42561.208333333328</v>
      </c>
      <c r="T679" s="4">
        <f t="shared" si="75"/>
        <v>42611.208333333328</v>
      </c>
      <c r="U679">
        <f t="shared" si="76"/>
        <v>2016</v>
      </c>
    </row>
    <row r="680" spans="1:21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4" t="str">
        <f t="shared" si="72"/>
        <v>film &amp; video</v>
      </c>
      <c r="R680" t="str">
        <f t="shared" si="73"/>
        <v>drama</v>
      </c>
      <c r="S680" s="4">
        <f t="shared" si="74"/>
        <v>43484.25</v>
      </c>
      <c r="T680" s="4">
        <f t="shared" si="75"/>
        <v>43486.25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4" t="str">
        <f t="shared" si="72"/>
        <v>food</v>
      </c>
      <c r="R681" t="str">
        <f t="shared" si="73"/>
        <v>food trucks</v>
      </c>
      <c r="S681" s="4">
        <f t="shared" si="74"/>
        <v>43756.208333333328</v>
      </c>
      <c r="T681" s="4">
        <f t="shared" si="75"/>
        <v>43761.208333333328</v>
      </c>
      <c r="U681">
        <f t="shared" si="76"/>
        <v>2019</v>
      </c>
    </row>
    <row r="682" spans="1:21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4" t="str">
        <f t="shared" si="72"/>
        <v>games</v>
      </c>
      <c r="R682" t="str">
        <f t="shared" si="73"/>
        <v>mobile games</v>
      </c>
      <c r="S682" s="4">
        <f t="shared" si="74"/>
        <v>43813.25</v>
      </c>
      <c r="T682" s="4">
        <f t="shared" si="75"/>
        <v>43815.25</v>
      </c>
      <c r="U682">
        <f t="shared" si="76"/>
        <v>2019</v>
      </c>
    </row>
    <row r="683" spans="1:21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4" t="str">
        <f t="shared" si="72"/>
        <v>theater</v>
      </c>
      <c r="R683" t="str">
        <f t="shared" si="73"/>
        <v>plays</v>
      </c>
      <c r="S683" s="4">
        <f t="shared" si="74"/>
        <v>40898.25</v>
      </c>
      <c r="T683" s="4">
        <f t="shared" si="75"/>
        <v>40904.25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4" t="str">
        <f t="shared" si="72"/>
        <v>theater</v>
      </c>
      <c r="R684" t="str">
        <f t="shared" si="73"/>
        <v>plays</v>
      </c>
      <c r="S684" s="4">
        <f t="shared" si="74"/>
        <v>41619.25</v>
      </c>
      <c r="T684" s="4">
        <f t="shared" si="75"/>
        <v>41628.25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4" t="str">
        <f t="shared" si="72"/>
        <v>theater</v>
      </c>
      <c r="R685" t="str">
        <f t="shared" si="73"/>
        <v>plays</v>
      </c>
      <c r="S685" s="4">
        <f t="shared" si="74"/>
        <v>43359.208333333328</v>
      </c>
      <c r="T685" s="4">
        <f t="shared" si="75"/>
        <v>43361.208333333328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4" t="str">
        <f t="shared" si="72"/>
        <v>publishing</v>
      </c>
      <c r="R686" t="str">
        <f t="shared" si="73"/>
        <v>nonfiction</v>
      </c>
      <c r="S686" s="4">
        <f t="shared" si="74"/>
        <v>40358.208333333336</v>
      </c>
      <c r="T686" s="4">
        <f t="shared" si="75"/>
        <v>40378.208333333336</v>
      </c>
      <c r="U686">
        <f t="shared" si="76"/>
        <v>2010</v>
      </c>
    </row>
    <row r="687" spans="1:21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4" t="str">
        <f t="shared" si="72"/>
        <v>theater</v>
      </c>
      <c r="R687" t="str">
        <f t="shared" si="73"/>
        <v>plays</v>
      </c>
      <c r="S687" s="4">
        <f t="shared" si="74"/>
        <v>42239.208333333328</v>
      </c>
      <c r="T687" s="4">
        <f t="shared" si="75"/>
        <v>42263.208333333328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4" t="str">
        <f t="shared" si="72"/>
        <v>technology</v>
      </c>
      <c r="R688" t="str">
        <f t="shared" si="73"/>
        <v>wearables</v>
      </c>
      <c r="S688" s="4">
        <f t="shared" si="74"/>
        <v>43186.208333333328</v>
      </c>
      <c r="T688" s="4">
        <f t="shared" si="75"/>
        <v>43197.208333333328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4" t="str">
        <f t="shared" si="72"/>
        <v>theater</v>
      </c>
      <c r="R689" t="str">
        <f t="shared" si="73"/>
        <v>plays</v>
      </c>
      <c r="S689" s="4">
        <f t="shared" si="74"/>
        <v>42806.25</v>
      </c>
      <c r="T689" s="4">
        <f t="shared" si="75"/>
        <v>42809.208333333328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4" t="str">
        <f t="shared" si="72"/>
        <v>film &amp; video</v>
      </c>
      <c r="R690" t="str">
        <f t="shared" si="73"/>
        <v>television</v>
      </c>
      <c r="S690" s="4">
        <f t="shared" si="74"/>
        <v>43475.25</v>
      </c>
      <c r="T690" s="4">
        <f t="shared" si="75"/>
        <v>43491.25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4" t="str">
        <f t="shared" si="72"/>
        <v>technology</v>
      </c>
      <c r="R691" t="str">
        <f t="shared" si="73"/>
        <v>web</v>
      </c>
      <c r="S691" s="4">
        <f t="shared" si="74"/>
        <v>41576.208333333336</v>
      </c>
      <c r="T691" s="4">
        <f t="shared" si="75"/>
        <v>41588.25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4" t="str">
        <f t="shared" si="72"/>
        <v>film &amp; video</v>
      </c>
      <c r="R692" t="str">
        <f t="shared" si="73"/>
        <v>documentary</v>
      </c>
      <c r="S692" s="4">
        <f t="shared" si="74"/>
        <v>40874.25</v>
      </c>
      <c r="T692" s="4">
        <f t="shared" si="75"/>
        <v>40880.25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4" t="str">
        <f t="shared" si="72"/>
        <v>film &amp; video</v>
      </c>
      <c r="R693" t="str">
        <f t="shared" si="73"/>
        <v>documentary</v>
      </c>
      <c r="S693" s="4">
        <f t="shared" si="74"/>
        <v>41185.208333333336</v>
      </c>
      <c r="T693" s="4">
        <f t="shared" si="75"/>
        <v>41202.208333333336</v>
      </c>
      <c r="U693">
        <f t="shared" si="76"/>
        <v>2012</v>
      </c>
    </row>
    <row r="694" spans="1:21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4" t="str">
        <f t="shared" si="72"/>
        <v>music</v>
      </c>
      <c r="R694" t="str">
        <f t="shared" si="73"/>
        <v>rock</v>
      </c>
      <c r="S694" s="4">
        <f t="shared" si="74"/>
        <v>43655.208333333328</v>
      </c>
      <c r="T694" s="4">
        <f t="shared" si="75"/>
        <v>43673.208333333328</v>
      </c>
      <c r="U694">
        <f t="shared" si="76"/>
        <v>2019</v>
      </c>
    </row>
    <row r="695" spans="1:21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4" t="str">
        <f t="shared" si="72"/>
        <v>theater</v>
      </c>
      <c r="R695" t="str">
        <f t="shared" si="73"/>
        <v>plays</v>
      </c>
      <c r="S695" s="4">
        <f t="shared" si="74"/>
        <v>43025.208333333328</v>
      </c>
      <c r="T695" s="4">
        <f t="shared" si="75"/>
        <v>43042.208333333328</v>
      </c>
      <c r="U695">
        <f t="shared" si="76"/>
        <v>2017</v>
      </c>
    </row>
    <row r="696" spans="1:21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4" t="str">
        <f t="shared" si="72"/>
        <v>theater</v>
      </c>
      <c r="R696" t="str">
        <f t="shared" si="73"/>
        <v>plays</v>
      </c>
      <c r="S696" s="4">
        <f t="shared" si="74"/>
        <v>43066.25</v>
      </c>
      <c r="T696" s="4">
        <f t="shared" si="75"/>
        <v>43103.25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4" t="str">
        <f t="shared" si="72"/>
        <v>music</v>
      </c>
      <c r="R697" t="str">
        <f t="shared" si="73"/>
        <v>rock</v>
      </c>
      <c r="S697" s="4">
        <f t="shared" si="74"/>
        <v>42322.25</v>
      </c>
      <c r="T697" s="4">
        <f t="shared" si="75"/>
        <v>42338.25</v>
      </c>
      <c r="U697">
        <f t="shared" si="76"/>
        <v>2015</v>
      </c>
    </row>
    <row r="698" spans="1:21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4" t="str">
        <f t="shared" si="72"/>
        <v>theater</v>
      </c>
      <c r="R698" t="str">
        <f t="shared" si="73"/>
        <v>plays</v>
      </c>
      <c r="S698" s="4">
        <f t="shared" si="74"/>
        <v>42114.208333333328</v>
      </c>
      <c r="T698" s="4">
        <f t="shared" si="75"/>
        <v>42115.208333333328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4" t="str">
        <f t="shared" si="72"/>
        <v>music</v>
      </c>
      <c r="R699" t="str">
        <f t="shared" si="73"/>
        <v>electric music</v>
      </c>
      <c r="S699" s="4">
        <f t="shared" si="74"/>
        <v>43190.208333333328</v>
      </c>
      <c r="T699" s="4">
        <f t="shared" si="75"/>
        <v>43192.208333333328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4" t="str">
        <f t="shared" si="72"/>
        <v>technology</v>
      </c>
      <c r="R700" t="str">
        <f t="shared" si="73"/>
        <v>wearables</v>
      </c>
      <c r="S700" s="4">
        <f t="shared" si="74"/>
        <v>40871.25</v>
      </c>
      <c r="T700" s="4">
        <f t="shared" si="75"/>
        <v>40885.25</v>
      </c>
      <c r="U700">
        <f t="shared" si="76"/>
        <v>2011</v>
      </c>
    </row>
    <row r="701" spans="1:21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4" t="str">
        <f t="shared" si="72"/>
        <v>film &amp; video</v>
      </c>
      <c r="R701" t="str">
        <f t="shared" si="73"/>
        <v>drama</v>
      </c>
      <c r="S701" s="4">
        <f t="shared" si="74"/>
        <v>43641.208333333328</v>
      </c>
      <c r="T701" s="4">
        <f t="shared" si="75"/>
        <v>43642.208333333328</v>
      </c>
      <c r="U701">
        <f t="shared" si="76"/>
        <v>2019</v>
      </c>
    </row>
    <row r="702" spans="1:21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4" t="str">
        <f t="shared" si="72"/>
        <v>technology</v>
      </c>
      <c r="R702" t="str">
        <f t="shared" si="73"/>
        <v>wearables</v>
      </c>
      <c r="S702" s="4">
        <f t="shared" si="74"/>
        <v>40203.25</v>
      </c>
      <c r="T702" s="4">
        <f t="shared" si="75"/>
        <v>40218.25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4" t="str">
        <f t="shared" si="72"/>
        <v>theater</v>
      </c>
      <c r="R703" t="str">
        <f t="shared" si="73"/>
        <v>plays</v>
      </c>
      <c r="S703" s="4">
        <f t="shared" si="74"/>
        <v>40629.208333333336</v>
      </c>
      <c r="T703" s="4">
        <f t="shared" si="75"/>
        <v>40636.208333333336</v>
      </c>
      <c r="U703">
        <f t="shared" si="76"/>
        <v>2011</v>
      </c>
    </row>
    <row r="704" spans="1:21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4" t="str">
        <f t="shared" si="72"/>
        <v>technology</v>
      </c>
      <c r="R704" t="str">
        <f t="shared" si="73"/>
        <v>wearables</v>
      </c>
      <c r="S704" s="4">
        <f t="shared" si="74"/>
        <v>41477.208333333336</v>
      </c>
      <c r="T704" s="4">
        <f t="shared" si="75"/>
        <v>41482.208333333336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4" t="str">
        <f t="shared" si="72"/>
        <v>publishing</v>
      </c>
      <c r="R705" t="str">
        <f t="shared" si="73"/>
        <v>translations</v>
      </c>
      <c r="S705" s="4">
        <f t="shared" si="74"/>
        <v>41020.208333333336</v>
      </c>
      <c r="T705" s="4">
        <f t="shared" si="75"/>
        <v>41037.208333333336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4" t="str">
        <f t="shared" si="72"/>
        <v>film &amp; video</v>
      </c>
      <c r="R706" t="str">
        <f t="shared" si="73"/>
        <v>animation</v>
      </c>
      <c r="S706" s="4">
        <f t="shared" si="74"/>
        <v>42555.208333333328</v>
      </c>
      <c r="T706" s="4">
        <f t="shared" si="75"/>
        <v>42570.208333333328</v>
      </c>
      <c r="U706">
        <f t="shared" si="76"/>
        <v>2016</v>
      </c>
    </row>
    <row r="707" spans="1:21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77">ROUND(E707/D707*100,0)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4" t="str">
        <f t="shared" ref="Q707:Q770" si="79">LEFT(P707,SEARCH("/",P707)-1)</f>
        <v>publishing</v>
      </c>
      <c r="R707" t="str">
        <f t="shared" ref="R707:R770" si="80">RIGHT(P707,LEN(P707)-SEARCH("/",P707))</f>
        <v>nonfiction</v>
      </c>
      <c r="S707" s="4">
        <f t="shared" ref="S707:S770" si="81">L707/86400+DATE(1970,1,1)</f>
        <v>41619.25</v>
      </c>
      <c r="T707" s="4">
        <f t="shared" ref="T707:T770" si="82">M707/86400+DATE(1970,1,1)</f>
        <v>41623.25</v>
      </c>
      <c r="U707">
        <f t="shared" ref="U707:U770" si="83">YEAR(S:S)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4" t="str">
        <f t="shared" si="79"/>
        <v>technology</v>
      </c>
      <c r="R708" t="str">
        <f t="shared" si="80"/>
        <v>web</v>
      </c>
      <c r="S708" s="4">
        <f t="shared" si="81"/>
        <v>43471.25</v>
      </c>
      <c r="T708" s="4">
        <f t="shared" si="82"/>
        <v>43479.25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4" t="str">
        <f t="shared" si="79"/>
        <v>film &amp; video</v>
      </c>
      <c r="R709" t="str">
        <f t="shared" si="80"/>
        <v>drama</v>
      </c>
      <c r="S709" s="4">
        <f t="shared" si="81"/>
        <v>43442.25</v>
      </c>
      <c r="T709" s="4">
        <f t="shared" si="82"/>
        <v>43478.25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4" t="str">
        <f t="shared" si="79"/>
        <v>theater</v>
      </c>
      <c r="R710" t="str">
        <f t="shared" si="80"/>
        <v>plays</v>
      </c>
      <c r="S710" s="4">
        <f t="shared" si="81"/>
        <v>42877.208333333328</v>
      </c>
      <c r="T710" s="4">
        <f t="shared" si="82"/>
        <v>42887.208333333328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4" t="str">
        <f t="shared" si="79"/>
        <v>theater</v>
      </c>
      <c r="R711" t="str">
        <f t="shared" si="80"/>
        <v>plays</v>
      </c>
      <c r="S711" s="4">
        <f t="shared" si="81"/>
        <v>41018.208333333336</v>
      </c>
      <c r="T711" s="4">
        <f t="shared" si="82"/>
        <v>41025.208333333336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4" t="str">
        <f t="shared" si="79"/>
        <v>theater</v>
      </c>
      <c r="R712" t="str">
        <f t="shared" si="80"/>
        <v>plays</v>
      </c>
      <c r="S712" s="4">
        <f t="shared" si="81"/>
        <v>43295.208333333328</v>
      </c>
      <c r="T712" s="4">
        <f t="shared" si="82"/>
        <v>43302.208333333328</v>
      </c>
      <c r="U712">
        <f t="shared" si="83"/>
        <v>2018</v>
      </c>
    </row>
    <row r="713" spans="1:21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4" t="str">
        <f t="shared" si="79"/>
        <v>theater</v>
      </c>
      <c r="R713" t="str">
        <f t="shared" si="80"/>
        <v>plays</v>
      </c>
      <c r="S713" s="4">
        <f t="shared" si="81"/>
        <v>42393.25</v>
      </c>
      <c r="T713" s="4">
        <f t="shared" si="82"/>
        <v>42395.25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4" t="str">
        <f t="shared" si="79"/>
        <v>theater</v>
      </c>
      <c r="R714" t="str">
        <f t="shared" si="80"/>
        <v>plays</v>
      </c>
      <c r="S714" s="4">
        <f t="shared" si="81"/>
        <v>42559.208333333328</v>
      </c>
      <c r="T714" s="4">
        <f t="shared" si="82"/>
        <v>42600.208333333328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4" t="str">
        <f t="shared" si="79"/>
        <v>publishing</v>
      </c>
      <c r="R715" t="str">
        <f t="shared" si="80"/>
        <v>radio &amp; podcasts</v>
      </c>
      <c r="S715" s="4">
        <f t="shared" si="81"/>
        <v>42604.208333333328</v>
      </c>
      <c r="T715" s="4">
        <f t="shared" si="82"/>
        <v>42616.208333333328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4" t="str">
        <f t="shared" si="79"/>
        <v>music</v>
      </c>
      <c r="R716" t="str">
        <f t="shared" si="80"/>
        <v>rock</v>
      </c>
      <c r="S716" s="4">
        <f t="shared" si="81"/>
        <v>41870.208333333336</v>
      </c>
      <c r="T716" s="4">
        <f t="shared" si="82"/>
        <v>41871.208333333336</v>
      </c>
      <c r="U716">
        <f t="shared" si="83"/>
        <v>2014</v>
      </c>
    </row>
    <row r="717" spans="1:21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4" t="str">
        <f t="shared" si="79"/>
        <v>games</v>
      </c>
      <c r="R717" t="str">
        <f t="shared" si="80"/>
        <v>mobile games</v>
      </c>
      <c r="S717" s="4">
        <f t="shared" si="81"/>
        <v>40397.208333333336</v>
      </c>
      <c r="T717" s="4">
        <f t="shared" si="82"/>
        <v>40402.208333333336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4" t="str">
        <f t="shared" si="79"/>
        <v>theater</v>
      </c>
      <c r="R718" t="str">
        <f t="shared" si="80"/>
        <v>plays</v>
      </c>
      <c r="S718" s="4">
        <f t="shared" si="81"/>
        <v>41465.208333333336</v>
      </c>
      <c r="T718" s="4">
        <f t="shared" si="82"/>
        <v>41493.208333333336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4" t="str">
        <f t="shared" si="79"/>
        <v>film &amp; video</v>
      </c>
      <c r="R719" t="str">
        <f t="shared" si="80"/>
        <v>documentary</v>
      </c>
      <c r="S719" s="4">
        <f t="shared" si="81"/>
        <v>40777.208333333336</v>
      </c>
      <c r="T719" s="4">
        <f t="shared" si="82"/>
        <v>40798.208333333336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4" t="str">
        <f t="shared" si="79"/>
        <v>technology</v>
      </c>
      <c r="R720" t="str">
        <f t="shared" si="80"/>
        <v>wearables</v>
      </c>
      <c r="S720" s="4">
        <f t="shared" si="81"/>
        <v>41442.208333333336</v>
      </c>
      <c r="T720" s="4">
        <f t="shared" si="82"/>
        <v>41468.208333333336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4" t="str">
        <f t="shared" si="79"/>
        <v>publishing</v>
      </c>
      <c r="R721" t="str">
        <f t="shared" si="80"/>
        <v>fiction</v>
      </c>
      <c r="S721" s="4">
        <f t="shared" si="81"/>
        <v>41058.208333333336</v>
      </c>
      <c r="T721" s="4">
        <f t="shared" si="82"/>
        <v>41069.208333333336</v>
      </c>
      <c r="U721">
        <f t="shared" si="83"/>
        <v>2012</v>
      </c>
    </row>
    <row r="722" spans="1:21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4" t="str">
        <f t="shared" si="79"/>
        <v>theater</v>
      </c>
      <c r="R722" t="str">
        <f t="shared" si="80"/>
        <v>plays</v>
      </c>
      <c r="S722" s="4">
        <f t="shared" si="81"/>
        <v>43152.25</v>
      </c>
      <c r="T722" s="4">
        <f t="shared" si="82"/>
        <v>43166.25</v>
      </c>
      <c r="U722">
        <f t="shared" si="83"/>
        <v>2018</v>
      </c>
    </row>
    <row r="723" spans="1:21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4" t="str">
        <f t="shared" si="79"/>
        <v>music</v>
      </c>
      <c r="R723" t="str">
        <f t="shared" si="80"/>
        <v>rock</v>
      </c>
      <c r="S723" s="4">
        <f t="shared" si="81"/>
        <v>43194.208333333328</v>
      </c>
      <c r="T723" s="4">
        <f t="shared" si="82"/>
        <v>43200.208333333328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4" t="str">
        <f t="shared" si="79"/>
        <v>film &amp; video</v>
      </c>
      <c r="R724" t="str">
        <f t="shared" si="80"/>
        <v>documentary</v>
      </c>
      <c r="S724" s="4">
        <f t="shared" si="81"/>
        <v>43045.25</v>
      </c>
      <c r="T724" s="4">
        <f t="shared" si="82"/>
        <v>43072.25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4" t="str">
        <f t="shared" si="79"/>
        <v>theater</v>
      </c>
      <c r="R725" t="str">
        <f t="shared" si="80"/>
        <v>plays</v>
      </c>
      <c r="S725" s="4">
        <f t="shared" si="81"/>
        <v>42431.25</v>
      </c>
      <c r="T725" s="4">
        <f t="shared" si="82"/>
        <v>42452.208333333328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4" t="str">
        <f t="shared" si="79"/>
        <v>theater</v>
      </c>
      <c r="R726" t="str">
        <f t="shared" si="80"/>
        <v>plays</v>
      </c>
      <c r="S726" s="4">
        <f t="shared" si="81"/>
        <v>41934.208333333336</v>
      </c>
      <c r="T726" s="4">
        <f t="shared" si="82"/>
        <v>41936.208333333336</v>
      </c>
      <c r="U726">
        <f t="shared" si="83"/>
        <v>2014</v>
      </c>
    </row>
    <row r="727" spans="1:21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4" t="str">
        <f t="shared" si="79"/>
        <v>games</v>
      </c>
      <c r="R727" t="str">
        <f t="shared" si="80"/>
        <v>mobile games</v>
      </c>
      <c r="S727" s="4">
        <f t="shared" si="81"/>
        <v>41958.25</v>
      </c>
      <c r="T727" s="4">
        <f t="shared" si="82"/>
        <v>41960.25</v>
      </c>
      <c r="U727">
        <f t="shared" si="83"/>
        <v>2014</v>
      </c>
    </row>
    <row r="728" spans="1:21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4" t="str">
        <f t="shared" si="79"/>
        <v>theater</v>
      </c>
      <c r="R728" t="str">
        <f t="shared" si="80"/>
        <v>plays</v>
      </c>
      <c r="S728" s="4">
        <f t="shared" si="81"/>
        <v>40476.208333333336</v>
      </c>
      <c r="T728" s="4">
        <f t="shared" si="82"/>
        <v>40482.208333333336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4" t="str">
        <f t="shared" si="79"/>
        <v>technology</v>
      </c>
      <c r="R729" t="str">
        <f t="shared" si="80"/>
        <v>web</v>
      </c>
      <c r="S729" s="4">
        <f t="shared" si="81"/>
        <v>43485.25</v>
      </c>
      <c r="T729" s="4">
        <f t="shared" si="82"/>
        <v>43543.208333333328</v>
      </c>
      <c r="U729">
        <f t="shared" si="83"/>
        <v>2019</v>
      </c>
    </row>
    <row r="730" spans="1:21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4" t="str">
        <f t="shared" si="79"/>
        <v>theater</v>
      </c>
      <c r="R730" t="str">
        <f t="shared" si="80"/>
        <v>plays</v>
      </c>
      <c r="S730" s="4">
        <f t="shared" si="81"/>
        <v>42515.208333333328</v>
      </c>
      <c r="T730" s="4">
        <f t="shared" si="82"/>
        <v>42526.208333333328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4" t="str">
        <f t="shared" si="79"/>
        <v>film &amp; video</v>
      </c>
      <c r="R731" t="str">
        <f t="shared" si="80"/>
        <v>drama</v>
      </c>
      <c r="S731" s="4">
        <f t="shared" si="81"/>
        <v>41309.25</v>
      </c>
      <c r="T731" s="4">
        <f t="shared" si="82"/>
        <v>41311.25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4" t="str">
        <f t="shared" si="79"/>
        <v>technology</v>
      </c>
      <c r="R732" t="str">
        <f t="shared" si="80"/>
        <v>wearables</v>
      </c>
      <c r="S732" s="4">
        <f t="shared" si="81"/>
        <v>42147.208333333328</v>
      </c>
      <c r="T732" s="4">
        <f t="shared" si="82"/>
        <v>42153.208333333328</v>
      </c>
      <c r="U732">
        <f t="shared" si="83"/>
        <v>2015</v>
      </c>
    </row>
    <row r="733" spans="1:21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4" t="str">
        <f t="shared" si="79"/>
        <v>technology</v>
      </c>
      <c r="R733" t="str">
        <f t="shared" si="80"/>
        <v>web</v>
      </c>
      <c r="S733" s="4">
        <f t="shared" si="81"/>
        <v>42939.208333333328</v>
      </c>
      <c r="T733" s="4">
        <f t="shared" si="82"/>
        <v>42940.208333333328</v>
      </c>
      <c r="U733">
        <f t="shared" si="83"/>
        <v>2017</v>
      </c>
    </row>
    <row r="734" spans="1:21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4" t="str">
        <f t="shared" si="79"/>
        <v>music</v>
      </c>
      <c r="R734" t="str">
        <f t="shared" si="80"/>
        <v>rock</v>
      </c>
      <c r="S734" s="4">
        <f t="shared" si="81"/>
        <v>42816.208333333328</v>
      </c>
      <c r="T734" s="4">
        <f t="shared" si="82"/>
        <v>42839.208333333328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4" t="str">
        <f t="shared" si="79"/>
        <v>music</v>
      </c>
      <c r="R735" t="str">
        <f t="shared" si="80"/>
        <v>metal</v>
      </c>
      <c r="S735" s="4">
        <f t="shared" si="81"/>
        <v>41844.208333333336</v>
      </c>
      <c r="T735" s="4">
        <f t="shared" si="82"/>
        <v>41857.208333333336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4" t="str">
        <f t="shared" si="79"/>
        <v>theater</v>
      </c>
      <c r="R736" t="str">
        <f t="shared" si="80"/>
        <v>plays</v>
      </c>
      <c r="S736" s="4">
        <f t="shared" si="81"/>
        <v>42763.25</v>
      </c>
      <c r="T736" s="4">
        <f t="shared" si="82"/>
        <v>42775.25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4" t="str">
        <f t="shared" si="79"/>
        <v>photography</v>
      </c>
      <c r="R737" t="str">
        <f t="shared" si="80"/>
        <v>photography books</v>
      </c>
      <c r="S737" s="4">
        <f t="shared" si="81"/>
        <v>42459.208333333328</v>
      </c>
      <c r="T737" s="4">
        <f t="shared" si="82"/>
        <v>42466.208333333328</v>
      </c>
      <c r="U737">
        <f t="shared" si="83"/>
        <v>2016</v>
      </c>
    </row>
    <row r="738" spans="1:21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4" t="str">
        <f t="shared" si="79"/>
        <v>publishing</v>
      </c>
      <c r="R738" t="str">
        <f t="shared" si="80"/>
        <v>nonfiction</v>
      </c>
      <c r="S738" s="4">
        <f t="shared" si="81"/>
        <v>42055.25</v>
      </c>
      <c r="T738" s="4">
        <f t="shared" si="82"/>
        <v>42059.25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4" t="str">
        <f t="shared" si="79"/>
        <v>music</v>
      </c>
      <c r="R739" t="str">
        <f t="shared" si="80"/>
        <v>indie rock</v>
      </c>
      <c r="S739" s="4">
        <f t="shared" si="81"/>
        <v>42685.25</v>
      </c>
      <c r="T739" s="4">
        <f t="shared" si="82"/>
        <v>42697.25</v>
      </c>
      <c r="U739">
        <f t="shared" si="83"/>
        <v>2016</v>
      </c>
    </row>
    <row r="740" spans="1:21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4" t="str">
        <f t="shared" si="79"/>
        <v>theater</v>
      </c>
      <c r="R740" t="str">
        <f t="shared" si="80"/>
        <v>plays</v>
      </c>
      <c r="S740" s="4">
        <f t="shared" si="81"/>
        <v>41959.25</v>
      </c>
      <c r="T740" s="4">
        <f t="shared" si="82"/>
        <v>41981.25</v>
      </c>
      <c r="U740">
        <f t="shared" si="83"/>
        <v>2014</v>
      </c>
    </row>
    <row r="741" spans="1:21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4" t="str">
        <f t="shared" si="79"/>
        <v>music</v>
      </c>
      <c r="R741" t="str">
        <f t="shared" si="80"/>
        <v>indie rock</v>
      </c>
      <c r="S741" s="4">
        <f t="shared" si="81"/>
        <v>41089.208333333336</v>
      </c>
      <c r="T741" s="4">
        <f t="shared" si="82"/>
        <v>41090.208333333336</v>
      </c>
      <c r="U741">
        <f t="shared" si="83"/>
        <v>2012</v>
      </c>
    </row>
    <row r="742" spans="1:21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4" t="str">
        <f t="shared" si="79"/>
        <v>theater</v>
      </c>
      <c r="R742" t="str">
        <f t="shared" si="80"/>
        <v>plays</v>
      </c>
      <c r="S742" s="4">
        <f t="shared" si="81"/>
        <v>42769.25</v>
      </c>
      <c r="T742" s="4">
        <f t="shared" si="82"/>
        <v>42772.25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4" t="str">
        <f t="shared" si="79"/>
        <v>theater</v>
      </c>
      <c r="R743" t="str">
        <f t="shared" si="80"/>
        <v>plays</v>
      </c>
      <c r="S743" s="4">
        <f t="shared" si="81"/>
        <v>40321.208333333336</v>
      </c>
      <c r="T743" s="4">
        <f t="shared" si="82"/>
        <v>40322.208333333336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4" t="str">
        <f t="shared" si="79"/>
        <v>music</v>
      </c>
      <c r="R744" t="str">
        <f t="shared" si="80"/>
        <v>electric music</v>
      </c>
      <c r="S744" s="4">
        <f t="shared" si="81"/>
        <v>40197.25</v>
      </c>
      <c r="T744" s="4">
        <f t="shared" si="82"/>
        <v>40239.25</v>
      </c>
      <c r="U744">
        <f t="shared" si="83"/>
        <v>2010</v>
      </c>
    </row>
    <row r="745" spans="1:21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4" t="str">
        <f t="shared" si="79"/>
        <v>theater</v>
      </c>
      <c r="R745" t="str">
        <f t="shared" si="80"/>
        <v>plays</v>
      </c>
      <c r="S745" s="4">
        <f t="shared" si="81"/>
        <v>42298.208333333328</v>
      </c>
      <c r="T745" s="4">
        <f t="shared" si="82"/>
        <v>42304.208333333328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4" t="str">
        <f t="shared" si="79"/>
        <v>theater</v>
      </c>
      <c r="R746" t="str">
        <f t="shared" si="80"/>
        <v>plays</v>
      </c>
      <c r="S746" s="4">
        <f t="shared" si="81"/>
        <v>43322.208333333328</v>
      </c>
      <c r="T746" s="4">
        <f t="shared" si="82"/>
        <v>43324.208333333328</v>
      </c>
      <c r="U746">
        <f t="shared" si="83"/>
        <v>2018</v>
      </c>
    </row>
    <row r="747" spans="1:21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4" t="str">
        <f t="shared" si="79"/>
        <v>technology</v>
      </c>
      <c r="R747" t="str">
        <f t="shared" si="80"/>
        <v>wearables</v>
      </c>
      <c r="S747" s="4">
        <f t="shared" si="81"/>
        <v>40328.208333333336</v>
      </c>
      <c r="T747" s="4">
        <f t="shared" si="82"/>
        <v>40355.208333333336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4" t="str">
        <f t="shared" si="79"/>
        <v>technology</v>
      </c>
      <c r="R748" t="str">
        <f t="shared" si="80"/>
        <v>web</v>
      </c>
      <c r="S748" s="4">
        <f t="shared" si="81"/>
        <v>40825.208333333336</v>
      </c>
      <c r="T748" s="4">
        <f t="shared" si="82"/>
        <v>40830.208333333336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4" t="str">
        <f t="shared" si="79"/>
        <v>theater</v>
      </c>
      <c r="R749" t="str">
        <f t="shared" si="80"/>
        <v>plays</v>
      </c>
      <c r="S749" s="4">
        <f t="shared" si="81"/>
        <v>40423.208333333336</v>
      </c>
      <c r="T749" s="4">
        <f t="shared" si="82"/>
        <v>40434.208333333336</v>
      </c>
      <c r="U749">
        <f t="shared" si="83"/>
        <v>2010</v>
      </c>
    </row>
    <row r="750" spans="1:21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4" t="str">
        <f t="shared" si="79"/>
        <v>film &amp; video</v>
      </c>
      <c r="R750" t="str">
        <f t="shared" si="80"/>
        <v>animation</v>
      </c>
      <c r="S750" s="4">
        <f t="shared" si="81"/>
        <v>40238.25</v>
      </c>
      <c r="T750" s="4">
        <f t="shared" si="82"/>
        <v>40263.208333333336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4" t="str">
        <f t="shared" si="79"/>
        <v>technology</v>
      </c>
      <c r="R751" t="str">
        <f t="shared" si="80"/>
        <v>wearables</v>
      </c>
      <c r="S751" s="4">
        <f t="shared" si="81"/>
        <v>41920.208333333336</v>
      </c>
      <c r="T751" s="4">
        <f t="shared" si="82"/>
        <v>41932.208333333336</v>
      </c>
      <c r="U751">
        <f t="shared" si="83"/>
        <v>2014</v>
      </c>
    </row>
    <row r="752" spans="1:21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4" t="str">
        <f t="shared" si="79"/>
        <v>music</v>
      </c>
      <c r="R752" t="str">
        <f t="shared" si="80"/>
        <v>electric music</v>
      </c>
      <c r="S752" s="4">
        <f t="shared" si="81"/>
        <v>40360.208333333336</v>
      </c>
      <c r="T752" s="4">
        <f t="shared" si="82"/>
        <v>40385.208333333336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4" t="str">
        <f t="shared" si="79"/>
        <v>publishing</v>
      </c>
      <c r="R753" t="str">
        <f t="shared" si="80"/>
        <v>nonfiction</v>
      </c>
      <c r="S753" s="4">
        <f t="shared" si="81"/>
        <v>42446.208333333328</v>
      </c>
      <c r="T753" s="4">
        <f t="shared" si="82"/>
        <v>42461.208333333328</v>
      </c>
      <c r="U753">
        <f t="shared" si="83"/>
        <v>2016</v>
      </c>
    </row>
    <row r="754" spans="1:21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4" t="str">
        <f t="shared" si="79"/>
        <v>theater</v>
      </c>
      <c r="R754" t="str">
        <f t="shared" si="80"/>
        <v>plays</v>
      </c>
      <c r="S754" s="4">
        <f t="shared" si="81"/>
        <v>40395.208333333336</v>
      </c>
      <c r="T754" s="4">
        <f t="shared" si="82"/>
        <v>40413.208333333336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4" t="str">
        <f t="shared" si="79"/>
        <v>photography</v>
      </c>
      <c r="R755" t="str">
        <f t="shared" si="80"/>
        <v>photography books</v>
      </c>
      <c r="S755" s="4">
        <f t="shared" si="81"/>
        <v>40321.208333333336</v>
      </c>
      <c r="T755" s="4">
        <f t="shared" si="82"/>
        <v>40336.208333333336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4" t="str">
        <f t="shared" si="79"/>
        <v>theater</v>
      </c>
      <c r="R756" t="str">
        <f t="shared" si="80"/>
        <v>plays</v>
      </c>
      <c r="S756" s="4">
        <f t="shared" si="81"/>
        <v>41210.208333333336</v>
      </c>
      <c r="T756" s="4">
        <f t="shared" si="82"/>
        <v>41263.25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4" t="str">
        <f t="shared" si="79"/>
        <v>theater</v>
      </c>
      <c r="R757" t="str">
        <f t="shared" si="80"/>
        <v>plays</v>
      </c>
      <c r="S757" s="4">
        <f t="shared" si="81"/>
        <v>43096.25</v>
      </c>
      <c r="T757" s="4">
        <f t="shared" si="82"/>
        <v>43108.25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4" t="str">
        <f t="shared" si="79"/>
        <v>theater</v>
      </c>
      <c r="R758" t="str">
        <f t="shared" si="80"/>
        <v>plays</v>
      </c>
      <c r="S758" s="4">
        <f t="shared" si="81"/>
        <v>42024.25</v>
      </c>
      <c r="T758" s="4">
        <f t="shared" si="82"/>
        <v>42030.25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4" t="str">
        <f t="shared" si="79"/>
        <v>film &amp; video</v>
      </c>
      <c r="R759" t="str">
        <f t="shared" si="80"/>
        <v>drama</v>
      </c>
      <c r="S759" s="4">
        <f t="shared" si="81"/>
        <v>40675.208333333336</v>
      </c>
      <c r="T759" s="4">
        <f t="shared" si="82"/>
        <v>40679.208333333336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4" t="str">
        <f t="shared" si="79"/>
        <v>music</v>
      </c>
      <c r="R760" t="str">
        <f t="shared" si="80"/>
        <v>rock</v>
      </c>
      <c r="S760" s="4">
        <f t="shared" si="81"/>
        <v>41936.208333333336</v>
      </c>
      <c r="T760" s="4">
        <f t="shared" si="82"/>
        <v>41945.208333333336</v>
      </c>
      <c r="U760">
        <f t="shared" si="83"/>
        <v>2014</v>
      </c>
    </row>
    <row r="761" spans="1:21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4" t="str">
        <f t="shared" si="79"/>
        <v>music</v>
      </c>
      <c r="R761" t="str">
        <f t="shared" si="80"/>
        <v>electric music</v>
      </c>
      <c r="S761" s="4">
        <f t="shared" si="81"/>
        <v>43136.25</v>
      </c>
      <c r="T761" s="4">
        <f t="shared" si="82"/>
        <v>43166.25</v>
      </c>
      <c r="U761">
        <f t="shared" si="83"/>
        <v>2018</v>
      </c>
    </row>
    <row r="762" spans="1:21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4" t="str">
        <f t="shared" si="79"/>
        <v>games</v>
      </c>
      <c r="R762" t="str">
        <f t="shared" si="80"/>
        <v>video games</v>
      </c>
      <c r="S762" s="4">
        <f t="shared" si="81"/>
        <v>43678.208333333328</v>
      </c>
      <c r="T762" s="4">
        <f t="shared" si="82"/>
        <v>43707.208333333328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4" t="str">
        <f t="shared" si="79"/>
        <v>music</v>
      </c>
      <c r="R763" t="str">
        <f t="shared" si="80"/>
        <v>rock</v>
      </c>
      <c r="S763" s="4">
        <f t="shared" si="81"/>
        <v>42938.208333333328</v>
      </c>
      <c r="T763" s="4">
        <f t="shared" si="82"/>
        <v>42943.208333333328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4" t="str">
        <f t="shared" si="79"/>
        <v>music</v>
      </c>
      <c r="R764" t="str">
        <f t="shared" si="80"/>
        <v>jazz</v>
      </c>
      <c r="S764" s="4">
        <f t="shared" si="81"/>
        <v>41241.25</v>
      </c>
      <c r="T764" s="4">
        <f t="shared" si="82"/>
        <v>41252.25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4" t="str">
        <f t="shared" si="79"/>
        <v>theater</v>
      </c>
      <c r="R765" t="str">
        <f t="shared" si="80"/>
        <v>plays</v>
      </c>
      <c r="S765" s="4">
        <f t="shared" si="81"/>
        <v>41037.208333333336</v>
      </c>
      <c r="T765" s="4">
        <f t="shared" si="82"/>
        <v>41072.208333333336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4" t="str">
        <f t="shared" si="79"/>
        <v>music</v>
      </c>
      <c r="R766" t="str">
        <f t="shared" si="80"/>
        <v>rock</v>
      </c>
      <c r="S766" s="4">
        <f t="shared" si="81"/>
        <v>40676.208333333336</v>
      </c>
      <c r="T766" s="4">
        <f t="shared" si="82"/>
        <v>40684.208333333336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4" t="str">
        <f t="shared" si="79"/>
        <v>music</v>
      </c>
      <c r="R767" t="str">
        <f t="shared" si="80"/>
        <v>indie rock</v>
      </c>
      <c r="S767" s="4">
        <f t="shared" si="81"/>
        <v>42840.208333333328</v>
      </c>
      <c r="T767" s="4">
        <f t="shared" si="82"/>
        <v>42865.208333333328</v>
      </c>
      <c r="U767">
        <f t="shared" si="83"/>
        <v>2017</v>
      </c>
    </row>
    <row r="768" spans="1:21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4" t="str">
        <f t="shared" si="79"/>
        <v>film &amp; video</v>
      </c>
      <c r="R768" t="str">
        <f t="shared" si="80"/>
        <v>science fiction</v>
      </c>
      <c r="S768" s="4">
        <f t="shared" si="81"/>
        <v>43362.208333333328</v>
      </c>
      <c r="T768" s="4">
        <f t="shared" si="82"/>
        <v>43363.208333333328</v>
      </c>
      <c r="U768">
        <f t="shared" si="83"/>
        <v>2018</v>
      </c>
    </row>
    <row r="769" spans="1:21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4" t="str">
        <f t="shared" si="79"/>
        <v>publishing</v>
      </c>
      <c r="R769" t="str">
        <f t="shared" si="80"/>
        <v>translations</v>
      </c>
      <c r="S769" s="4">
        <f t="shared" si="81"/>
        <v>42283.208333333328</v>
      </c>
      <c r="T769" s="4">
        <f t="shared" si="82"/>
        <v>42328.25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4" t="str">
        <f t="shared" si="79"/>
        <v>theater</v>
      </c>
      <c r="R770" t="str">
        <f t="shared" si="80"/>
        <v>plays</v>
      </c>
      <c r="S770" s="4">
        <f t="shared" si="81"/>
        <v>41619.25</v>
      </c>
      <c r="T770" s="4">
        <f t="shared" si="82"/>
        <v>41634.25</v>
      </c>
      <c r="U770">
        <f t="shared" si="83"/>
        <v>2013</v>
      </c>
    </row>
    <row r="771" spans="1:21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84">ROUND(E771/D771*100,0)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4" t="str">
        <f t="shared" ref="Q771:Q834" si="86">LEFT(P771,SEARCH("/",P771)-1)</f>
        <v>games</v>
      </c>
      <c r="R771" t="str">
        <f t="shared" ref="R771:R834" si="87">RIGHT(P771,LEN(P771)-SEARCH("/",P771))</f>
        <v>video games</v>
      </c>
      <c r="S771" s="4">
        <f t="shared" ref="S771:S834" si="88">L771/86400+DATE(1970,1,1)</f>
        <v>41501.208333333336</v>
      </c>
      <c r="T771" s="4">
        <f t="shared" ref="T771:T834" si="89">M771/86400+DATE(1970,1,1)</f>
        <v>41527.208333333336</v>
      </c>
      <c r="U771">
        <f t="shared" ref="U771:U834" si="90">YEAR(S:S)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4" t="str">
        <f t="shared" si="86"/>
        <v>theater</v>
      </c>
      <c r="R772" t="str">
        <f t="shared" si="87"/>
        <v>plays</v>
      </c>
      <c r="S772" s="4">
        <f t="shared" si="88"/>
        <v>41743.208333333336</v>
      </c>
      <c r="T772" s="4">
        <f t="shared" si="89"/>
        <v>41750.208333333336</v>
      </c>
      <c r="U772">
        <f t="shared" si="90"/>
        <v>2014</v>
      </c>
    </row>
    <row r="773" spans="1:21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4" t="str">
        <f t="shared" si="86"/>
        <v>theater</v>
      </c>
      <c r="R773" t="str">
        <f t="shared" si="87"/>
        <v>plays</v>
      </c>
      <c r="S773" s="4">
        <f t="shared" si="88"/>
        <v>43491.25</v>
      </c>
      <c r="T773" s="4">
        <f t="shared" si="89"/>
        <v>43518.25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4" t="str">
        <f t="shared" si="86"/>
        <v>music</v>
      </c>
      <c r="R774" t="str">
        <f t="shared" si="87"/>
        <v>indie rock</v>
      </c>
      <c r="S774" s="4">
        <f t="shared" si="88"/>
        <v>43505.25</v>
      </c>
      <c r="T774" s="4">
        <f t="shared" si="89"/>
        <v>43509.25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4" t="str">
        <f t="shared" si="86"/>
        <v>theater</v>
      </c>
      <c r="R775" t="str">
        <f t="shared" si="87"/>
        <v>plays</v>
      </c>
      <c r="S775" s="4">
        <f t="shared" si="88"/>
        <v>42838.208333333328</v>
      </c>
      <c r="T775" s="4">
        <f t="shared" si="89"/>
        <v>42848.208333333328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4" t="str">
        <f t="shared" si="86"/>
        <v>technology</v>
      </c>
      <c r="R776" t="str">
        <f t="shared" si="87"/>
        <v>web</v>
      </c>
      <c r="S776" s="4">
        <f t="shared" si="88"/>
        <v>42513.208333333328</v>
      </c>
      <c r="T776" s="4">
        <f t="shared" si="89"/>
        <v>42554.208333333328</v>
      </c>
      <c r="U776">
        <f t="shared" si="90"/>
        <v>2016</v>
      </c>
    </row>
    <row r="777" spans="1:21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4" t="str">
        <f t="shared" si="86"/>
        <v>music</v>
      </c>
      <c r="R777" t="str">
        <f t="shared" si="87"/>
        <v>rock</v>
      </c>
      <c r="S777" s="4">
        <f t="shared" si="88"/>
        <v>41949.25</v>
      </c>
      <c r="T777" s="4">
        <f t="shared" si="89"/>
        <v>41959.25</v>
      </c>
      <c r="U777">
        <f t="shared" si="90"/>
        <v>2014</v>
      </c>
    </row>
    <row r="778" spans="1:21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4" t="str">
        <f t="shared" si="86"/>
        <v>theater</v>
      </c>
      <c r="R778" t="str">
        <f t="shared" si="87"/>
        <v>plays</v>
      </c>
      <c r="S778" s="4">
        <f t="shared" si="88"/>
        <v>43650.208333333328</v>
      </c>
      <c r="T778" s="4">
        <f t="shared" si="89"/>
        <v>43668.208333333328</v>
      </c>
      <c r="U778">
        <f t="shared" si="90"/>
        <v>2019</v>
      </c>
    </row>
    <row r="779" spans="1:21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4" t="str">
        <f t="shared" si="86"/>
        <v>theater</v>
      </c>
      <c r="R779" t="str">
        <f t="shared" si="87"/>
        <v>plays</v>
      </c>
      <c r="S779" s="4">
        <f t="shared" si="88"/>
        <v>40809.208333333336</v>
      </c>
      <c r="T779" s="4">
        <f t="shared" si="89"/>
        <v>40838.208333333336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4" t="str">
        <f t="shared" si="86"/>
        <v>film &amp; video</v>
      </c>
      <c r="R780" t="str">
        <f t="shared" si="87"/>
        <v>animation</v>
      </c>
      <c r="S780" s="4">
        <f t="shared" si="88"/>
        <v>40768.208333333336</v>
      </c>
      <c r="T780" s="4">
        <f t="shared" si="89"/>
        <v>40773.208333333336</v>
      </c>
      <c r="U780">
        <f t="shared" si="90"/>
        <v>2011</v>
      </c>
    </row>
    <row r="781" spans="1:21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4" t="str">
        <f t="shared" si="86"/>
        <v>theater</v>
      </c>
      <c r="R781" t="str">
        <f t="shared" si="87"/>
        <v>plays</v>
      </c>
      <c r="S781" s="4">
        <f t="shared" si="88"/>
        <v>42230.208333333328</v>
      </c>
      <c r="T781" s="4">
        <f t="shared" si="89"/>
        <v>42239.208333333328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4" t="str">
        <f t="shared" si="86"/>
        <v>film &amp; video</v>
      </c>
      <c r="R782" t="str">
        <f t="shared" si="87"/>
        <v>drama</v>
      </c>
      <c r="S782" s="4">
        <f t="shared" si="88"/>
        <v>42573.208333333328</v>
      </c>
      <c r="T782" s="4">
        <f t="shared" si="89"/>
        <v>42592.208333333328</v>
      </c>
      <c r="U782">
        <f t="shared" si="90"/>
        <v>2016</v>
      </c>
    </row>
    <row r="783" spans="1:21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4" t="str">
        <f t="shared" si="86"/>
        <v>theater</v>
      </c>
      <c r="R783" t="str">
        <f t="shared" si="87"/>
        <v>plays</v>
      </c>
      <c r="S783" s="4">
        <f t="shared" si="88"/>
        <v>40482.208333333336</v>
      </c>
      <c r="T783" s="4">
        <f t="shared" si="89"/>
        <v>40533.25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4" t="str">
        <f t="shared" si="86"/>
        <v>film &amp; video</v>
      </c>
      <c r="R784" t="str">
        <f t="shared" si="87"/>
        <v>animation</v>
      </c>
      <c r="S784" s="4">
        <f t="shared" si="88"/>
        <v>40603.25</v>
      </c>
      <c r="T784" s="4">
        <f t="shared" si="89"/>
        <v>40631.208333333336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4" t="str">
        <f t="shared" si="86"/>
        <v>music</v>
      </c>
      <c r="R785" t="str">
        <f t="shared" si="87"/>
        <v>rock</v>
      </c>
      <c r="S785" s="4">
        <f t="shared" si="88"/>
        <v>41625.25</v>
      </c>
      <c r="T785" s="4">
        <f t="shared" si="89"/>
        <v>41632.25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4" t="str">
        <f t="shared" si="86"/>
        <v>technology</v>
      </c>
      <c r="R786" t="str">
        <f t="shared" si="87"/>
        <v>web</v>
      </c>
      <c r="S786" s="4">
        <f t="shared" si="88"/>
        <v>42435.25</v>
      </c>
      <c r="T786" s="4">
        <f t="shared" si="89"/>
        <v>42446.208333333328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4" t="str">
        <f t="shared" si="86"/>
        <v>film &amp; video</v>
      </c>
      <c r="R787" t="str">
        <f t="shared" si="87"/>
        <v>animation</v>
      </c>
      <c r="S787" s="4">
        <f t="shared" si="88"/>
        <v>43582.208333333328</v>
      </c>
      <c r="T787" s="4">
        <f t="shared" si="89"/>
        <v>43616.208333333328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4" t="str">
        <f t="shared" si="86"/>
        <v>music</v>
      </c>
      <c r="R788" t="str">
        <f t="shared" si="87"/>
        <v>jazz</v>
      </c>
      <c r="S788" s="4">
        <f t="shared" si="88"/>
        <v>43186.208333333328</v>
      </c>
      <c r="T788" s="4">
        <f t="shared" si="89"/>
        <v>43193.208333333328</v>
      </c>
      <c r="U788">
        <f t="shared" si="90"/>
        <v>2018</v>
      </c>
    </row>
    <row r="789" spans="1:21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4" t="str">
        <f t="shared" si="86"/>
        <v>music</v>
      </c>
      <c r="R789" t="str">
        <f t="shared" si="87"/>
        <v>rock</v>
      </c>
      <c r="S789" s="4">
        <f t="shared" si="88"/>
        <v>40684.208333333336</v>
      </c>
      <c r="T789" s="4">
        <f t="shared" si="89"/>
        <v>40693.208333333336</v>
      </c>
      <c r="U789">
        <f t="shared" si="90"/>
        <v>2011</v>
      </c>
    </row>
    <row r="790" spans="1:21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4" t="str">
        <f t="shared" si="86"/>
        <v>film &amp; video</v>
      </c>
      <c r="R790" t="str">
        <f t="shared" si="87"/>
        <v>animation</v>
      </c>
      <c r="S790" s="4">
        <f t="shared" si="88"/>
        <v>41202.208333333336</v>
      </c>
      <c r="T790" s="4">
        <f t="shared" si="89"/>
        <v>41223.25</v>
      </c>
      <c r="U790">
        <f t="shared" si="90"/>
        <v>2012</v>
      </c>
    </row>
    <row r="791" spans="1:21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4" t="str">
        <f t="shared" si="86"/>
        <v>theater</v>
      </c>
      <c r="R791" t="str">
        <f t="shared" si="87"/>
        <v>plays</v>
      </c>
      <c r="S791" s="4">
        <f t="shared" si="88"/>
        <v>41786.208333333336</v>
      </c>
      <c r="T791" s="4">
        <f t="shared" si="89"/>
        <v>41823.208333333336</v>
      </c>
      <c r="U791">
        <f t="shared" si="90"/>
        <v>2014</v>
      </c>
    </row>
    <row r="792" spans="1:21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4" t="str">
        <f t="shared" si="86"/>
        <v>theater</v>
      </c>
      <c r="R792" t="str">
        <f t="shared" si="87"/>
        <v>plays</v>
      </c>
      <c r="S792" s="4">
        <f t="shared" si="88"/>
        <v>40223.25</v>
      </c>
      <c r="T792" s="4">
        <f t="shared" si="89"/>
        <v>40229.25</v>
      </c>
      <c r="U792">
        <f t="shared" si="90"/>
        <v>2010</v>
      </c>
    </row>
    <row r="793" spans="1:21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4" t="str">
        <f t="shared" si="86"/>
        <v>food</v>
      </c>
      <c r="R793" t="str">
        <f t="shared" si="87"/>
        <v>food trucks</v>
      </c>
      <c r="S793" s="4">
        <f t="shared" si="88"/>
        <v>42715.25</v>
      </c>
      <c r="T793" s="4">
        <f t="shared" si="89"/>
        <v>42731.25</v>
      </c>
      <c r="U793">
        <f t="shared" si="90"/>
        <v>2016</v>
      </c>
    </row>
    <row r="794" spans="1:21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4" t="str">
        <f t="shared" si="86"/>
        <v>theater</v>
      </c>
      <c r="R794" t="str">
        <f t="shared" si="87"/>
        <v>plays</v>
      </c>
      <c r="S794" s="4">
        <f t="shared" si="88"/>
        <v>41451.208333333336</v>
      </c>
      <c r="T794" s="4">
        <f t="shared" si="89"/>
        <v>41479.208333333336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4" t="str">
        <f t="shared" si="86"/>
        <v>publishing</v>
      </c>
      <c r="R795" t="str">
        <f t="shared" si="87"/>
        <v>nonfiction</v>
      </c>
      <c r="S795" s="4">
        <f t="shared" si="88"/>
        <v>41450.208333333336</v>
      </c>
      <c r="T795" s="4">
        <f t="shared" si="89"/>
        <v>41454.208333333336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4" t="str">
        <f t="shared" si="86"/>
        <v>music</v>
      </c>
      <c r="R796" t="str">
        <f t="shared" si="87"/>
        <v>rock</v>
      </c>
      <c r="S796" s="4">
        <f t="shared" si="88"/>
        <v>43091.25</v>
      </c>
      <c r="T796" s="4">
        <f t="shared" si="89"/>
        <v>43103.25</v>
      </c>
      <c r="U796">
        <f t="shared" si="90"/>
        <v>2017</v>
      </c>
    </row>
    <row r="797" spans="1:21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4" t="str">
        <f t="shared" si="86"/>
        <v>film &amp; video</v>
      </c>
      <c r="R797" t="str">
        <f t="shared" si="87"/>
        <v>drama</v>
      </c>
      <c r="S797" s="4">
        <f t="shared" si="88"/>
        <v>42675.208333333328</v>
      </c>
      <c r="T797" s="4">
        <f t="shared" si="89"/>
        <v>42678.208333333328</v>
      </c>
      <c r="U797">
        <f t="shared" si="90"/>
        <v>2016</v>
      </c>
    </row>
    <row r="798" spans="1:21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4" t="str">
        <f t="shared" si="86"/>
        <v>games</v>
      </c>
      <c r="R798" t="str">
        <f t="shared" si="87"/>
        <v>mobile games</v>
      </c>
      <c r="S798" s="4">
        <f t="shared" si="88"/>
        <v>41859.208333333336</v>
      </c>
      <c r="T798" s="4">
        <f t="shared" si="89"/>
        <v>41866.208333333336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4" t="str">
        <f t="shared" si="86"/>
        <v>technology</v>
      </c>
      <c r="R799" t="str">
        <f t="shared" si="87"/>
        <v>web</v>
      </c>
      <c r="S799" s="4">
        <f t="shared" si="88"/>
        <v>43464.25</v>
      </c>
      <c r="T799" s="4">
        <f t="shared" si="89"/>
        <v>43487.25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4" t="str">
        <f t="shared" si="86"/>
        <v>theater</v>
      </c>
      <c r="R800" t="str">
        <f t="shared" si="87"/>
        <v>plays</v>
      </c>
      <c r="S800" s="4">
        <f t="shared" si="88"/>
        <v>41060.208333333336</v>
      </c>
      <c r="T800" s="4">
        <f t="shared" si="89"/>
        <v>41088.208333333336</v>
      </c>
      <c r="U800">
        <f t="shared" si="90"/>
        <v>2012</v>
      </c>
    </row>
    <row r="801" spans="1:21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4" t="str">
        <f t="shared" si="86"/>
        <v>theater</v>
      </c>
      <c r="R801" t="str">
        <f t="shared" si="87"/>
        <v>plays</v>
      </c>
      <c r="S801" s="4">
        <f t="shared" si="88"/>
        <v>42399.25</v>
      </c>
      <c r="T801" s="4">
        <f t="shared" si="89"/>
        <v>42403.25</v>
      </c>
      <c r="U801">
        <f t="shared" si="90"/>
        <v>2016</v>
      </c>
    </row>
    <row r="802" spans="1:21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4" t="str">
        <f t="shared" si="86"/>
        <v>music</v>
      </c>
      <c r="R802" t="str">
        <f t="shared" si="87"/>
        <v>rock</v>
      </c>
      <c r="S802" s="4">
        <f t="shared" si="88"/>
        <v>42167.208333333328</v>
      </c>
      <c r="T802" s="4">
        <f t="shared" si="89"/>
        <v>42171.208333333328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4" t="str">
        <f t="shared" si="86"/>
        <v>photography</v>
      </c>
      <c r="R803" t="str">
        <f t="shared" si="87"/>
        <v>photography books</v>
      </c>
      <c r="S803" s="4">
        <f t="shared" si="88"/>
        <v>43830.25</v>
      </c>
      <c r="T803" s="4">
        <f t="shared" si="89"/>
        <v>43852.25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4" t="str">
        <f t="shared" si="86"/>
        <v>photography</v>
      </c>
      <c r="R804" t="str">
        <f t="shared" si="87"/>
        <v>photography books</v>
      </c>
      <c r="S804" s="4">
        <f t="shared" si="88"/>
        <v>43650.208333333328</v>
      </c>
      <c r="T804" s="4">
        <f t="shared" si="89"/>
        <v>43652.208333333328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4" t="str">
        <f t="shared" si="86"/>
        <v>theater</v>
      </c>
      <c r="R805" t="str">
        <f t="shared" si="87"/>
        <v>plays</v>
      </c>
      <c r="S805" s="4">
        <f t="shared" si="88"/>
        <v>43492.25</v>
      </c>
      <c r="T805" s="4">
        <f t="shared" si="89"/>
        <v>43526.25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4" t="str">
        <f t="shared" si="86"/>
        <v>music</v>
      </c>
      <c r="R806" t="str">
        <f t="shared" si="87"/>
        <v>rock</v>
      </c>
      <c r="S806" s="4">
        <f t="shared" si="88"/>
        <v>43102.25</v>
      </c>
      <c r="T806" s="4">
        <f t="shared" si="89"/>
        <v>43122.25</v>
      </c>
      <c r="U806">
        <f t="shared" si="90"/>
        <v>2018</v>
      </c>
    </row>
    <row r="807" spans="1:21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4" t="str">
        <f t="shared" si="86"/>
        <v>film &amp; video</v>
      </c>
      <c r="R807" t="str">
        <f t="shared" si="87"/>
        <v>documentary</v>
      </c>
      <c r="S807" s="4">
        <f t="shared" si="88"/>
        <v>41958.25</v>
      </c>
      <c r="T807" s="4">
        <f t="shared" si="89"/>
        <v>42009.25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4" t="str">
        <f t="shared" si="86"/>
        <v>film &amp; video</v>
      </c>
      <c r="R808" t="str">
        <f t="shared" si="87"/>
        <v>drama</v>
      </c>
      <c r="S808" s="4">
        <f t="shared" si="88"/>
        <v>40973.25</v>
      </c>
      <c r="T808" s="4">
        <f t="shared" si="89"/>
        <v>40997.208333333336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4" t="str">
        <f t="shared" si="86"/>
        <v>theater</v>
      </c>
      <c r="R809" t="str">
        <f t="shared" si="87"/>
        <v>plays</v>
      </c>
      <c r="S809" s="4">
        <f t="shared" si="88"/>
        <v>43753.208333333328</v>
      </c>
      <c r="T809" s="4">
        <f t="shared" si="89"/>
        <v>43797.25</v>
      </c>
      <c r="U809">
        <f t="shared" si="90"/>
        <v>2019</v>
      </c>
    </row>
    <row r="810" spans="1:21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4" t="str">
        <f t="shared" si="86"/>
        <v>food</v>
      </c>
      <c r="R810" t="str">
        <f t="shared" si="87"/>
        <v>food trucks</v>
      </c>
      <c r="S810" s="4">
        <f t="shared" si="88"/>
        <v>42507.208333333328</v>
      </c>
      <c r="T810" s="4">
        <f t="shared" si="89"/>
        <v>42524.208333333328</v>
      </c>
      <c r="U810">
        <f t="shared" si="90"/>
        <v>2016</v>
      </c>
    </row>
    <row r="811" spans="1:21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4" t="str">
        <f t="shared" si="86"/>
        <v>film &amp; video</v>
      </c>
      <c r="R811" t="str">
        <f t="shared" si="87"/>
        <v>documentary</v>
      </c>
      <c r="S811" s="4">
        <f t="shared" si="88"/>
        <v>41135.208333333336</v>
      </c>
      <c r="T811" s="4">
        <f t="shared" si="89"/>
        <v>41136.208333333336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4" t="str">
        <f t="shared" si="86"/>
        <v>theater</v>
      </c>
      <c r="R812" t="str">
        <f t="shared" si="87"/>
        <v>plays</v>
      </c>
      <c r="S812" s="4">
        <f t="shared" si="88"/>
        <v>43067.25</v>
      </c>
      <c r="T812" s="4">
        <f t="shared" si="89"/>
        <v>43077.25</v>
      </c>
      <c r="U812">
        <f t="shared" si="90"/>
        <v>2017</v>
      </c>
    </row>
    <row r="813" spans="1:21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4" t="str">
        <f t="shared" si="86"/>
        <v>games</v>
      </c>
      <c r="R813" t="str">
        <f t="shared" si="87"/>
        <v>video games</v>
      </c>
      <c r="S813" s="4">
        <f t="shared" si="88"/>
        <v>42378.25</v>
      </c>
      <c r="T813" s="4">
        <f t="shared" si="89"/>
        <v>42380.25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4" t="str">
        <f t="shared" si="86"/>
        <v>publishing</v>
      </c>
      <c r="R814" t="str">
        <f t="shared" si="87"/>
        <v>nonfiction</v>
      </c>
      <c r="S814" s="4">
        <f t="shared" si="88"/>
        <v>43206.208333333328</v>
      </c>
      <c r="T814" s="4">
        <f t="shared" si="89"/>
        <v>43211.208333333328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4" t="str">
        <f t="shared" si="86"/>
        <v>games</v>
      </c>
      <c r="R815" t="str">
        <f t="shared" si="87"/>
        <v>video games</v>
      </c>
      <c r="S815" s="4">
        <f t="shared" si="88"/>
        <v>41148.208333333336</v>
      </c>
      <c r="T815" s="4">
        <f t="shared" si="89"/>
        <v>41158.208333333336</v>
      </c>
      <c r="U815">
        <f t="shared" si="90"/>
        <v>2012</v>
      </c>
    </row>
    <row r="816" spans="1:21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4" t="str">
        <f t="shared" si="86"/>
        <v>music</v>
      </c>
      <c r="R816" t="str">
        <f t="shared" si="87"/>
        <v>rock</v>
      </c>
      <c r="S816" s="4">
        <f t="shared" si="88"/>
        <v>42517.208333333328</v>
      </c>
      <c r="T816" s="4">
        <f t="shared" si="89"/>
        <v>42519.208333333328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4" t="str">
        <f t="shared" si="86"/>
        <v>music</v>
      </c>
      <c r="R817" t="str">
        <f t="shared" si="87"/>
        <v>rock</v>
      </c>
      <c r="S817" s="4">
        <f t="shared" si="88"/>
        <v>43068.25</v>
      </c>
      <c r="T817" s="4">
        <f t="shared" si="89"/>
        <v>43094.25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4" t="str">
        <f t="shared" si="86"/>
        <v>theater</v>
      </c>
      <c r="R818" t="str">
        <f t="shared" si="87"/>
        <v>plays</v>
      </c>
      <c r="S818" s="4">
        <f t="shared" si="88"/>
        <v>41680.25</v>
      </c>
      <c r="T818" s="4">
        <f t="shared" si="89"/>
        <v>41682.25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4" t="str">
        <f t="shared" si="86"/>
        <v>publishing</v>
      </c>
      <c r="R819" t="str">
        <f t="shared" si="87"/>
        <v>nonfiction</v>
      </c>
      <c r="S819" s="4">
        <f t="shared" si="88"/>
        <v>43589.208333333328</v>
      </c>
      <c r="T819" s="4">
        <f t="shared" si="89"/>
        <v>43617.208333333328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4" t="str">
        <f t="shared" si="86"/>
        <v>theater</v>
      </c>
      <c r="R820" t="str">
        <f t="shared" si="87"/>
        <v>plays</v>
      </c>
      <c r="S820" s="4">
        <f t="shared" si="88"/>
        <v>43486.25</v>
      </c>
      <c r="T820" s="4">
        <f t="shared" si="89"/>
        <v>43499.25</v>
      </c>
      <c r="U820">
        <f t="shared" si="90"/>
        <v>2019</v>
      </c>
    </row>
    <row r="821" spans="1:21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4" t="str">
        <f t="shared" si="86"/>
        <v>games</v>
      </c>
      <c r="R821" t="str">
        <f t="shared" si="87"/>
        <v>video games</v>
      </c>
      <c r="S821" s="4">
        <f t="shared" si="88"/>
        <v>41237.25</v>
      </c>
      <c r="T821" s="4">
        <f t="shared" si="89"/>
        <v>41252.25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4" t="str">
        <f t="shared" si="86"/>
        <v>music</v>
      </c>
      <c r="R822" t="str">
        <f t="shared" si="87"/>
        <v>rock</v>
      </c>
      <c r="S822" s="4">
        <f t="shared" si="88"/>
        <v>43310.208333333328</v>
      </c>
      <c r="T822" s="4">
        <f t="shared" si="89"/>
        <v>43323.208333333328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4" t="str">
        <f t="shared" si="86"/>
        <v>film &amp; video</v>
      </c>
      <c r="R823" t="str">
        <f t="shared" si="87"/>
        <v>documentary</v>
      </c>
      <c r="S823" s="4">
        <f t="shared" si="88"/>
        <v>42794.25</v>
      </c>
      <c r="T823" s="4">
        <f t="shared" si="89"/>
        <v>42807.208333333328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4" t="str">
        <f t="shared" si="86"/>
        <v>music</v>
      </c>
      <c r="R824" t="str">
        <f t="shared" si="87"/>
        <v>rock</v>
      </c>
      <c r="S824" s="4">
        <f t="shared" si="88"/>
        <v>41698.25</v>
      </c>
      <c r="T824" s="4">
        <f t="shared" si="89"/>
        <v>41715.208333333336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4" t="str">
        <f t="shared" si="86"/>
        <v>music</v>
      </c>
      <c r="R825" t="str">
        <f t="shared" si="87"/>
        <v>rock</v>
      </c>
      <c r="S825" s="4">
        <f t="shared" si="88"/>
        <v>41892.208333333336</v>
      </c>
      <c r="T825" s="4">
        <f t="shared" si="89"/>
        <v>41917.208333333336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4" t="str">
        <f t="shared" si="86"/>
        <v>publishing</v>
      </c>
      <c r="R826" t="str">
        <f t="shared" si="87"/>
        <v>nonfiction</v>
      </c>
      <c r="S826" s="4">
        <f t="shared" si="88"/>
        <v>40348.208333333336</v>
      </c>
      <c r="T826" s="4">
        <f t="shared" si="89"/>
        <v>40380.208333333336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4" t="str">
        <f t="shared" si="86"/>
        <v>film &amp; video</v>
      </c>
      <c r="R827" t="str">
        <f t="shared" si="87"/>
        <v>shorts</v>
      </c>
      <c r="S827" s="4">
        <f t="shared" si="88"/>
        <v>42941.208333333328</v>
      </c>
      <c r="T827" s="4">
        <f t="shared" si="89"/>
        <v>42953.208333333328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4" t="str">
        <f t="shared" si="86"/>
        <v>theater</v>
      </c>
      <c r="R828" t="str">
        <f t="shared" si="87"/>
        <v>plays</v>
      </c>
      <c r="S828" s="4">
        <f t="shared" si="88"/>
        <v>40525.25</v>
      </c>
      <c r="T828" s="4">
        <f t="shared" si="89"/>
        <v>40553.25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4" t="str">
        <f t="shared" si="86"/>
        <v>film &amp; video</v>
      </c>
      <c r="R829" t="str">
        <f t="shared" si="87"/>
        <v>drama</v>
      </c>
      <c r="S829" s="4">
        <f t="shared" si="88"/>
        <v>40666.208333333336</v>
      </c>
      <c r="T829" s="4">
        <f t="shared" si="89"/>
        <v>40678.208333333336</v>
      </c>
      <c r="U829">
        <f t="shared" si="90"/>
        <v>2011</v>
      </c>
    </row>
    <row r="830" spans="1:21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4" t="str">
        <f t="shared" si="86"/>
        <v>theater</v>
      </c>
      <c r="R830" t="str">
        <f t="shared" si="87"/>
        <v>plays</v>
      </c>
      <c r="S830" s="4">
        <f t="shared" si="88"/>
        <v>43340.208333333328</v>
      </c>
      <c r="T830" s="4">
        <f t="shared" si="89"/>
        <v>43365.208333333328</v>
      </c>
      <c r="U830">
        <f t="shared" si="90"/>
        <v>2018</v>
      </c>
    </row>
    <row r="831" spans="1:21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4" t="str">
        <f t="shared" si="86"/>
        <v>theater</v>
      </c>
      <c r="R831" t="str">
        <f t="shared" si="87"/>
        <v>plays</v>
      </c>
      <c r="S831" s="4">
        <f t="shared" si="88"/>
        <v>42164.208333333328</v>
      </c>
      <c r="T831" s="4">
        <f t="shared" si="89"/>
        <v>42179.208333333328</v>
      </c>
      <c r="U831">
        <f t="shared" si="90"/>
        <v>2015</v>
      </c>
    </row>
    <row r="832" spans="1:21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4" t="str">
        <f t="shared" si="86"/>
        <v>theater</v>
      </c>
      <c r="R832" t="str">
        <f t="shared" si="87"/>
        <v>plays</v>
      </c>
      <c r="S832" s="4">
        <f t="shared" si="88"/>
        <v>43103.25</v>
      </c>
      <c r="T832" s="4">
        <f t="shared" si="89"/>
        <v>43162.25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4" t="str">
        <f t="shared" si="86"/>
        <v>photography</v>
      </c>
      <c r="R833" t="str">
        <f t="shared" si="87"/>
        <v>photography books</v>
      </c>
      <c r="S833" s="4">
        <f t="shared" si="88"/>
        <v>40994.208333333336</v>
      </c>
      <c r="T833" s="4">
        <f t="shared" si="89"/>
        <v>41028.208333333336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4" t="str">
        <f t="shared" si="86"/>
        <v>publishing</v>
      </c>
      <c r="R834" t="str">
        <f t="shared" si="87"/>
        <v>translations</v>
      </c>
      <c r="S834" s="4">
        <f t="shared" si="88"/>
        <v>42299.208333333328</v>
      </c>
      <c r="T834" s="4">
        <f t="shared" si="89"/>
        <v>42333.25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91">ROUND(E835/D835*100,0)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4" t="str">
        <f t="shared" ref="Q835:Q898" si="93">LEFT(P835,SEARCH("/",P835)-1)</f>
        <v>publishing</v>
      </c>
      <c r="R835" t="str">
        <f t="shared" ref="R835:R898" si="94">RIGHT(P835,LEN(P835)-SEARCH("/",P835))</f>
        <v>translations</v>
      </c>
      <c r="S835" s="4">
        <f t="shared" ref="S835:S898" si="95">L835/86400+DATE(1970,1,1)</f>
        <v>40588.25</v>
      </c>
      <c r="T835" s="4">
        <f t="shared" ref="T835:T898" si="96">M835/86400+DATE(1970,1,1)</f>
        <v>40599.25</v>
      </c>
      <c r="U835">
        <f t="shared" ref="U835:U898" si="97">YEAR(S:S)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4" t="str">
        <f t="shared" si="93"/>
        <v>theater</v>
      </c>
      <c r="R836" t="str">
        <f t="shared" si="94"/>
        <v>plays</v>
      </c>
      <c r="S836" s="4">
        <f t="shared" si="95"/>
        <v>41448.208333333336</v>
      </c>
      <c r="T836" s="4">
        <f t="shared" si="96"/>
        <v>41454.208333333336</v>
      </c>
      <c r="U836">
        <f t="shared" si="97"/>
        <v>2013</v>
      </c>
    </row>
    <row r="837" spans="1:21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4" t="str">
        <f t="shared" si="93"/>
        <v>technology</v>
      </c>
      <c r="R837" t="str">
        <f t="shared" si="94"/>
        <v>web</v>
      </c>
      <c r="S837" s="4">
        <f t="shared" si="95"/>
        <v>42063.25</v>
      </c>
      <c r="T837" s="4">
        <f t="shared" si="96"/>
        <v>42069.25</v>
      </c>
      <c r="U837">
        <f t="shared" si="97"/>
        <v>2015</v>
      </c>
    </row>
    <row r="838" spans="1:21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4" t="str">
        <f t="shared" si="93"/>
        <v>music</v>
      </c>
      <c r="R838" t="str">
        <f t="shared" si="94"/>
        <v>indie rock</v>
      </c>
      <c r="S838" s="4">
        <f t="shared" si="95"/>
        <v>40214.25</v>
      </c>
      <c r="T838" s="4">
        <f t="shared" si="96"/>
        <v>40225.25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4" t="str">
        <f t="shared" si="93"/>
        <v>music</v>
      </c>
      <c r="R839" t="str">
        <f t="shared" si="94"/>
        <v>jazz</v>
      </c>
      <c r="S839" s="4">
        <f t="shared" si="95"/>
        <v>40629.208333333336</v>
      </c>
      <c r="T839" s="4">
        <f t="shared" si="96"/>
        <v>40683.208333333336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4" t="str">
        <f t="shared" si="93"/>
        <v>theater</v>
      </c>
      <c r="R840" t="str">
        <f t="shared" si="94"/>
        <v>plays</v>
      </c>
      <c r="S840" s="4">
        <f t="shared" si="95"/>
        <v>43370.208333333328</v>
      </c>
      <c r="T840" s="4">
        <f t="shared" si="96"/>
        <v>43379.208333333328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4" t="str">
        <f t="shared" si="93"/>
        <v>film &amp; video</v>
      </c>
      <c r="R841" t="str">
        <f t="shared" si="94"/>
        <v>documentary</v>
      </c>
      <c r="S841" s="4">
        <f t="shared" si="95"/>
        <v>41715.208333333336</v>
      </c>
      <c r="T841" s="4">
        <f t="shared" si="96"/>
        <v>41760.208333333336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4" t="str">
        <f t="shared" si="93"/>
        <v>theater</v>
      </c>
      <c r="R842" t="str">
        <f t="shared" si="94"/>
        <v>plays</v>
      </c>
      <c r="S842" s="4">
        <f t="shared" si="95"/>
        <v>41836.208333333336</v>
      </c>
      <c r="T842" s="4">
        <f t="shared" si="96"/>
        <v>41838.208333333336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4" t="str">
        <f t="shared" si="93"/>
        <v>technology</v>
      </c>
      <c r="R843" t="str">
        <f t="shared" si="94"/>
        <v>web</v>
      </c>
      <c r="S843" s="4">
        <f t="shared" si="95"/>
        <v>42419.25</v>
      </c>
      <c r="T843" s="4">
        <f t="shared" si="96"/>
        <v>42435.25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4" t="str">
        <f t="shared" si="93"/>
        <v>technology</v>
      </c>
      <c r="R844" t="str">
        <f t="shared" si="94"/>
        <v>wearables</v>
      </c>
      <c r="S844" s="4">
        <f t="shared" si="95"/>
        <v>43266.208333333328</v>
      </c>
      <c r="T844" s="4">
        <f t="shared" si="96"/>
        <v>43269.208333333328</v>
      </c>
      <c r="U844">
        <f t="shared" si="97"/>
        <v>2018</v>
      </c>
    </row>
    <row r="845" spans="1:21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4" t="str">
        <f t="shared" si="93"/>
        <v>photography</v>
      </c>
      <c r="R845" t="str">
        <f t="shared" si="94"/>
        <v>photography books</v>
      </c>
      <c r="S845" s="4">
        <f t="shared" si="95"/>
        <v>43338.208333333328</v>
      </c>
      <c r="T845" s="4">
        <f t="shared" si="96"/>
        <v>43344.208333333328</v>
      </c>
      <c r="U845">
        <f t="shared" si="97"/>
        <v>2018</v>
      </c>
    </row>
    <row r="846" spans="1:21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4" t="str">
        <f t="shared" si="93"/>
        <v>film &amp; video</v>
      </c>
      <c r="R846" t="str">
        <f t="shared" si="94"/>
        <v>documentary</v>
      </c>
      <c r="S846" s="4">
        <f t="shared" si="95"/>
        <v>40930.25</v>
      </c>
      <c r="T846" s="4">
        <f t="shared" si="96"/>
        <v>40933.25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4" t="str">
        <f t="shared" si="93"/>
        <v>technology</v>
      </c>
      <c r="R847" t="str">
        <f t="shared" si="94"/>
        <v>web</v>
      </c>
      <c r="S847" s="4">
        <f t="shared" si="95"/>
        <v>43235.208333333328</v>
      </c>
      <c r="T847" s="4">
        <f t="shared" si="96"/>
        <v>43272.208333333328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4" t="str">
        <f t="shared" si="93"/>
        <v>technology</v>
      </c>
      <c r="R848" t="str">
        <f t="shared" si="94"/>
        <v>web</v>
      </c>
      <c r="S848" s="4">
        <f t="shared" si="95"/>
        <v>43302.208333333328</v>
      </c>
      <c r="T848" s="4">
        <f t="shared" si="96"/>
        <v>43338.208333333328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4" t="str">
        <f t="shared" si="93"/>
        <v>food</v>
      </c>
      <c r="R849" t="str">
        <f t="shared" si="94"/>
        <v>food trucks</v>
      </c>
      <c r="S849" s="4">
        <f t="shared" si="95"/>
        <v>43107.25</v>
      </c>
      <c r="T849" s="4">
        <f t="shared" si="96"/>
        <v>43110.25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4" t="str">
        <f t="shared" si="93"/>
        <v>film &amp; video</v>
      </c>
      <c r="R850" t="str">
        <f t="shared" si="94"/>
        <v>drama</v>
      </c>
      <c r="S850" s="4">
        <f t="shared" si="95"/>
        <v>40341.208333333336</v>
      </c>
      <c r="T850" s="4">
        <f t="shared" si="96"/>
        <v>40350.208333333336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4" t="str">
        <f t="shared" si="93"/>
        <v>music</v>
      </c>
      <c r="R851" t="str">
        <f t="shared" si="94"/>
        <v>indie rock</v>
      </c>
      <c r="S851" s="4">
        <f t="shared" si="95"/>
        <v>40948.25</v>
      </c>
      <c r="T851" s="4">
        <f t="shared" si="96"/>
        <v>40951.25</v>
      </c>
      <c r="U851">
        <f t="shared" si="97"/>
        <v>2012</v>
      </c>
    </row>
    <row r="852" spans="1:21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4" t="str">
        <f t="shared" si="93"/>
        <v>music</v>
      </c>
      <c r="R852" t="str">
        <f t="shared" si="94"/>
        <v>rock</v>
      </c>
      <c r="S852" s="4">
        <f t="shared" si="95"/>
        <v>40866.25</v>
      </c>
      <c r="T852" s="4">
        <f t="shared" si="96"/>
        <v>40881.25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4" t="str">
        <f t="shared" si="93"/>
        <v>music</v>
      </c>
      <c r="R853" t="str">
        <f t="shared" si="94"/>
        <v>electric music</v>
      </c>
      <c r="S853" s="4">
        <f t="shared" si="95"/>
        <v>41031.208333333336</v>
      </c>
      <c r="T853" s="4">
        <f t="shared" si="96"/>
        <v>41064.208333333336</v>
      </c>
      <c r="U853">
        <f t="shared" si="97"/>
        <v>2012</v>
      </c>
    </row>
    <row r="854" spans="1:21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4" t="str">
        <f t="shared" si="93"/>
        <v>games</v>
      </c>
      <c r="R854" t="str">
        <f t="shared" si="94"/>
        <v>video games</v>
      </c>
      <c r="S854" s="4">
        <f t="shared" si="95"/>
        <v>40740.208333333336</v>
      </c>
      <c r="T854" s="4">
        <f t="shared" si="96"/>
        <v>40750.208333333336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4" t="str">
        <f t="shared" si="93"/>
        <v>music</v>
      </c>
      <c r="R855" t="str">
        <f t="shared" si="94"/>
        <v>indie rock</v>
      </c>
      <c r="S855" s="4">
        <f t="shared" si="95"/>
        <v>40714.208333333336</v>
      </c>
      <c r="T855" s="4">
        <f t="shared" si="96"/>
        <v>40719.208333333336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4" t="str">
        <f t="shared" si="93"/>
        <v>publishing</v>
      </c>
      <c r="R856" t="str">
        <f t="shared" si="94"/>
        <v>fiction</v>
      </c>
      <c r="S856" s="4">
        <f t="shared" si="95"/>
        <v>43787.25</v>
      </c>
      <c r="T856" s="4">
        <f t="shared" si="96"/>
        <v>43814.25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4" t="str">
        <f t="shared" si="93"/>
        <v>theater</v>
      </c>
      <c r="R857" t="str">
        <f t="shared" si="94"/>
        <v>plays</v>
      </c>
      <c r="S857" s="4">
        <f t="shared" si="95"/>
        <v>40712.208333333336</v>
      </c>
      <c r="T857" s="4">
        <f t="shared" si="96"/>
        <v>40743.208333333336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4" t="str">
        <f t="shared" si="93"/>
        <v>food</v>
      </c>
      <c r="R858" t="str">
        <f t="shared" si="94"/>
        <v>food trucks</v>
      </c>
      <c r="S858" s="4">
        <f t="shared" si="95"/>
        <v>41023.208333333336</v>
      </c>
      <c r="T858" s="4">
        <f t="shared" si="96"/>
        <v>41040.208333333336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4" t="str">
        <f t="shared" si="93"/>
        <v>film &amp; video</v>
      </c>
      <c r="R859" t="str">
        <f t="shared" si="94"/>
        <v>shorts</v>
      </c>
      <c r="S859" s="4">
        <f t="shared" si="95"/>
        <v>40944.25</v>
      </c>
      <c r="T859" s="4">
        <f t="shared" si="96"/>
        <v>40967.25</v>
      </c>
      <c r="U859">
        <f t="shared" si="97"/>
        <v>2012</v>
      </c>
    </row>
    <row r="860" spans="1:21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4" t="str">
        <f t="shared" si="93"/>
        <v>food</v>
      </c>
      <c r="R860" t="str">
        <f t="shared" si="94"/>
        <v>food trucks</v>
      </c>
      <c r="S860" s="4">
        <f t="shared" si="95"/>
        <v>43211.208333333328</v>
      </c>
      <c r="T860" s="4">
        <f t="shared" si="96"/>
        <v>43218.208333333328</v>
      </c>
      <c r="U860">
        <f t="shared" si="97"/>
        <v>2018</v>
      </c>
    </row>
    <row r="861" spans="1:21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4" t="str">
        <f t="shared" si="93"/>
        <v>theater</v>
      </c>
      <c r="R861" t="str">
        <f t="shared" si="94"/>
        <v>plays</v>
      </c>
      <c r="S861" s="4">
        <f t="shared" si="95"/>
        <v>41334.25</v>
      </c>
      <c r="T861" s="4">
        <f t="shared" si="96"/>
        <v>41352.208333333336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4" t="str">
        <f t="shared" si="93"/>
        <v>technology</v>
      </c>
      <c r="R862" t="str">
        <f t="shared" si="94"/>
        <v>wearables</v>
      </c>
      <c r="S862" s="4">
        <f t="shared" si="95"/>
        <v>43515.25</v>
      </c>
      <c r="T862" s="4">
        <f t="shared" si="96"/>
        <v>43525.25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4" t="str">
        <f t="shared" si="93"/>
        <v>theater</v>
      </c>
      <c r="R863" t="str">
        <f t="shared" si="94"/>
        <v>plays</v>
      </c>
      <c r="S863" s="4">
        <f t="shared" si="95"/>
        <v>40258.208333333336</v>
      </c>
      <c r="T863" s="4">
        <f t="shared" si="96"/>
        <v>40266.208333333336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4" t="str">
        <f t="shared" si="93"/>
        <v>theater</v>
      </c>
      <c r="R864" t="str">
        <f t="shared" si="94"/>
        <v>plays</v>
      </c>
      <c r="S864" s="4">
        <f t="shared" si="95"/>
        <v>40756.208333333336</v>
      </c>
      <c r="T864" s="4">
        <f t="shared" si="96"/>
        <v>40760.208333333336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4" t="str">
        <f t="shared" si="93"/>
        <v>film &amp; video</v>
      </c>
      <c r="R865" t="str">
        <f t="shared" si="94"/>
        <v>television</v>
      </c>
      <c r="S865" s="4">
        <f t="shared" si="95"/>
        <v>42172.208333333328</v>
      </c>
      <c r="T865" s="4">
        <f t="shared" si="96"/>
        <v>42195.208333333328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4" t="str">
        <f t="shared" si="93"/>
        <v>film &amp; video</v>
      </c>
      <c r="R866" t="str">
        <f t="shared" si="94"/>
        <v>shorts</v>
      </c>
      <c r="S866" s="4">
        <f t="shared" si="95"/>
        <v>42601.208333333328</v>
      </c>
      <c r="T866" s="4">
        <f t="shared" si="96"/>
        <v>42606.208333333328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4" t="str">
        <f t="shared" si="93"/>
        <v>theater</v>
      </c>
      <c r="R867" t="str">
        <f t="shared" si="94"/>
        <v>plays</v>
      </c>
      <c r="S867" s="4">
        <f t="shared" si="95"/>
        <v>41897.208333333336</v>
      </c>
      <c r="T867" s="4">
        <f t="shared" si="96"/>
        <v>41906.208333333336</v>
      </c>
      <c r="U867">
        <f t="shared" si="97"/>
        <v>2014</v>
      </c>
    </row>
    <row r="868" spans="1:21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4" t="str">
        <f t="shared" si="93"/>
        <v>photography</v>
      </c>
      <c r="R868" t="str">
        <f t="shared" si="94"/>
        <v>photography books</v>
      </c>
      <c r="S868" s="4">
        <f t="shared" si="95"/>
        <v>40671.208333333336</v>
      </c>
      <c r="T868" s="4">
        <f t="shared" si="96"/>
        <v>40672.208333333336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4" t="str">
        <f t="shared" si="93"/>
        <v>food</v>
      </c>
      <c r="R869" t="str">
        <f t="shared" si="94"/>
        <v>food trucks</v>
      </c>
      <c r="S869" s="4">
        <f t="shared" si="95"/>
        <v>43382.208333333328</v>
      </c>
      <c r="T869" s="4">
        <f t="shared" si="96"/>
        <v>43388.208333333328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4" t="str">
        <f t="shared" si="93"/>
        <v>theater</v>
      </c>
      <c r="R870" t="str">
        <f t="shared" si="94"/>
        <v>plays</v>
      </c>
      <c r="S870" s="4">
        <f t="shared" si="95"/>
        <v>41559.208333333336</v>
      </c>
      <c r="T870" s="4">
        <f t="shared" si="96"/>
        <v>41570.208333333336</v>
      </c>
      <c r="U870">
        <f t="shared" si="97"/>
        <v>2013</v>
      </c>
    </row>
    <row r="871" spans="1:21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4" t="str">
        <f t="shared" si="93"/>
        <v>film &amp; video</v>
      </c>
      <c r="R871" t="str">
        <f t="shared" si="94"/>
        <v>drama</v>
      </c>
      <c r="S871" s="4">
        <f t="shared" si="95"/>
        <v>40350.208333333336</v>
      </c>
      <c r="T871" s="4">
        <f t="shared" si="96"/>
        <v>40364.208333333336</v>
      </c>
      <c r="U871">
        <f t="shared" si="97"/>
        <v>2010</v>
      </c>
    </row>
    <row r="872" spans="1:21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4" t="str">
        <f t="shared" si="93"/>
        <v>theater</v>
      </c>
      <c r="R872" t="str">
        <f t="shared" si="94"/>
        <v>plays</v>
      </c>
      <c r="S872" s="4">
        <f t="shared" si="95"/>
        <v>42240.208333333328</v>
      </c>
      <c r="T872" s="4">
        <f t="shared" si="96"/>
        <v>42265.208333333328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4" t="str">
        <f t="shared" si="93"/>
        <v>theater</v>
      </c>
      <c r="R873" t="str">
        <f t="shared" si="94"/>
        <v>plays</v>
      </c>
      <c r="S873" s="4">
        <f t="shared" si="95"/>
        <v>43040.208333333328</v>
      </c>
      <c r="T873" s="4">
        <f t="shared" si="96"/>
        <v>43058.25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4" t="str">
        <f t="shared" si="93"/>
        <v>film &amp; video</v>
      </c>
      <c r="R874" t="str">
        <f t="shared" si="94"/>
        <v>science fiction</v>
      </c>
      <c r="S874" s="4">
        <f t="shared" si="95"/>
        <v>43346.208333333328</v>
      </c>
      <c r="T874" s="4">
        <f t="shared" si="96"/>
        <v>43351.208333333328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4" t="str">
        <f t="shared" si="93"/>
        <v>photography</v>
      </c>
      <c r="R875" t="str">
        <f t="shared" si="94"/>
        <v>photography books</v>
      </c>
      <c r="S875" s="4">
        <f t="shared" si="95"/>
        <v>41647.25</v>
      </c>
      <c r="T875" s="4">
        <f t="shared" si="96"/>
        <v>41652.25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4" t="str">
        <f t="shared" si="93"/>
        <v>photography</v>
      </c>
      <c r="R876" t="str">
        <f t="shared" si="94"/>
        <v>photography books</v>
      </c>
      <c r="S876" s="4">
        <f t="shared" si="95"/>
        <v>40291.208333333336</v>
      </c>
      <c r="T876" s="4">
        <f t="shared" si="96"/>
        <v>40329.208333333336</v>
      </c>
      <c r="U876">
        <f t="shared" si="97"/>
        <v>2010</v>
      </c>
    </row>
    <row r="877" spans="1:21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4" t="str">
        <f t="shared" si="93"/>
        <v>music</v>
      </c>
      <c r="R877" t="str">
        <f t="shared" si="94"/>
        <v>rock</v>
      </c>
      <c r="S877" s="4">
        <f t="shared" si="95"/>
        <v>40556.25</v>
      </c>
      <c r="T877" s="4">
        <f t="shared" si="96"/>
        <v>40557.25</v>
      </c>
      <c r="U877">
        <f t="shared" si="97"/>
        <v>2011</v>
      </c>
    </row>
    <row r="878" spans="1:21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4" t="str">
        <f t="shared" si="93"/>
        <v>photography</v>
      </c>
      <c r="R878" t="str">
        <f t="shared" si="94"/>
        <v>photography books</v>
      </c>
      <c r="S878" s="4">
        <f t="shared" si="95"/>
        <v>43624.208333333328</v>
      </c>
      <c r="T878" s="4">
        <f t="shared" si="96"/>
        <v>43648.208333333328</v>
      </c>
      <c r="U878">
        <f t="shared" si="97"/>
        <v>2019</v>
      </c>
    </row>
    <row r="879" spans="1:21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4" t="str">
        <f t="shared" si="93"/>
        <v>food</v>
      </c>
      <c r="R879" t="str">
        <f t="shared" si="94"/>
        <v>food trucks</v>
      </c>
      <c r="S879" s="4">
        <f t="shared" si="95"/>
        <v>42577.208333333328</v>
      </c>
      <c r="T879" s="4">
        <f t="shared" si="96"/>
        <v>42578.208333333328</v>
      </c>
      <c r="U879">
        <f t="shared" si="97"/>
        <v>2016</v>
      </c>
    </row>
    <row r="880" spans="1:21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4" t="str">
        <f t="shared" si="93"/>
        <v>music</v>
      </c>
      <c r="R880" t="str">
        <f t="shared" si="94"/>
        <v>metal</v>
      </c>
      <c r="S880" s="4">
        <f t="shared" si="95"/>
        <v>43845.25</v>
      </c>
      <c r="T880" s="4">
        <f t="shared" si="96"/>
        <v>43869.25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4" t="str">
        <f t="shared" si="93"/>
        <v>publishing</v>
      </c>
      <c r="R881" t="str">
        <f t="shared" si="94"/>
        <v>nonfiction</v>
      </c>
      <c r="S881" s="4">
        <f t="shared" si="95"/>
        <v>42788.25</v>
      </c>
      <c r="T881" s="4">
        <f t="shared" si="96"/>
        <v>42797.25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4" t="str">
        <f t="shared" si="93"/>
        <v>music</v>
      </c>
      <c r="R882" t="str">
        <f t="shared" si="94"/>
        <v>electric music</v>
      </c>
      <c r="S882" s="4">
        <f t="shared" si="95"/>
        <v>43667.208333333328</v>
      </c>
      <c r="T882" s="4">
        <f t="shared" si="96"/>
        <v>43669.208333333328</v>
      </c>
      <c r="U882">
        <f t="shared" si="97"/>
        <v>2019</v>
      </c>
    </row>
    <row r="883" spans="1:21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4" t="str">
        <f t="shared" si="93"/>
        <v>theater</v>
      </c>
      <c r="R883" t="str">
        <f t="shared" si="94"/>
        <v>plays</v>
      </c>
      <c r="S883" s="4">
        <f t="shared" si="95"/>
        <v>42194.208333333328</v>
      </c>
      <c r="T883" s="4">
        <f t="shared" si="96"/>
        <v>42223.208333333328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4" t="str">
        <f t="shared" si="93"/>
        <v>theater</v>
      </c>
      <c r="R884" t="str">
        <f t="shared" si="94"/>
        <v>plays</v>
      </c>
      <c r="S884" s="4">
        <f t="shared" si="95"/>
        <v>42025.25</v>
      </c>
      <c r="T884" s="4">
        <f t="shared" si="96"/>
        <v>42029.25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4" t="str">
        <f t="shared" si="93"/>
        <v>film &amp; video</v>
      </c>
      <c r="R885" t="str">
        <f t="shared" si="94"/>
        <v>shorts</v>
      </c>
      <c r="S885" s="4">
        <f t="shared" si="95"/>
        <v>40323.208333333336</v>
      </c>
      <c r="T885" s="4">
        <f t="shared" si="96"/>
        <v>40359.208333333336</v>
      </c>
      <c r="U885">
        <f t="shared" si="97"/>
        <v>2010</v>
      </c>
    </row>
    <row r="886" spans="1:21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4" t="str">
        <f t="shared" si="93"/>
        <v>theater</v>
      </c>
      <c r="R886" t="str">
        <f t="shared" si="94"/>
        <v>plays</v>
      </c>
      <c r="S886" s="4">
        <f t="shared" si="95"/>
        <v>41763.208333333336</v>
      </c>
      <c r="T886" s="4">
        <f t="shared" si="96"/>
        <v>41765.208333333336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4" t="str">
        <f t="shared" si="93"/>
        <v>theater</v>
      </c>
      <c r="R887" t="str">
        <f t="shared" si="94"/>
        <v>plays</v>
      </c>
      <c r="S887" s="4">
        <f t="shared" si="95"/>
        <v>40335.208333333336</v>
      </c>
      <c r="T887" s="4">
        <f t="shared" si="96"/>
        <v>40373.208333333336</v>
      </c>
      <c r="U887">
        <f t="shared" si="97"/>
        <v>2010</v>
      </c>
    </row>
    <row r="888" spans="1:21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4" t="str">
        <f t="shared" si="93"/>
        <v>music</v>
      </c>
      <c r="R888" t="str">
        <f t="shared" si="94"/>
        <v>indie rock</v>
      </c>
      <c r="S888" s="4">
        <f t="shared" si="95"/>
        <v>40416.208333333336</v>
      </c>
      <c r="T888" s="4">
        <f t="shared" si="96"/>
        <v>40434.208333333336</v>
      </c>
      <c r="U888">
        <f t="shared" si="97"/>
        <v>2010</v>
      </c>
    </row>
    <row r="889" spans="1:21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4" t="str">
        <f t="shared" si="93"/>
        <v>theater</v>
      </c>
      <c r="R889" t="str">
        <f t="shared" si="94"/>
        <v>plays</v>
      </c>
      <c r="S889" s="4">
        <f t="shared" si="95"/>
        <v>42202.208333333328</v>
      </c>
      <c r="T889" s="4">
        <f t="shared" si="96"/>
        <v>42249.208333333328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4" t="str">
        <f t="shared" si="93"/>
        <v>theater</v>
      </c>
      <c r="R890" t="str">
        <f t="shared" si="94"/>
        <v>plays</v>
      </c>
      <c r="S890" s="4">
        <f t="shared" si="95"/>
        <v>42836.208333333328</v>
      </c>
      <c r="T890" s="4">
        <f t="shared" si="96"/>
        <v>42855.208333333328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4" t="str">
        <f t="shared" si="93"/>
        <v>music</v>
      </c>
      <c r="R891" t="str">
        <f t="shared" si="94"/>
        <v>electric music</v>
      </c>
      <c r="S891" s="4">
        <f t="shared" si="95"/>
        <v>41710.208333333336</v>
      </c>
      <c r="T891" s="4">
        <f t="shared" si="96"/>
        <v>41717.208333333336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4" t="str">
        <f t="shared" si="93"/>
        <v>music</v>
      </c>
      <c r="R892" t="str">
        <f t="shared" si="94"/>
        <v>indie rock</v>
      </c>
      <c r="S892" s="4">
        <f t="shared" si="95"/>
        <v>43640.208333333328</v>
      </c>
      <c r="T892" s="4">
        <f t="shared" si="96"/>
        <v>43641.208333333328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4" t="str">
        <f t="shared" si="93"/>
        <v>film &amp; video</v>
      </c>
      <c r="R893" t="str">
        <f t="shared" si="94"/>
        <v>documentary</v>
      </c>
      <c r="S893" s="4">
        <f t="shared" si="95"/>
        <v>40880.25</v>
      </c>
      <c r="T893" s="4">
        <f t="shared" si="96"/>
        <v>40924.25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4" t="str">
        <f t="shared" si="93"/>
        <v>publishing</v>
      </c>
      <c r="R894" t="str">
        <f t="shared" si="94"/>
        <v>translations</v>
      </c>
      <c r="S894" s="4">
        <f t="shared" si="95"/>
        <v>40319.208333333336</v>
      </c>
      <c r="T894" s="4">
        <f t="shared" si="96"/>
        <v>40360.208333333336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4" t="str">
        <f t="shared" si="93"/>
        <v>film &amp; video</v>
      </c>
      <c r="R895" t="str">
        <f t="shared" si="94"/>
        <v>documentary</v>
      </c>
      <c r="S895" s="4">
        <f t="shared" si="95"/>
        <v>42170.208333333328</v>
      </c>
      <c r="T895" s="4">
        <f t="shared" si="96"/>
        <v>42174.208333333328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4" t="str">
        <f t="shared" si="93"/>
        <v>film &amp; video</v>
      </c>
      <c r="R896" t="str">
        <f t="shared" si="94"/>
        <v>television</v>
      </c>
      <c r="S896" s="4">
        <f t="shared" si="95"/>
        <v>41466.208333333336</v>
      </c>
      <c r="T896" s="4">
        <f t="shared" si="96"/>
        <v>41496.208333333336</v>
      </c>
      <c r="U896">
        <f t="shared" si="97"/>
        <v>2013</v>
      </c>
    </row>
    <row r="897" spans="1:21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4" t="str">
        <f t="shared" si="93"/>
        <v>theater</v>
      </c>
      <c r="R897" t="str">
        <f t="shared" si="94"/>
        <v>plays</v>
      </c>
      <c r="S897" s="4">
        <f t="shared" si="95"/>
        <v>43134.25</v>
      </c>
      <c r="T897" s="4">
        <f t="shared" si="96"/>
        <v>43143.25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4" t="str">
        <f t="shared" si="93"/>
        <v>food</v>
      </c>
      <c r="R898" t="str">
        <f t="shared" si="94"/>
        <v>food trucks</v>
      </c>
      <c r="S898" s="4">
        <f t="shared" si="95"/>
        <v>40738.208333333336</v>
      </c>
      <c r="T898" s="4">
        <f t="shared" si="96"/>
        <v>40741.208333333336</v>
      </c>
      <c r="U898">
        <f t="shared" si="97"/>
        <v>2011</v>
      </c>
    </row>
    <row r="899" spans="1:21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98">ROUND(E899/D899*100,0)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4" t="str">
        <f t="shared" ref="Q899:Q962" si="100">LEFT(P899,SEARCH("/",P899)-1)</f>
        <v>theater</v>
      </c>
      <c r="R899" t="str">
        <f t="shared" ref="R899:R962" si="101">RIGHT(P899,LEN(P899)-SEARCH("/",P899))</f>
        <v>plays</v>
      </c>
      <c r="S899" s="4">
        <f t="shared" ref="S899:S962" si="102">L899/86400+DATE(1970,1,1)</f>
        <v>43583.208333333328</v>
      </c>
      <c r="T899" s="4">
        <f t="shared" ref="T899:T962" si="103">M899/86400+DATE(1970,1,1)</f>
        <v>43585.208333333328</v>
      </c>
      <c r="U899">
        <f t="shared" ref="U899:U962" si="104">YEAR(S:S)</f>
        <v>2019</v>
      </c>
    </row>
    <row r="900" spans="1:21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4" t="str">
        <f t="shared" si="100"/>
        <v>film &amp; video</v>
      </c>
      <c r="R900" t="str">
        <f t="shared" si="101"/>
        <v>documentary</v>
      </c>
      <c r="S900" s="4">
        <f t="shared" si="102"/>
        <v>43815.25</v>
      </c>
      <c r="T900" s="4">
        <f t="shared" si="103"/>
        <v>43821.25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4" t="str">
        <f t="shared" si="100"/>
        <v>music</v>
      </c>
      <c r="R901" t="str">
        <f t="shared" si="101"/>
        <v>jazz</v>
      </c>
      <c r="S901" s="4">
        <f t="shared" si="102"/>
        <v>41554.208333333336</v>
      </c>
      <c r="T901" s="4">
        <f t="shared" si="103"/>
        <v>41572.208333333336</v>
      </c>
      <c r="U901">
        <f t="shared" si="104"/>
        <v>2013</v>
      </c>
    </row>
    <row r="902" spans="1:21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4" t="str">
        <f t="shared" si="100"/>
        <v>technology</v>
      </c>
      <c r="R902" t="str">
        <f t="shared" si="101"/>
        <v>web</v>
      </c>
      <c r="S902" s="4">
        <f t="shared" si="102"/>
        <v>41901.208333333336</v>
      </c>
      <c r="T902" s="4">
        <f t="shared" si="103"/>
        <v>41902.208333333336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4" t="str">
        <f t="shared" si="100"/>
        <v>music</v>
      </c>
      <c r="R903" t="str">
        <f t="shared" si="101"/>
        <v>rock</v>
      </c>
      <c r="S903" s="4">
        <f t="shared" si="102"/>
        <v>43298.208333333328</v>
      </c>
      <c r="T903" s="4">
        <f t="shared" si="103"/>
        <v>43331.208333333328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4" t="str">
        <f t="shared" si="100"/>
        <v>technology</v>
      </c>
      <c r="R904" t="str">
        <f t="shared" si="101"/>
        <v>web</v>
      </c>
      <c r="S904" s="4">
        <f t="shared" si="102"/>
        <v>42399.25</v>
      </c>
      <c r="T904" s="4">
        <f t="shared" si="103"/>
        <v>42441.25</v>
      </c>
      <c r="U904">
        <f t="shared" si="104"/>
        <v>2016</v>
      </c>
    </row>
    <row r="905" spans="1:21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4" t="str">
        <f t="shared" si="100"/>
        <v>publishing</v>
      </c>
      <c r="R905" t="str">
        <f t="shared" si="101"/>
        <v>nonfiction</v>
      </c>
      <c r="S905" s="4">
        <f t="shared" si="102"/>
        <v>41034.208333333336</v>
      </c>
      <c r="T905" s="4">
        <f t="shared" si="103"/>
        <v>41049.208333333336</v>
      </c>
      <c r="U905">
        <f t="shared" si="104"/>
        <v>2012</v>
      </c>
    </row>
    <row r="906" spans="1:21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4" t="str">
        <f t="shared" si="100"/>
        <v>publishing</v>
      </c>
      <c r="R906" t="str">
        <f t="shared" si="101"/>
        <v>radio &amp; podcasts</v>
      </c>
      <c r="S906" s="4">
        <f t="shared" si="102"/>
        <v>41186.208333333336</v>
      </c>
      <c r="T906" s="4">
        <f t="shared" si="103"/>
        <v>41190.208333333336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4" t="str">
        <f t="shared" si="100"/>
        <v>theater</v>
      </c>
      <c r="R907" t="str">
        <f t="shared" si="101"/>
        <v>plays</v>
      </c>
      <c r="S907" s="4">
        <f t="shared" si="102"/>
        <v>41536.208333333336</v>
      </c>
      <c r="T907" s="4">
        <f t="shared" si="103"/>
        <v>41539.208333333336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4" t="str">
        <f t="shared" si="100"/>
        <v>film &amp; video</v>
      </c>
      <c r="R908" t="str">
        <f t="shared" si="101"/>
        <v>documentary</v>
      </c>
      <c r="S908" s="4">
        <f t="shared" si="102"/>
        <v>42868.208333333328</v>
      </c>
      <c r="T908" s="4">
        <f t="shared" si="103"/>
        <v>42904.208333333328</v>
      </c>
      <c r="U908">
        <f t="shared" si="104"/>
        <v>2017</v>
      </c>
    </row>
    <row r="909" spans="1:21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4" t="str">
        <f t="shared" si="100"/>
        <v>theater</v>
      </c>
      <c r="R909" t="str">
        <f t="shared" si="101"/>
        <v>plays</v>
      </c>
      <c r="S909" s="4">
        <f t="shared" si="102"/>
        <v>40660.208333333336</v>
      </c>
      <c r="T909" s="4">
        <f t="shared" si="103"/>
        <v>40667.208333333336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4" t="str">
        <f t="shared" si="100"/>
        <v>games</v>
      </c>
      <c r="R910" t="str">
        <f t="shared" si="101"/>
        <v>video games</v>
      </c>
      <c r="S910" s="4">
        <f t="shared" si="102"/>
        <v>41031.208333333336</v>
      </c>
      <c r="T910" s="4">
        <f t="shared" si="103"/>
        <v>41042.208333333336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4" t="str">
        <f t="shared" si="100"/>
        <v>theater</v>
      </c>
      <c r="R911" t="str">
        <f t="shared" si="101"/>
        <v>plays</v>
      </c>
      <c r="S911" s="4">
        <f t="shared" si="102"/>
        <v>43255.208333333328</v>
      </c>
      <c r="T911" s="4">
        <f t="shared" si="103"/>
        <v>43282.208333333328</v>
      </c>
      <c r="U911">
        <f t="shared" si="104"/>
        <v>2018</v>
      </c>
    </row>
    <row r="912" spans="1:21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4" t="str">
        <f t="shared" si="100"/>
        <v>theater</v>
      </c>
      <c r="R912" t="str">
        <f t="shared" si="101"/>
        <v>plays</v>
      </c>
      <c r="S912" s="4">
        <f t="shared" si="102"/>
        <v>42026.25</v>
      </c>
      <c r="T912" s="4">
        <f t="shared" si="103"/>
        <v>42027.25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4" t="str">
        <f t="shared" si="100"/>
        <v>technology</v>
      </c>
      <c r="R913" t="str">
        <f t="shared" si="101"/>
        <v>web</v>
      </c>
      <c r="S913" s="4">
        <f t="shared" si="102"/>
        <v>43717.208333333328</v>
      </c>
      <c r="T913" s="4">
        <f t="shared" si="103"/>
        <v>43719.208333333328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4" t="str">
        <f t="shared" si="100"/>
        <v>film &amp; video</v>
      </c>
      <c r="R914" t="str">
        <f t="shared" si="101"/>
        <v>drama</v>
      </c>
      <c r="S914" s="4">
        <f t="shared" si="102"/>
        <v>41157.208333333336</v>
      </c>
      <c r="T914" s="4">
        <f t="shared" si="103"/>
        <v>41170.208333333336</v>
      </c>
      <c r="U914">
        <f t="shared" si="104"/>
        <v>2012</v>
      </c>
    </row>
    <row r="915" spans="1:21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4" t="str">
        <f t="shared" si="100"/>
        <v>film &amp; video</v>
      </c>
      <c r="R915" t="str">
        <f t="shared" si="101"/>
        <v>drama</v>
      </c>
      <c r="S915" s="4">
        <f t="shared" si="102"/>
        <v>43597.208333333328</v>
      </c>
      <c r="T915" s="4">
        <f t="shared" si="103"/>
        <v>43610.208333333328</v>
      </c>
      <c r="U915">
        <f t="shared" si="104"/>
        <v>2019</v>
      </c>
    </row>
    <row r="916" spans="1:21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4" t="str">
        <f t="shared" si="100"/>
        <v>theater</v>
      </c>
      <c r="R916" t="str">
        <f t="shared" si="101"/>
        <v>plays</v>
      </c>
      <c r="S916" s="4">
        <f t="shared" si="102"/>
        <v>41490.208333333336</v>
      </c>
      <c r="T916" s="4">
        <f t="shared" si="103"/>
        <v>41502.208333333336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4" t="str">
        <f t="shared" si="100"/>
        <v>film &amp; video</v>
      </c>
      <c r="R917" t="str">
        <f t="shared" si="101"/>
        <v>television</v>
      </c>
      <c r="S917" s="4">
        <f t="shared" si="102"/>
        <v>42976.208333333328</v>
      </c>
      <c r="T917" s="4">
        <f t="shared" si="103"/>
        <v>42985.208333333328</v>
      </c>
      <c r="U917">
        <f t="shared" si="104"/>
        <v>2017</v>
      </c>
    </row>
    <row r="918" spans="1:21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4" t="str">
        <f t="shared" si="100"/>
        <v>photography</v>
      </c>
      <c r="R918" t="str">
        <f t="shared" si="101"/>
        <v>photography books</v>
      </c>
      <c r="S918" s="4">
        <f t="shared" si="102"/>
        <v>41991.25</v>
      </c>
      <c r="T918" s="4">
        <f t="shared" si="103"/>
        <v>42000.25</v>
      </c>
      <c r="U918">
        <f t="shared" si="104"/>
        <v>2014</v>
      </c>
    </row>
    <row r="919" spans="1:21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4" t="str">
        <f t="shared" si="100"/>
        <v>film &amp; video</v>
      </c>
      <c r="R919" t="str">
        <f t="shared" si="101"/>
        <v>shorts</v>
      </c>
      <c r="S919" s="4">
        <f t="shared" si="102"/>
        <v>40722.208333333336</v>
      </c>
      <c r="T919" s="4">
        <f t="shared" si="103"/>
        <v>40746.208333333336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4" t="str">
        <f t="shared" si="100"/>
        <v>publishing</v>
      </c>
      <c r="R920" t="str">
        <f t="shared" si="101"/>
        <v>radio &amp; podcasts</v>
      </c>
      <c r="S920" s="4">
        <f t="shared" si="102"/>
        <v>41117.208333333336</v>
      </c>
      <c r="T920" s="4">
        <f t="shared" si="103"/>
        <v>41128.208333333336</v>
      </c>
      <c r="U920">
        <f t="shared" si="104"/>
        <v>2012</v>
      </c>
    </row>
    <row r="921" spans="1:21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4" t="str">
        <f t="shared" si="100"/>
        <v>theater</v>
      </c>
      <c r="R921" t="str">
        <f t="shared" si="101"/>
        <v>plays</v>
      </c>
      <c r="S921" s="4">
        <f t="shared" si="102"/>
        <v>43022.208333333328</v>
      </c>
      <c r="T921" s="4">
        <f t="shared" si="103"/>
        <v>43054.25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4" t="str">
        <f t="shared" si="100"/>
        <v>film &amp; video</v>
      </c>
      <c r="R922" t="str">
        <f t="shared" si="101"/>
        <v>animation</v>
      </c>
      <c r="S922" s="4">
        <f t="shared" si="102"/>
        <v>43503.25</v>
      </c>
      <c r="T922" s="4">
        <f t="shared" si="103"/>
        <v>43523.25</v>
      </c>
      <c r="U922">
        <f t="shared" si="104"/>
        <v>2019</v>
      </c>
    </row>
    <row r="923" spans="1:21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4" t="str">
        <f t="shared" si="100"/>
        <v>technology</v>
      </c>
      <c r="R923" t="str">
        <f t="shared" si="101"/>
        <v>web</v>
      </c>
      <c r="S923" s="4">
        <f t="shared" si="102"/>
        <v>40951.25</v>
      </c>
      <c r="T923" s="4">
        <f t="shared" si="103"/>
        <v>40965.25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4" t="str">
        <f t="shared" si="100"/>
        <v>music</v>
      </c>
      <c r="R924" t="str">
        <f t="shared" si="101"/>
        <v>world music</v>
      </c>
      <c r="S924" s="4">
        <f t="shared" si="102"/>
        <v>43443.25</v>
      </c>
      <c r="T924" s="4">
        <f t="shared" si="103"/>
        <v>43452.25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4" t="str">
        <f t="shared" si="100"/>
        <v>theater</v>
      </c>
      <c r="R925" t="str">
        <f t="shared" si="101"/>
        <v>plays</v>
      </c>
      <c r="S925" s="4">
        <f t="shared" si="102"/>
        <v>40373.208333333336</v>
      </c>
      <c r="T925" s="4">
        <f t="shared" si="103"/>
        <v>40374.208333333336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4" t="str">
        <f t="shared" si="100"/>
        <v>theater</v>
      </c>
      <c r="R926" t="str">
        <f t="shared" si="101"/>
        <v>plays</v>
      </c>
      <c r="S926" s="4">
        <f t="shared" si="102"/>
        <v>43769.208333333328</v>
      </c>
      <c r="T926" s="4">
        <f t="shared" si="103"/>
        <v>43780.25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4" t="str">
        <f t="shared" si="100"/>
        <v>theater</v>
      </c>
      <c r="R927" t="str">
        <f t="shared" si="101"/>
        <v>plays</v>
      </c>
      <c r="S927" s="4">
        <f t="shared" si="102"/>
        <v>43000.208333333328</v>
      </c>
      <c r="T927" s="4">
        <f t="shared" si="103"/>
        <v>43012.208333333328</v>
      </c>
      <c r="U927">
        <f t="shared" si="104"/>
        <v>2017</v>
      </c>
    </row>
    <row r="928" spans="1:21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4" t="str">
        <f t="shared" si="100"/>
        <v>food</v>
      </c>
      <c r="R928" t="str">
        <f t="shared" si="101"/>
        <v>food trucks</v>
      </c>
      <c r="S928" s="4">
        <f t="shared" si="102"/>
        <v>42502.208333333328</v>
      </c>
      <c r="T928" s="4">
        <f t="shared" si="103"/>
        <v>42506.208333333328</v>
      </c>
      <c r="U928">
        <f t="shared" si="104"/>
        <v>2016</v>
      </c>
    </row>
    <row r="929" spans="1:21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4" t="str">
        <f t="shared" si="100"/>
        <v>theater</v>
      </c>
      <c r="R929" t="str">
        <f t="shared" si="101"/>
        <v>plays</v>
      </c>
      <c r="S929" s="4">
        <f t="shared" si="102"/>
        <v>41102.208333333336</v>
      </c>
      <c r="T929" s="4">
        <f t="shared" si="103"/>
        <v>41131.208333333336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4" t="str">
        <f t="shared" si="100"/>
        <v>technology</v>
      </c>
      <c r="R930" t="str">
        <f t="shared" si="101"/>
        <v>web</v>
      </c>
      <c r="S930" s="4">
        <f t="shared" si="102"/>
        <v>41637.25</v>
      </c>
      <c r="T930" s="4">
        <f t="shared" si="103"/>
        <v>41646.25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4" t="str">
        <f t="shared" si="100"/>
        <v>theater</v>
      </c>
      <c r="R931" t="str">
        <f t="shared" si="101"/>
        <v>plays</v>
      </c>
      <c r="S931" s="4">
        <f t="shared" si="102"/>
        <v>42858.208333333328</v>
      </c>
      <c r="T931" s="4">
        <f t="shared" si="103"/>
        <v>42872.208333333328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4" t="str">
        <f t="shared" si="100"/>
        <v>theater</v>
      </c>
      <c r="R932" t="str">
        <f t="shared" si="101"/>
        <v>plays</v>
      </c>
      <c r="S932" s="4">
        <f t="shared" si="102"/>
        <v>42060.25</v>
      </c>
      <c r="T932" s="4">
        <f t="shared" si="103"/>
        <v>42067.25</v>
      </c>
      <c r="U932">
        <f t="shared" si="104"/>
        <v>2015</v>
      </c>
    </row>
    <row r="933" spans="1:21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4" t="str">
        <f t="shared" si="100"/>
        <v>theater</v>
      </c>
      <c r="R933" t="str">
        <f t="shared" si="101"/>
        <v>plays</v>
      </c>
      <c r="S933" s="4">
        <f t="shared" si="102"/>
        <v>41818.208333333336</v>
      </c>
      <c r="T933" s="4">
        <f t="shared" si="103"/>
        <v>41820.208333333336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4" t="str">
        <f t="shared" si="100"/>
        <v>music</v>
      </c>
      <c r="R934" t="str">
        <f t="shared" si="101"/>
        <v>rock</v>
      </c>
      <c r="S934" s="4">
        <f t="shared" si="102"/>
        <v>41709.208333333336</v>
      </c>
      <c r="T934" s="4">
        <f t="shared" si="103"/>
        <v>41712.208333333336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4" t="str">
        <f t="shared" si="100"/>
        <v>theater</v>
      </c>
      <c r="R935" t="str">
        <f t="shared" si="101"/>
        <v>plays</v>
      </c>
      <c r="S935" s="4">
        <f t="shared" si="102"/>
        <v>41372.208333333336</v>
      </c>
      <c r="T935" s="4">
        <f t="shared" si="103"/>
        <v>41385.208333333336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4" t="str">
        <f t="shared" si="100"/>
        <v>theater</v>
      </c>
      <c r="R936" t="str">
        <f t="shared" si="101"/>
        <v>plays</v>
      </c>
      <c r="S936" s="4">
        <f t="shared" si="102"/>
        <v>42422.25</v>
      </c>
      <c r="T936" s="4">
        <f t="shared" si="103"/>
        <v>42428.25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4" t="str">
        <f t="shared" si="100"/>
        <v>theater</v>
      </c>
      <c r="R937" t="str">
        <f t="shared" si="101"/>
        <v>plays</v>
      </c>
      <c r="S937" s="4">
        <f t="shared" si="102"/>
        <v>42209.208333333328</v>
      </c>
      <c r="T937" s="4">
        <f t="shared" si="103"/>
        <v>42216.208333333328</v>
      </c>
      <c r="U937">
        <f t="shared" si="104"/>
        <v>2015</v>
      </c>
    </row>
    <row r="938" spans="1:21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4" t="str">
        <f t="shared" si="100"/>
        <v>theater</v>
      </c>
      <c r="R938" t="str">
        <f t="shared" si="101"/>
        <v>plays</v>
      </c>
      <c r="S938" s="4">
        <f t="shared" si="102"/>
        <v>43668.208333333328</v>
      </c>
      <c r="T938" s="4">
        <f t="shared" si="103"/>
        <v>43671.208333333328</v>
      </c>
      <c r="U938">
        <f t="shared" si="104"/>
        <v>2019</v>
      </c>
    </row>
    <row r="939" spans="1:21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4" t="str">
        <f t="shared" si="100"/>
        <v>film &amp; video</v>
      </c>
      <c r="R939" t="str">
        <f t="shared" si="101"/>
        <v>documentary</v>
      </c>
      <c r="S939" s="4">
        <f t="shared" si="102"/>
        <v>42334.25</v>
      </c>
      <c r="T939" s="4">
        <f t="shared" si="103"/>
        <v>42343.25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4" t="str">
        <f t="shared" si="100"/>
        <v>publishing</v>
      </c>
      <c r="R940" t="str">
        <f t="shared" si="101"/>
        <v>fiction</v>
      </c>
      <c r="S940" s="4">
        <f t="shared" si="102"/>
        <v>43263.208333333328</v>
      </c>
      <c r="T940" s="4">
        <f t="shared" si="103"/>
        <v>43299.208333333328</v>
      </c>
      <c r="U940">
        <f t="shared" si="104"/>
        <v>2018</v>
      </c>
    </row>
    <row r="941" spans="1:21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4" t="str">
        <f t="shared" si="100"/>
        <v>games</v>
      </c>
      <c r="R941" t="str">
        <f t="shared" si="101"/>
        <v>video games</v>
      </c>
      <c r="S941" s="4">
        <f t="shared" si="102"/>
        <v>40670.208333333336</v>
      </c>
      <c r="T941" s="4">
        <f t="shared" si="103"/>
        <v>40687.208333333336</v>
      </c>
      <c r="U941">
        <f t="shared" si="104"/>
        <v>2011</v>
      </c>
    </row>
    <row r="942" spans="1:21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4" t="str">
        <f t="shared" si="100"/>
        <v>technology</v>
      </c>
      <c r="R942" t="str">
        <f t="shared" si="101"/>
        <v>web</v>
      </c>
      <c r="S942" s="4">
        <f t="shared" si="102"/>
        <v>41244.25</v>
      </c>
      <c r="T942" s="4">
        <f t="shared" si="103"/>
        <v>41266.25</v>
      </c>
      <c r="U942">
        <f t="shared" si="104"/>
        <v>2012</v>
      </c>
    </row>
    <row r="943" spans="1:21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4" t="str">
        <f t="shared" si="100"/>
        <v>theater</v>
      </c>
      <c r="R943" t="str">
        <f t="shared" si="101"/>
        <v>plays</v>
      </c>
      <c r="S943" s="4">
        <f t="shared" si="102"/>
        <v>40552.25</v>
      </c>
      <c r="T943" s="4">
        <f t="shared" si="103"/>
        <v>40587.25</v>
      </c>
      <c r="U943">
        <f t="shared" si="104"/>
        <v>2011</v>
      </c>
    </row>
    <row r="944" spans="1:21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4" t="str">
        <f t="shared" si="100"/>
        <v>theater</v>
      </c>
      <c r="R944" t="str">
        <f t="shared" si="101"/>
        <v>plays</v>
      </c>
      <c r="S944" s="4">
        <f t="shared" si="102"/>
        <v>40568.25</v>
      </c>
      <c r="T944" s="4">
        <f t="shared" si="103"/>
        <v>40571.25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4" t="str">
        <f t="shared" si="100"/>
        <v>food</v>
      </c>
      <c r="R945" t="str">
        <f t="shared" si="101"/>
        <v>food trucks</v>
      </c>
      <c r="S945" s="4">
        <f t="shared" si="102"/>
        <v>41906.208333333336</v>
      </c>
      <c r="T945" s="4">
        <f t="shared" si="103"/>
        <v>41941.208333333336</v>
      </c>
      <c r="U945">
        <f t="shared" si="104"/>
        <v>2014</v>
      </c>
    </row>
    <row r="946" spans="1:21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4" t="str">
        <f t="shared" si="100"/>
        <v>photography</v>
      </c>
      <c r="R946" t="str">
        <f t="shared" si="101"/>
        <v>photography books</v>
      </c>
      <c r="S946" s="4">
        <f t="shared" si="102"/>
        <v>42776.25</v>
      </c>
      <c r="T946" s="4">
        <f t="shared" si="103"/>
        <v>42795.25</v>
      </c>
      <c r="U946">
        <f t="shared" si="104"/>
        <v>2017</v>
      </c>
    </row>
    <row r="947" spans="1:21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4" t="str">
        <f t="shared" si="100"/>
        <v>photography</v>
      </c>
      <c r="R947" t="str">
        <f t="shared" si="101"/>
        <v>photography books</v>
      </c>
      <c r="S947" s="4">
        <f t="shared" si="102"/>
        <v>41004.208333333336</v>
      </c>
      <c r="T947" s="4">
        <f t="shared" si="103"/>
        <v>41019.208333333336</v>
      </c>
      <c r="U947">
        <f t="shared" si="104"/>
        <v>2012</v>
      </c>
    </row>
    <row r="948" spans="1:21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4" t="str">
        <f t="shared" si="100"/>
        <v>theater</v>
      </c>
      <c r="R948" t="str">
        <f t="shared" si="101"/>
        <v>plays</v>
      </c>
      <c r="S948" s="4">
        <f t="shared" si="102"/>
        <v>40710.208333333336</v>
      </c>
      <c r="T948" s="4">
        <f t="shared" si="103"/>
        <v>40712.208333333336</v>
      </c>
      <c r="U948">
        <f t="shared" si="104"/>
        <v>2011</v>
      </c>
    </row>
    <row r="949" spans="1:21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4" t="str">
        <f t="shared" si="100"/>
        <v>theater</v>
      </c>
      <c r="R949" t="str">
        <f t="shared" si="101"/>
        <v>plays</v>
      </c>
      <c r="S949" s="4">
        <f t="shared" si="102"/>
        <v>41908.208333333336</v>
      </c>
      <c r="T949" s="4">
        <f t="shared" si="103"/>
        <v>41915.208333333336</v>
      </c>
      <c r="U949">
        <f t="shared" si="104"/>
        <v>2014</v>
      </c>
    </row>
    <row r="950" spans="1:21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4" t="str">
        <f t="shared" si="100"/>
        <v>film &amp; video</v>
      </c>
      <c r="R950" t="str">
        <f t="shared" si="101"/>
        <v>documentary</v>
      </c>
      <c r="S950" s="4">
        <f t="shared" si="102"/>
        <v>41985.25</v>
      </c>
      <c r="T950" s="4">
        <f t="shared" si="103"/>
        <v>41995.25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4" t="str">
        <f t="shared" si="100"/>
        <v>technology</v>
      </c>
      <c r="R951" t="str">
        <f t="shared" si="101"/>
        <v>web</v>
      </c>
      <c r="S951" s="4">
        <f t="shared" si="102"/>
        <v>42112.208333333328</v>
      </c>
      <c r="T951" s="4">
        <f t="shared" si="103"/>
        <v>42131.208333333328</v>
      </c>
      <c r="U951">
        <f t="shared" si="104"/>
        <v>2015</v>
      </c>
    </row>
    <row r="952" spans="1:21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4" t="str">
        <f t="shared" si="100"/>
        <v>theater</v>
      </c>
      <c r="R952" t="str">
        <f t="shared" si="101"/>
        <v>plays</v>
      </c>
      <c r="S952" s="4">
        <f t="shared" si="102"/>
        <v>43571.208333333328</v>
      </c>
      <c r="T952" s="4">
        <f t="shared" si="103"/>
        <v>43576.208333333328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4" t="str">
        <f t="shared" si="100"/>
        <v>music</v>
      </c>
      <c r="R953" t="str">
        <f t="shared" si="101"/>
        <v>rock</v>
      </c>
      <c r="S953" s="4">
        <f t="shared" si="102"/>
        <v>42730.25</v>
      </c>
      <c r="T953" s="4">
        <f t="shared" si="103"/>
        <v>42731.25</v>
      </c>
      <c r="U953">
        <f t="shared" si="104"/>
        <v>2016</v>
      </c>
    </row>
    <row r="954" spans="1:21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4" t="str">
        <f t="shared" si="100"/>
        <v>film &amp; video</v>
      </c>
      <c r="R954" t="str">
        <f t="shared" si="101"/>
        <v>documentary</v>
      </c>
      <c r="S954" s="4">
        <f t="shared" si="102"/>
        <v>42591.208333333328</v>
      </c>
      <c r="T954" s="4">
        <f t="shared" si="103"/>
        <v>42605.208333333328</v>
      </c>
      <c r="U954">
        <f t="shared" si="104"/>
        <v>2016</v>
      </c>
    </row>
    <row r="955" spans="1:21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4" t="str">
        <f t="shared" si="100"/>
        <v>film &amp; video</v>
      </c>
      <c r="R955" t="str">
        <f t="shared" si="101"/>
        <v>science fiction</v>
      </c>
      <c r="S955" s="4">
        <f t="shared" si="102"/>
        <v>42358.25</v>
      </c>
      <c r="T955" s="4">
        <f t="shared" si="103"/>
        <v>42394.25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4" t="str">
        <f t="shared" si="100"/>
        <v>technology</v>
      </c>
      <c r="R956" t="str">
        <f t="shared" si="101"/>
        <v>web</v>
      </c>
      <c r="S956" s="4">
        <f t="shared" si="102"/>
        <v>41174.208333333336</v>
      </c>
      <c r="T956" s="4">
        <f t="shared" si="103"/>
        <v>41198.208333333336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4" t="str">
        <f t="shared" si="100"/>
        <v>theater</v>
      </c>
      <c r="R957" t="str">
        <f t="shared" si="101"/>
        <v>plays</v>
      </c>
      <c r="S957" s="4">
        <f t="shared" si="102"/>
        <v>41238.25</v>
      </c>
      <c r="T957" s="4">
        <f t="shared" si="103"/>
        <v>41240.25</v>
      </c>
      <c r="U957">
        <f t="shared" si="104"/>
        <v>2012</v>
      </c>
    </row>
    <row r="958" spans="1:21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4" t="str">
        <f t="shared" si="100"/>
        <v>film &amp; video</v>
      </c>
      <c r="R958" t="str">
        <f t="shared" si="101"/>
        <v>science fiction</v>
      </c>
      <c r="S958" s="4">
        <f t="shared" si="102"/>
        <v>42360.25</v>
      </c>
      <c r="T958" s="4">
        <f t="shared" si="103"/>
        <v>42364.25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4" t="str">
        <f t="shared" si="100"/>
        <v>theater</v>
      </c>
      <c r="R959" t="str">
        <f t="shared" si="101"/>
        <v>plays</v>
      </c>
      <c r="S959" s="4">
        <f t="shared" si="102"/>
        <v>40955.25</v>
      </c>
      <c r="T959" s="4">
        <f t="shared" si="103"/>
        <v>40958.25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4" t="str">
        <f t="shared" si="100"/>
        <v>film &amp; video</v>
      </c>
      <c r="R960" t="str">
        <f t="shared" si="101"/>
        <v>animation</v>
      </c>
      <c r="S960" s="4">
        <f t="shared" si="102"/>
        <v>40350.208333333336</v>
      </c>
      <c r="T960" s="4">
        <f t="shared" si="103"/>
        <v>40372.208333333336</v>
      </c>
      <c r="U960">
        <f t="shared" si="104"/>
        <v>2010</v>
      </c>
    </row>
    <row r="961" spans="1:21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4" t="str">
        <f t="shared" si="100"/>
        <v>publishing</v>
      </c>
      <c r="R961" t="str">
        <f t="shared" si="101"/>
        <v>translations</v>
      </c>
      <c r="S961" s="4">
        <f t="shared" si="102"/>
        <v>40357.208333333336</v>
      </c>
      <c r="T961" s="4">
        <f t="shared" si="103"/>
        <v>40385.208333333336</v>
      </c>
      <c r="U961">
        <f t="shared" si="104"/>
        <v>2010</v>
      </c>
    </row>
    <row r="962" spans="1:21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4" t="str">
        <f t="shared" si="100"/>
        <v>technology</v>
      </c>
      <c r="R962" t="str">
        <f t="shared" si="101"/>
        <v>web</v>
      </c>
      <c r="S962" s="4">
        <f t="shared" si="102"/>
        <v>42408.25</v>
      </c>
      <c r="T962" s="4">
        <f t="shared" si="103"/>
        <v>42445.208333333328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105">ROUND(E963/D963*100,0)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4" t="str">
        <f t="shared" ref="Q963:Q1001" si="107">LEFT(P963,SEARCH("/",P963)-1)</f>
        <v>publishing</v>
      </c>
      <c r="R963" t="str">
        <f t="shared" ref="R963:R1001" si="108">RIGHT(P963,LEN(P963)-SEARCH("/",P963))</f>
        <v>translations</v>
      </c>
      <c r="S963" s="4">
        <f t="shared" ref="S963:S1001" si="109">L963/86400+DATE(1970,1,1)</f>
        <v>40591.25</v>
      </c>
      <c r="T963" s="4">
        <f t="shared" ref="T963:T1001" si="110">M963/86400+DATE(1970,1,1)</f>
        <v>40595.25</v>
      </c>
      <c r="U963">
        <f t="shared" ref="U963:U1001" si="111">YEAR(S:S)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4" t="str">
        <f t="shared" si="107"/>
        <v>food</v>
      </c>
      <c r="R964" t="str">
        <f t="shared" si="108"/>
        <v>food trucks</v>
      </c>
      <c r="S964" s="4">
        <f t="shared" si="109"/>
        <v>41592.25</v>
      </c>
      <c r="T964" s="4">
        <f t="shared" si="110"/>
        <v>41613.25</v>
      </c>
      <c r="U964">
        <f t="shared" si="111"/>
        <v>2013</v>
      </c>
    </row>
    <row r="965" spans="1:21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4" t="str">
        <f t="shared" si="107"/>
        <v>photography</v>
      </c>
      <c r="R965" t="str">
        <f t="shared" si="108"/>
        <v>photography books</v>
      </c>
      <c r="S965" s="4">
        <f t="shared" si="109"/>
        <v>40607.25</v>
      </c>
      <c r="T965" s="4">
        <f t="shared" si="110"/>
        <v>40613.25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4" t="str">
        <f t="shared" si="107"/>
        <v>theater</v>
      </c>
      <c r="R966" t="str">
        <f t="shared" si="108"/>
        <v>plays</v>
      </c>
      <c r="S966" s="4">
        <f t="shared" si="109"/>
        <v>42135.208333333328</v>
      </c>
      <c r="T966" s="4">
        <f t="shared" si="110"/>
        <v>42140.208333333328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4" t="str">
        <f t="shared" si="107"/>
        <v>music</v>
      </c>
      <c r="R967" t="str">
        <f t="shared" si="108"/>
        <v>rock</v>
      </c>
      <c r="S967" s="4">
        <f t="shared" si="109"/>
        <v>40203.25</v>
      </c>
      <c r="T967" s="4">
        <f t="shared" si="110"/>
        <v>40243.25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4" t="str">
        <f t="shared" si="107"/>
        <v>theater</v>
      </c>
      <c r="R968" t="str">
        <f t="shared" si="108"/>
        <v>plays</v>
      </c>
      <c r="S968" s="4">
        <f t="shared" si="109"/>
        <v>42901.208333333328</v>
      </c>
      <c r="T968" s="4">
        <f t="shared" si="110"/>
        <v>42903.208333333328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4" t="str">
        <f t="shared" si="107"/>
        <v>music</v>
      </c>
      <c r="R969" t="str">
        <f t="shared" si="108"/>
        <v>world music</v>
      </c>
      <c r="S969" s="4">
        <f t="shared" si="109"/>
        <v>41005.208333333336</v>
      </c>
      <c r="T969" s="4">
        <f t="shared" si="110"/>
        <v>41042.208333333336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4" t="str">
        <f t="shared" si="107"/>
        <v>food</v>
      </c>
      <c r="R970" t="str">
        <f t="shared" si="108"/>
        <v>food trucks</v>
      </c>
      <c r="S970" s="4">
        <f t="shared" si="109"/>
        <v>40544.25</v>
      </c>
      <c r="T970" s="4">
        <f t="shared" si="110"/>
        <v>40559.25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4" t="str">
        <f t="shared" si="107"/>
        <v>theater</v>
      </c>
      <c r="R971" t="str">
        <f t="shared" si="108"/>
        <v>plays</v>
      </c>
      <c r="S971" s="4">
        <f t="shared" si="109"/>
        <v>43821.25</v>
      </c>
      <c r="T971" s="4">
        <f t="shared" si="110"/>
        <v>43828.25</v>
      </c>
      <c r="U971">
        <f t="shared" si="111"/>
        <v>2019</v>
      </c>
    </row>
    <row r="972" spans="1:21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4" t="str">
        <f t="shared" si="107"/>
        <v>theater</v>
      </c>
      <c r="R972" t="str">
        <f t="shared" si="108"/>
        <v>plays</v>
      </c>
      <c r="S972" s="4">
        <f t="shared" si="109"/>
        <v>40672.208333333336</v>
      </c>
      <c r="T972" s="4">
        <f t="shared" si="110"/>
        <v>40673.208333333336</v>
      </c>
      <c r="U972">
        <f t="shared" si="111"/>
        <v>2011</v>
      </c>
    </row>
    <row r="973" spans="1:21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4" t="str">
        <f t="shared" si="107"/>
        <v>film &amp; video</v>
      </c>
      <c r="R973" t="str">
        <f t="shared" si="108"/>
        <v>television</v>
      </c>
      <c r="S973" s="4">
        <f t="shared" si="109"/>
        <v>41555.208333333336</v>
      </c>
      <c r="T973" s="4">
        <f t="shared" si="110"/>
        <v>41561.208333333336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4" t="str">
        <f t="shared" si="107"/>
        <v>technology</v>
      </c>
      <c r="R974" t="str">
        <f t="shared" si="108"/>
        <v>web</v>
      </c>
      <c r="S974" s="4">
        <f t="shared" si="109"/>
        <v>41792.208333333336</v>
      </c>
      <c r="T974" s="4">
        <f t="shared" si="110"/>
        <v>41801.208333333336</v>
      </c>
      <c r="U974">
        <f t="shared" si="111"/>
        <v>2014</v>
      </c>
    </row>
    <row r="975" spans="1:21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4" t="str">
        <f t="shared" si="107"/>
        <v>theater</v>
      </c>
      <c r="R975" t="str">
        <f t="shared" si="108"/>
        <v>plays</v>
      </c>
      <c r="S975" s="4">
        <f t="shared" si="109"/>
        <v>40522.25</v>
      </c>
      <c r="T975" s="4">
        <f t="shared" si="110"/>
        <v>40524.25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4" t="str">
        <f t="shared" si="107"/>
        <v>music</v>
      </c>
      <c r="R976" t="str">
        <f t="shared" si="108"/>
        <v>indie rock</v>
      </c>
      <c r="S976" s="4">
        <f t="shared" si="109"/>
        <v>41412.208333333336</v>
      </c>
      <c r="T976" s="4">
        <f t="shared" si="110"/>
        <v>41413.208333333336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4" t="str">
        <f t="shared" si="107"/>
        <v>theater</v>
      </c>
      <c r="R977" t="str">
        <f t="shared" si="108"/>
        <v>plays</v>
      </c>
      <c r="S977" s="4">
        <f t="shared" si="109"/>
        <v>42337.25</v>
      </c>
      <c r="T977" s="4">
        <f t="shared" si="110"/>
        <v>42376.25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4" t="str">
        <f t="shared" si="107"/>
        <v>theater</v>
      </c>
      <c r="R978" t="str">
        <f t="shared" si="108"/>
        <v>plays</v>
      </c>
      <c r="S978" s="4">
        <f t="shared" si="109"/>
        <v>40571.25</v>
      </c>
      <c r="T978" s="4">
        <f t="shared" si="110"/>
        <v>40577.25</v>
      </c>
      <c r="U978">
        <f t="shared" si="111"/>
        <v>2011</v>
      </c>
    </row>
    <row r="979" spans="1:21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4" t="str">
        <f t="shared" si="107"/>
        <v>food</v>
      </c>
      <c r="R979" t="str">
        <f t="shared" si="108"/>
        <v>food trucks</v>
      </c>
      <c r="S979" s="4">
        <f t="shared" si="109"/>
        <v>43138.25</v>
      </c>
      <c r="T979" s="4">
        <f t="shared" si="110"/>
        <v>43170.25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4" t="str">
        <f t="shared" si="107"/>
        <v>games</v>
      </c>
      <c r="R980" t="str">
        <f t="shared" si="108"/>
        <v>video games</v>
      </c>
      <c r="S980" s="4">
        <f t="shared" si="109"/>
        <v>42686.25</v>
      </c>
      <c r="T980" s="4">
        <f t="shared" si="110"/>
        <v>42708.25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4" t="str">
        <f t="shared" si="107"/>
        <v>theater</v>
      </c>
      <c r="R981" t="str">
        <f t="shared" si="108"/>
        <v>plays</v>
      </c>
      <c r="S981" s="4">
        <f t="shared" si="109"/>
        <v>42078.208333333328</v>
      </c>
      <c r="T981" s="4">
        <f t="shared" si="110"/>
        <v>42084.208333333328</v>
      </c>
      <c r="U981">
        <f t="shared" si="111"/>
        <v>2015</v>
      </c>
    </row>
    <row r="982" spans="1:21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4" t="str">
        <f t="shared" si="107"/>
        <v>publishing</v>
      </c>
      <c r="R982" t="str">
        <f t="shared" si="108"/>
        <v>nonfiction</v>
      </c>
      <c r="S982" s="4">
        <f t="shared" si="109"/>
        <v>42307.208333333328</v>
      </c>
      <c r="T982" s="4">
        <f t="shared" si="110"/>
        <v>42312.25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4" t="str">
        <f t="shared" si="107"/>
        <v>technology</v>
      </c>
      <c r="R983" t="str">
        <f t="shared" si="108"/>
        <v>web</v>
      </c>
      <c r="S983" s="4">
        <f t="shared" si="109"/>
        <v>43094.25</v>
      </c>
      <c r="T983" s="4">
        <f t="shared" si="110"/>
        <v>43127.25</v>
      </c>
      <c r="U983">
        <f t="shared" si="111"/>
        <v>2017</v>
      </c>
    </row>
    <row r="984" spans="1:21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4" t="str">
        <f t="shared" si="107"/>
        <v>film &amp; video</v>
      </c>
      <c r="R984" t="str">
        <f t="shared" si="108"/>
        <v>documentary</v>
      </c>
      <c r="S984" s="4">
        <f t="shared" si="109"/>
        <v>40743.208333333336</v>
      </c>
      <c r="T984" s="4">
        <f t="shared" si="110"/>
        <v>40745.208333333336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4" t="str">
        <f t="shared" si="107"/>
        <v>film &amp; video</v>
      </c>
      <c r="R985" t="str">
        <f t="shared" si="108"/>
        <v>documentary</v>
      </c>
      <c r="S985" s="4">
        <f t="shared" si="109"/>
        <v>43681.208333333328</v>
      </c>
      <c r="T985" s="4">
        <f t="shared" si="110"/>
        <v>43696.208333333328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4" t="str">
        <f t="shared" si="107"/>
        <v>theater</v>
      </c>
      <c r="R986" t="str">
        <f t="shared" si="108"/>
        <v>plays</v>
      </c>
      <c r="S986" s="4">
        <f t="shared" si="109"/>
        <v>43716.208333333328</v>
      </c>
      <c r="T986" s="4">
        <f t="shared" si="110"/>
        <v>43742.208333333328</v>
      </c>
      <c r="U986">
        <f t="shared" si="111"/>
        <v>2019</v>
      </c>
    </row>
    <row r="987" spans="1:21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4" t="str">
        <f t="shared" si="107"/>
        <v>music</v>
      </c>
      <c r="R987" t="str">
        <f t="shared" si="108"/>
        <v>rock</v>
      </c>
      <c r="S987" s="4">
        <f t="shared" si="109"/>
        <v>41614.25</v>
      </c>
      <c r="T987" s="4">
        <f t="shared" si="110"/>
        <v>41640.25</v>
      </c>
      <c r="U987">
        <f t="shared" si="111"/>
        <v>2013</v>
      </c>
    </row>
    <row r="988" spans="1:21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4" t="str">
        <f t="shared" si="107"/>
        <v>music</v>
      </c>
      <c r="R988" t="str">
        <f t="shared" si="108"/>
        <v>rock</v>
      </c>
      <c r="S988" s="4">
        <f t="shared" si="109"/>
        <v>40638.208333333336</v>
      </c>
      <c r="T988" s="4">
        <f t="shared" si="110"/>
        <v>40652.208333333336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4" t="str">
        <f t="shared" si="107"/>
        <v>film &amp; video</v>
      </c>
      <c r="R989" t="str">
        <f t="shared" si="108"/>
        <v>documentary</v>
      </c>
      <c r="S989" s="4">
        <f t="shared" si="109"/>
        <v>42852.208333333328</v>
      </c>
      <c r="T989" s="4">
        <f t="shared" si="110"/>
        <v>42866.208333333328</v>
      </c>
      <c r="U989">
        <f t="shared" si="111"/>
        <v>2017</v>
      </c>
    </row>
    <row r="990" spans="1:21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4" t="str">
        <f t="shared" si="107"/>
        <v>publishing</v>
      </c>
      <c r="R990" t="str">
        <f t="shared" si="108"/>
        <v>radio &amp; podcasts</v>
      </c>
      <c r="S990" s="4">
        <f t="shared" si="109"/>
        <v>42686.25</v>
      </c>
      <c r="T990" s="4">
        <f t="shared" si="110"/>
        <v>42707.25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4" t="str">
        <f t="shared" si="107"/>
        <v>publishing</v>
      </c>
      <c r="R991" t="str">
        <f t="shared" si="108"/>
        <v>translations</v>
      </c>
      <c r="S991" s="4">
        <f t="shared" si="109"/>
        <v>43571.208333333328</v>
      </c>
      <c r="T991" s="4">
        <f t="shared" si="110"/>
        <v>43576.208333333328</v>
      </c>
      <c r="U991">
        <f t="shared" si="111"/>
        <v>2019</v>
      </c>
    </row>
    <row r="992" spans="1:21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4" t="str">
        <f t="shared" si="107"/>
        <v>film &amp; video</v>
      </c>
      <c r="R992" t="str">
        <f t="shared" si="108"/>
        <v>drama</v>
      </c>
      <c r="S992" s="4">
        <f t="shared" si="109"/>
        <v>42432.25</v>
      </c>
      <c r="T992" s="4">
        <f t="shared" si="110"/>
        <v>42454.208333333328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4" t="str">
        <f t="shared" si="107"/>
        <v>music</v>
      </c>
      <c r="R993" t="str">
        <f t="shared" si="108"/>
        <v>rock</v>
      </c>
      <c r="S993" s="4">
        <f t="shared" si="109"/>
        <v>41907.208333333336</v>
      </c>
      <c r="T993" s="4">
        <f t="shared" si="110"/>
        <v>41911.208333333336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4" t="str">
        <f t="shared" si="107"/>
        <v>film &amp; video</v>
      </c>
      <c r="R994" t="str">
        <f t="shared" si="108"/>
        <v>drama</v>
      </c>
      <c r="S994" s="4">
        <f t="shared" si="109"/>
        <v>43227.208333333328</v>
      </c>
      <c r="T994" s="4">
        <f t="shared" si="110"/>
        <v>43241.208333333328</v>
      </c>
      <c r="U994">
        <f t="shared" si="111"/>
        <v>2018</v>
      </c>
    </row>
    <row r="995" spans="1:21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4" t="str">
        <f t="shared" si="107"/>
        <v>photography</v>
      </c>
      <c r="R995" t="str">
        <f t="shared" si="108"/>
        <v>photography books</v>
      </c>
      <c r="S995" s="4">
        <f t="shared" si="109"/>
        <v>42362.25</v>
      </c>
      <c r="T995" s="4">
        <f t="shared" si="110"/>
        <v>42379.25</v>
      </c>
      <c r="U995">
        <f t="shared" si="111"/>
        <v>2015</v>
      </c>
    </row>
    <row r="996" spans="1:21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4" t="str">
        <f t="shared" si="107"/>
        <v>publishing</v>
      </c>
      <c r="R996" t="str">
        <f t="shared" si="108"/>
        <v>translations</v>
      </c>
      <c r="S996" s="4">
        <f t="shared" si="109"/>
        <v>41929.208333333336</v>
      </c>
      <c r="T996" s="4">
        <f t="shared" si="110"/>
        <v>41935.208333333336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4" t="str">
        <f t="shared" si="107"/>
        <v>food</v>
      </c>
      <c r="R997" t="str">
        <f t="shared" si="108"/>
        <v>food trucks</v>
      </c>
      <c r="S997" s="4">
        <f t="shared" si="109"/>
        <v>43408.208333333328</v>
      </c>
      <c r="T997" s="4">
        <f t="shared" si="110"/>
        <v>43437.25</v>
      </c>
      <c r="U997">
        <f t="shared" si="111"/>
        <v>2018</v>
      </c>
    </row>
    <row r="998" spans="1:21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4" t="str">
        <f t="shared" si="107"/>
        <v>theater</v>
      </c>
      <c r="R998" t="str">
        <f t="shared" si="108"/>
        <v>plays</v>
      </c>
      <c r="S998" s="4">
        <f t="shared" si="109"/>
        <v>41276.25</v>
      </c>
      <c r="T998" s="4">
        <f t="shared" si="110"/>
        <v>41306.25</v>
      </c>
      <c r="U998">
        <f t="shared" si="111"/>
        <v>2013</v>
      </c>
    </row>
    <row r="999" spans="1:21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4" t="str">
        <f t="shared" si="107"/>
        <v>theater</v>
      </c>
      <c r="R999" t="str">
        <f t="shared" si="108"/>
        <v>plays</v>
      </c>
      <c r="S999" s="4">
        <f t="shared" si="109"/>
        <v>41659.25</v>
      </c>
      <c r="T999" s="4">
        <f t="shared" si="110"/>
        <v>41664.25</v>
      </c>
      <c r="U999">
        <f t="shared" si="111"/>
        <v>2014</v>
      </c>
    </row>
    <row r="1000" spans="1:21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4" t="str">
        <f t="shared" si="107"/>
        <v>music</v>
      </c>
      <c r="R1000" t="str">
        <f t="shared" si="108"/>
        <v>indie rock</v>
      </c>
      <c r="S1000" s="4">
        <f t="shared" si="109"/>
        <v>40220.25</v>
      </c>
      <c r="T1000" s="4">
        <f t="shared" si="110"/>
        <v>40234.25</v>
      </c>
      <c r="U1000">
        <f t="shared" si="111"/>
        <v>2010</v>
      </c>
    </row>
    <row r="1001" spans="1:21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4" t="str">
        <f t="shared" si="107"/>
        <v>food</v>
      </c>
      <c r="R1001" t="str">
        <f t="shared" si="108"/>
        <v>food trucks</v>
      </c>
      <c r="S1001" s="4">
        <f t="shared" si="109"/>
        <v>42550.208333333328</v>
      </c>
      <c r="T1001" s="4">
        <f t="shared" si="110"/>
        <v>42557.208333333328</v>
      </c>
      <c r="U1001">
        <f t="shared" si="111"/>
        <v>2016</v>
      </c>
    </row>
  </sheetData>
  <autoFilter ref="G1:G1001" xr:uid="{00000000-0001-0000-0000-000000000000}">
    <filterColumn colId="0">
      <filters>
        <filter val="successful"/>
      </filters>
    </filterColumn>
  </autoFilter>
  <conditionalFormatting sqref="G1:G1048576">
    <cfRule type="containsText" dxfId="15" priority="3" stopIfTrue="1" operator="containsText" text="live">
      <formula>NOT(ISERROR(SEARCH("live",G1)))</formula>
    </cfRule>
    <cfRule type="containsText" dxfId="14" priority="4" operator="containsText" text="canceled">
      <formula>NOT(ISERROR(SEARCH("canceled",G1)))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D6625C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14DF-B636-594F-A792-26D8BAA27C2C}">
  <dimension ref="A1:F14"/>
  <sheetViews>
    <sheetView workbookViewId="0">
      <selection activeCell="A13" sqref="A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2046</v>
      </c>
    </row>
    <row r="3" spans="1:6" x14ac:dyDescent="0.2">
      <c r="A3" s="9" t="s">
        <v>2044</v>
      </c>
      <c r="B3" s="9" t="s">
        <v>2045</v>
      </c>
    </row>
    <row r="4" spans="1:6" x14ac:dyDescent="0.2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0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2037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8E50-313F-2C4D-81A8-8B93E53334D6}">
  <dimension ref="A1:F30"/>
  <sheetViews>
    <sheetView workbookViewId="0">
      <selection activeCell="I55" sqref="I5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2046</v>
      </c>
    </row>
    <row r="2" spans="1:6" x14ac:dyDescent="0.2">
      <c r="A2" s="9" t="s">
        <v>2031</v>
      </c>
      <c r="B2" t="s">
        <v>2046</v>
      </c>
    </row>
    <row r="4" spans="1:6" x14ac:dyDescent="0.2">
      <c r="A4" s="9" t="s">
        <v>2044</v>
      </c>
      <c r="B4" s="9" t="s">
        <v>2045</v>
      </c>
    </row>
    <row r="5" spans="1:6" x14ac:dyDescent="0.2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908D-36B6-1646-B88A-B5BDEE96D125}">
  <dimension ref="A1:E18"/>
  <sheetViews>
    <sheetView workbookViewId="0">
      <selection activeCell="B11" sqref="B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2031</v>
      </c>
      <c r="B1" t="s">
        <v>2046</v>
      </c>
    </row>
    <row r="2" spans="1:5" x14ac:dyDescent="0.2">
      <c r="A2" s="9" t="s">
        <v>2073</v>
      </c>
      <c r="B2" t="s">
        <v>2046</v>
      </c>
    </row>
    <row r="4" spans="1:5" x14ac:dyDescent="0.2">
      <c r="A4" s="9" t="s">
        <v>2044</v>
      </c>
      <c r="B4" s="9" t="s">
        <v>2045</v>
      </c>
    </row>
    <row r="5" spans="1:5" x14ac:dyDescent="0.2">
      <c r="A5" s="9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0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0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0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0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0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0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0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0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0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0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0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0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0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205-45D8-9F44-A966-479CFA3E1C76}">
  <dimension ref="A1:H13"/>
  <sheetViews>
    <sheetView zoomScaleNormal="100" workbookViewId="0">
      <selection activeCell="O29" sqref="O29"/>
    </sheetView>
  </sheetViews>
  <sheetFormatPr baseColWidth="10" defaultRowHeight="14" x14ac:dyDescent="0.2"/>
  <cols>
    <col min="1" max="1" width="27" style="13" bestFit="1" customWidth="1"/>
    <col min="2" max="2" width="17" style="13" bestFit="1" customWidth="1"/>
    <col min="3" max="3" width="13.33203125" style="13" bestFit="1" customWidth="1"/>
    <col min="4" max="4" width="15.6640625" style="13" bestFit="1" customWidth="1"/>
    <col min="5" max="5" width="12.33203125" style="13" bestFit="1" customWidth="1"/>
    <col min="6" max="6" width="19.5" style="14" bestFit="1" customWidth="1"/>
    <col min="7" max="7" width="15.83203125" style="13" bestFit="1" customWidth="1"/>
    <col min="8" max="8" width="18.33203125" style="13" bestFit="1" customWidth="1"/>
    <col min="9" max="16384" width="10.83203125" style="13"/>
  </cols>
  <sheetData>
    <row r="1" spans="1:8" s="12" customFormat="1" ht="16" x14ac:dyDescent="0.2">
      <c r="A1" s="12" t="s">
        <v>2086</v>
      </c>
      <c r="B1" s="6" t="s">
        <v>2087</v>
      </c>
      <c r="C1" s="6" t="s">
        <v>2088</v>
      </c>
      <c r="D1" s="6" t="s">
        <v>2089</v>
      </c>
      <c r="E1" s="6" t="s">
        <v>2090</v>
      </c>
      <c r="F1" s="15" t="s">
        <v>2091</v>
      </c>
      <c r="G1" s="6" t="s">
        <v>2092</v>
      </c>
      <c r="H1" s="6" t="s">
        <v>2093</v>
      </c>
    </row>
    <row r="2" spans="1:8" ht="16" x14ac:dyDescent="0.2">
      <c r="A2" s="13" t="s">
        <v>2094</v>
      </c>
      <c r="B2" s="5">
        <f>COUNTIFS(Crowdfunding!$G:$G,"=successful",Crowdfunding!$D:$D,"&lt;1000")</f>
        <v>30</v>
      </c>
      <c r="C2" s="5">
        <f>COUNTIFS(Crowdfunding!$G:$G,"=failed",Crowdfunding!$D:$D,"&lt;1000")</f>
        <v>20</v>
      </c>
      <c r="D2" s="5">
        <f>COUNTIFS(Crowdfunding!$G:$G,"=canceled",Crowdfunding!$D:$D,"&lt;1000")</f>
        <v>1</v>
      </c>
      <c r="E2" s="5">
        <f>SUM(B2:D2)</f>
        <v>51</v>
      </c>
      <c r="F2" s="16">
        <f>ROUND(B2/E2,4)</f>
        <v>0.58819999999999995</v>
      </c>
      <c r="G2" s="16">
        <f>ROUND(C2/E2,4)</f>
        <v>0.39219999999999999</v>
      </c>
      <c r="H2" s="16">
        <f>ROUND(D2/E2,4)</f>
        <v>1.9599999999999999E-2</v>
      </c>
    </row>
    <row r="3" spans="1:8" ht="16" x14ac:dyDescent="0.2">
      <c r="A3" s="13" t="s">
        <v>2095</v>
      </c>
      <c r="B3" s="5">
        <f>COUNTIFS(Crowdfunding!$G:$G,"=successful",Crowdfunding!$D:$D,"&gt;=1000",Crowdfunding!$D:$D,"&lt;4999")</f>
        <v>191</v>
      </c>
      <c r="C3" s="5">
        <f>COUNTIFS(Crowdfunding!$G:$G,"=failed",Crowdfunding!$D:$D,"&gt;=1000",Crowdfunding!$D:$D,"&lt;4999")</f>
        <v>38</v>
      </c>
      <c r="D3" s="5">
        <f>COUNTIFS(Crowdfunding!$G:$G,"=canceled",Crowdfunding!$D:$D,"&gt;=1000",Crowdfunding!$D:$D,"&lt;4999")</f>
        <v>2</v>
      </c>
      <c r="E3" s="5">
        <f t="shared" ref="E3:E13" si="0">SUM(B3:D3)</f>
        <v>231</v>
      </c>
      <c r="F3" s="16">
        <f t="shared" ref="F3:F13" si="1">ROUND(B3/E3,4)</f>
        <v>0.82679999999999998</v>
      </c>
      <c r="G3" s="16">
        <f t="shared" ref="G3:G13" si="2">ROUND(C3/E3,4)</f>
        <v>0.16450000000000001</v>
      </c>
      <c r="H3" s="16">
        <f t="shared" ref="H3:H13" si="3">ROUND(D3/E3,4)</f>
        <v>8.6999999999999994E-3</v>
      </c>
    </row>
    <row r="4" spans="1:8" ht="16" x14ac:dyDescent="0.2">
      <c r="A4" s="13" t="s">
        <v>2096</v>
      </c>
      <c r="B4" s="5">
        <f>COUNTIFS(Crowdfunding!$G:$G,"=successful",Crowdfunding!$D:$D,"&gt;=5000",Crowdfunding!$D:$D,"&lt;9999")</f>
        <v>164</v>
      </c>
      <c r="C4" s="5">
        <f>COUNTIFS(Crowdfunding!$G:$G,"=failed",Crowdfunding!$D:$D,"&gt;=5000",Crowdfunding!$D:$D,"&lt;9999")</f>
        <v>126</v>
      </c>
      <c r="D4" s="5">
        <f>COUNTIFS(Crowdfunding!$G:$G,"=canceled",Crowdfunding!$D:$D,"&gt;=5000",Crowdfunding!$D:$D,"&lt;9999")</f>
        <v>25</v>
      </c>
      <c r="E4" s="5">
        <f t="shared" si="0"/>
        <v>315</v>
      </c>
      <c r="F4" s="16">
        <f t="shared" si="1"/>
        <v>0.52059999999999995</v>
      </c>
      <c r="G4" s="16">
        <f t="shared" si="2"/>
        <v>0.4</v>
      </c>
      <c r="H4" s="16">
        <f t="shared" si="3"/>
        <v>7.9399999999999998E-2</v>
      </c>
    </row>
    <row r="5" spans="1:8" ht="16" x14ac:dyDescent="0.2">
      <c r="A5" s="13" t="s">
        <v>2097</v>
      </c>
      <c r="B5" s="5">
        <f>COUNTIFS(Crowdfunding!$G:$G,"=successful",Crowdfunding!$D:$D,"&gt;=10000",Crowdfunding!$D:$D,"&lt;14999")</f>
        <v>4</v>
      </c>
      <c r="C5" s="5">
        <f>COUNTIFS(Crowdfunding!$G:$G,"=failed",Crowdfunding!$D:$D,"&gt;=10000",Crowdfunding!$D:$D,"&lt;14999")</f>
        <v>5</v>
      </c>
      <c r="D5" s="5">
        <f>COUNTIFS(Crowdfunding!$G:$G,"=canceled",Crowdfunding!$D:$D,"&gt;=10000",Crowdfunding!$D:$D,"&lt;14999")</f>
        <v>0</v>
      </c>
      <c r="E5" s="5">
        <f t="shared" si="0"/>
        <v>9</v>
      </c>
      <c r="F5" s="16">
        <f t="shared" si="1"/>
        <v>0.44440000000000002</v>
      </c>
      <c r="G5" s="16">
        <f t="shared" si="2"/>
        <v>0.55559999999999998</v>
      </c>
      <c r="H5" s="16">
        <f t="shared" si="3"/>
        <v>0</v>
      </c>
    </row>
    <row r="6" spans="1:8" ht="16" x14ac:dyDescent="0.2">
      <c r="A6" s="13" t="s">
        <v>2098</v>
      </c>
      <c r="B6" s="5">
        <f>COUNTIFS(Crowdfunding!$G:$G,"=successful",Crowdfunding!$D:$D,"&gt;=15000",Crowdfunding!$D:$D,"&lt;19999")</f>
        <v>10</v>
      </c>
      <c r="C6" s="5">
        <f>COUNTIFS(Crowdfunding!$G:$G,"=failed",Crowdfunding!$D:$D,"&gt;=15000",Crowdfunding!$D:$D,"&lt;19999")</f>
        <v>0</v>
      </c>
      <c r="D6" s="5">
        <f>COUNTIFS(Crowdfunding!$G:$G,"=canceled",Crowdfunding!$D:$D,"&gt;=15000",Crowdfunding!$D:$D,"&lt;19999")</f>
        <v>0</v>
      </c>
      <c r="E6" s="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16" x14ac:dyDescent="0.2">
      <c r="A7" s="13" t="s">
        <v>2099</v>
      </c>
      <c r="B7" s="5">
        <f>COUNTIFS(Crowdfunding!$G:$G,"=successful",Crowdfunding!$D:$D,"&gt;=20000",Crowdfunding!$D:$D,"&lt;24999")</f>
        <v>7</v>
      </c>
      <c r="C7" s="5">
        <f>COUNTIFS(Crowdfunding!$G:$G,"=failed",Crowdfunding!$D:$D,"&gt;=20000",Crowdfunding!$D:$D,"&lt;24999")</f>
        <v>0</v>
      </c>
      <c r="D7" s="5">
        <f>COUNTIFS(Crowdfunding!$G:$G,"=canceled",Crowdfunding!$D:$D,"&gt;=20000",Crowdfunding!$D:$D,"&lt;24999")</f>
        <v>0</v>
      </c>
      <c r="E7" s="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16" x14ac:dyDescent="0.2">
      <c r="A8" s="13" t="s">
        <v>2100</v>
      </c>
      <c r="B8" s="5">
        <f>COUNTIFS(Crowdfunding!$G:$G,"=successful",Crowdfunding!$D:$D,"&gt;=25000",Crowdfunding!$D:$D,"&lt;29999")</f>
        <v>11</v>
      </c>
      <c r="C8" s="5">
        <f>COUNTIFS(Crowdfunding!$G:$G,"=failed",Crowdfunding!$D:$D,"&gt;=25000",Crowdfunding!$D:$D,"&lt;29999")</f>
        <v>3</v>
      </c>
      <c r="D8" s="5">
        <f>COUNTIFS(Crowdfunding!$G:$G,"=canceled",Crowdfunding!$D:$D,"&gt;=25000",Crowdfunding!$D:$D,"&lt;29999")</f>
        <v>0</v>
      </c>
      <c r="E8" s="5">
        <f t="shared" si="0"/>
        <v>14</v>
      </c>
      <c r="F8" s="16">
        <f t="shared" si="1"/>
        <v>0.78569999999999995</v>
      </c>
      <c r="G8" s="16">
        <f t="shared" si="2"/>
        <v>0.21429999999999999</v>
      </c>
      <c r="H8" s="16">
        <f t="shared" si="3"/>
        <v>0</v>
      </c>
    </row>
    <row r="9" spans="1:8" ht="16" x14ac:dyDescent="0.2">
      <c r="A9" s="13" t="s">
        <v>2101</v>
      </c>
      <c r="B9" s="5">
        <f>COUNTIFS(Crowdfunding!$G:$G,"=successful",Crowdfunding!$D:$D,"&gt;=30000",Crowdfunding!$D:$D,"&lt;34999")</f>
        <v>7</v>
      </c>
      <c r="C9" s="5">
        <f>COUNTIFS(Crowdfunding!$G:$G,"=failed",Crowdfunding!$D:$D,"&gt;=30000",Crowdfunding!$D:$D,"&lt;34999")</f>
        <v>0</v>
      </c>
      <c r="D9" s="5">
        <f>COUNTIFS(Crowdfunding!$G:$G,"=canceled",Crowdfunding!$D:$D,"&gt;=30000",Crowdfunding!$D:$D,"&lt;34999")</f>
        <v>0</v>
      </c>
      <c r="E9" s="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16" x14ac:dyDescent="0.2">
      <c r="A10" s="13" t="s">
        <v>2102</v>
      </c>
      <c r="B10" s="5">
        <f>COUNTIFS(Crowdfunding!$G:$G,"=successful",Crowdfunding!$D:$D,"&gt;=35000",Crowdfunding!$D:$D,"&lt;39999")</f>
        <v>8</v>
      </c>
      <c r="C10" s="5">
        <f>COUNTIFS(Crowdfunding!$G:$G,"=failed",Crowdfunding!$D:$D,"&gt;=35000",Crowdfunding!$D:$D,"&lt;39999")</f>
        <v>3</v>
      </c>
      <c r="D10" s="5">
        <f>COUNTIFS(Crowdfunding!$G:$G,"=canceled",Crowdfunding!$D:$D,"&gt;=35000",Crowdfunding!$D:$D,"&lt;39999")</f>
        <v>1</v>
      </c>
      <c r="E10" s="5">
        <f t="shared" si="0"/>
        <v>12</v>
      </c>
      <c r="F10" s="16">
        <f t="shared" si="1"/>
        <v>0.66669999999999996</v>
      </c>
      <c r="G10" s="16">
        <f t="shared" si="2"/>
        <v>0.25</v>
      </c>
      <c r="H10" s="16">
        <f t="shared" si="3"/>
        <v>8.3299999999999999E-2</v>
      </c>
    </row>
    <row r="11" spans="1:8" ht="16" x14ac:dyDescent="0.2">
      <c r="A11" s="13" t="s">
        <v>2103</v>
      </c>
      <c r="B11" s="5">
        <f>COUNTIFS(Crowdfunding!$G:$G,"=successful",Crowdfunding!$D:$D,"&gt;=40000",Crowdfunding!$D:$D,"&lt;44999")</f>
        <v>11</v>
      </c>
      <c r="C11" s="5">
        <f>COUNTIFS(Crowdfunding!$G:$G,"=failed",Crowdfunding!$D:$D,"&gt;=40000",Crowdfunding!$D:$D,"&lt;44999")</f>
        <v>3</v>
      </c>
      <c r="D11" s="5">
        <f>COUNTIFS(Crowdfunding!$G:$G,"=canceled",Crowdfunding!$D:$D,"&gt;=40000",Crowdfunding!$D:$D,"&lt;44999")</f>
        <v>0</v>
      </c>
      <c r="E11" s="5">
        <f t="shared" si="0"/>
        <v>14</v>
      </c>
      <c r="F11" s="16">
        <f t="shared" si="1"/>
        <v>0.78569999999999995</v>
      </c>
      <c r="G11" s="16">
        <f t="shared" si="2"/>
        <v>0.21429999999999999</v>
      </c>
      <c r="H11" s="16">
        <f t="shared" si="3"/>
        <v>0</v>
      </c>
    </row>
    <row r="12" spans="1:8" ht="16" x14ac:dyDescent="0.2">
      <c r="A12" s="13" t="s">
        <v>2104</v>
      </c>
      <c r="B12" s="5">
        <f>COUNTIFS(Crowdfunding!$G:$G,"=successful",Crowdfunding!$D:$D,"&gt;=45000",Crowdfunding!$D:$D,"&lt;49999")</f>
        <v>8</v>
      </c>
      <c r="C12" s="5">
        <f>COUNTIFS(Crowdfunding!$G:$G,"=failed",Crowdfunding!$D:$D,"&gt;=45000",Crowdfunding!$D:$D,"&lt;49999")</f>
        <v>3</v>
      </c>
      <c r="D12" s="5">
        <f>COUNTIFS(Crowdfunding!$G:$G,"=canceled",Crowdfunding!$D:$D,"&gt;=45000",Crowdfunding!$D:$D,"&lt;49999")</f>
        <v>0</v>
      </c>
      <c r="E12" s="5">
        <f t="shared" si="0"/>
        <v>11</v>
      </c>
      <c r="F12" s="16">
        <f t="shared" si="1"/>
        <v>0.72729999999999995</v>
      </c>
      <c r="G12" s="16">
        <f t="shared" si="2"/>
        <v>0.2727</v>
      </c>
      <c r="H12" s="16">
        <f t="shared" si="3"/>
        <v>0</v>
      </c>
    </row>
    <row r="13" spans="1:8" ht="16" x14ac:dyDescent="0.2">
      <c r="A13" s="13" t="s">
        <v>2105</v>
      </c>
      <c r="B13" s="5">
        <f>COUNTIFS(Crowdfunding!$G:$G,"=successful",Crowdfunding!$D:$D,"&gt;=50000")</f>
        <v>114</v>
      </c>
      <c r="C13" s="5">
        <f>COUNTIFS(Crowdfunding!$G:$G,"=failed",Crowdfunding!$D:$D,"&gt;=50000")</f>
        <v>163</v>
      </c>
      <c r="D13" s="5">
        <f>COUNTIFS(Crowdfunding!$G:$G,"=canceled",Crowdfunding!$D:$D,"&gt;=50000")</f>
        <v>28</v>
      </c>
      <c r="E13" s="5">
        <f t="shared" si="0"/>
        <v>305</v>
      </c>
      <c r="F13" s="16">
        <f t="shared" si="1"/>
        <v>0.37380000000000002</v>
      </c>
      <c r="G13" s="16">
        <f t="shared" si="2"/>
        <v>0.53439999999999999</v>
      </c>
      <c r="H13" s="16">
        <f t="shared" si="3"/>
        <v>9.1800000000000007E-2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00D3-7D3A-4D47-BE06-09DC596ABC0C}">
  <dimension ref="A1:M566"/>
  <sheetViews>
    <sheetView tabSelected="1" workbookViewId="0">
      <selection activeCell="O36" sqref="O36"/>
    </sheetView>
  </sheetViews>
  <sheetFormatPr baseColWidth="10" defaultRowHeight="16" x14ac:dyDescent="0.2"/>
  <cols>
    <col min="1" max="1" width="11.1640625" bestFit="1" customWidth="1"/>
    <col min="2" max="2" width="15.83203125" bestFit="1" customWidth="1"/>
    <col min="3" max="3" width="15.83203125" customWidth="1"/>
    <col min="4" max="4" width="10" bestFit="1" customWidth="1"/>
    <col min="5" max="5" width="17.33203125" bestFit="1" customWidth="1"/>
    <col min="12" max="12" width="9.6640625" bestFit="1" customWidth="1"/>
    <col min="13" max="13" width="20.5" bestFit="1" customWidth="1"/>
  </cols>
  <sheetData>
    <row r="1" spans="1:13" s="17" customFormat="1" ht="19" x14ac:dyDescent="0.25">
      <c r="A1" s="18" t="s">
        <v>4</v>
      </c>
      <c r="B1" s="17" t="s">
        <v>5</v>
      </c>
      <c r="D1" s="17" t="s">
        <v>4</v>
      </c>
      <c r="E1" s="17" t="s">
        <v>2106</v>
      </c>
      <c r="G1" s="17" t="s">
        <v>2107</v>
      </c>
      <c r="H1" s="17" t="s">
        <v>2108</v>
      </c>
      <c r="I1" s="17" t="s">
        <v>2109</v>
      </c>
      <c r="J1" s="17" t="s">
        <v>2110</v>
      </c>
      <c r="K1" s="17" t="s">
        <v>2111</v>
      </c>
      <c r="L1" s="17" t="s">
        <v>2112</v>
      </c>
      <c r="M1" s="17" t="s">
        <v>2113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2:D1047940 A2:A1048141">
    <cfRule type="containsText" dxfId="11" priority="13" stopIfTrue="1" operator="containsText" text="live">
      <formula>NOT(ISERROR(SEARCH("live",A2)))</formula>
    </cfRule>
    <cfRule type="containsText" dxfId="10" priority="14" operator="containsText" text="canceled">
      <formula>NOT(ISERROR(SEARCH("canceled",A2)))</formula>
    </cfRule>
    <cfRule type="containsText" dxfId="9" priority="15" operator="containsText" text="successful">
      <formula>NOT(ISERROR(SEARCH("successful",A2)))</formula>
    </cfRule>
    <cfRule type="containsText" dxfId="8" priority="16" operator="containsText" text="failed">
      <formula>NOT(ISERROR(SEARCH("failed",A2)))</formula>
    </cfRule>
  </conditionalFormatting>
  <conditionalFormatting sqref="G2">
    <cfRule type="containsText" dxfId="7" priority="5" stopIfTrue="1" operator="containsText" text="live">
      <formula>NOT(ISERROR(SEARCH("live",G2)))</formula>
    </cfRule>
    <cfRule type="containsText" dxfId="6" priority="6" operator="containsText" text="canceled">
      <formula>NOT(ISERROR(SEARCH("canceled",G2)))</formula>
    </cfRule>
    <cfRule type="containsText" dxfId="5" priority="7" operator="containsText" text="successful">
      <formula>NOT(ISERROR(SEARCH("successful",G2)))</formula>
    </cfRule>
    <cfRule type="containsText" dxfId="4" priority="8" operator="containsText" text="failed">
      <formula>NOT(ISERROR(SEARCH("failed",G2)))</formula>
    </cfRule>
  </conditionalFormatting>
  <conditionalFormatting sqref="G3">
    <cfRule type="containsText" dxfId="3" priority="1" stopIfTrue="1" operator="containsText" text="live">
      <formula>NOT(ISERROR(SEARCH("live",G3)))</formula>
    </cfRule>
    <cfRule type="containsText" dxfId="2" priority="2" operator="containsText" text="canceled">
      <formula>NOT(ISERROR(SEARCH("canceled",G3)))</formula>
    </cfRule>
    <cfRule type="containsText" dxfId="1" priority="3" operator="containsText" text="successful">
      <formula>NOT(ISERROR(SEARCH("successful",G3)))</formula>
    </cfRule>
    <cfRule type="containsText" dxfId="0" priority="4" operator="containsText" text="failed">
      <formula>NOT(ISERROR(SEARCH("failed",G3)))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Sub-category Statistics</vt:lpstr>
      <vt:lpstr>Outcomes Based On Launch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Sally</cp:lastModifiedBy>
  <dcterms:created xsi:type="dcterms:W3CDTF">2021-09-29T18:52:28Z</dcterms:created>
  <dcterms:modified xsi:type="dcterms:W3CDTF">2023-08-06T05:08:04Z</dcterms:modified>
</cp:coreProperties>
</file>