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200" windowHeight="6880" tabRatio="680" activeTab="2"/>
  </bookViews>
  <sheets>
    <sheet name="PivotTablesVolShift" sheetId="1" r:id="rId1"/>
    <sheet name="PivotTablesUnderlyingShift" sheetId="2" r:id="rId2"/>
    <sheet name="OptionsData" sheetId="3" r:id="rId3"/>
    <sheet name="PriceData" sheetId="4" r:id="rId4"/>
  </sheets>
  <definedNames>
    <definedName name="HedgeRange">#REF!</definedName>
    <definedName name="NKY_StrikeList">PriceData!$B$32:$V$32</definedName>
    <definedName name="NKY_VolTable">PriceData!$A$33:$V$35</definedName>
    <definedName name="OptionLattice">#REF!</definedName>
    <definedName name="PnL">#REF!</definedName>
    <definedName name="SPX_StrikeList">PriceData!$B$14:$V$14</definedName>
    <definedName name="SPX_VolTable">PriceData!$A$15:$V$17</definedName>
    <definedName name="StockLattice">#REF!</definedName>
    <definedName name="SX5E_StrikeList">PriceData!$B$23:$V$23</definedName>
    <definedName name="SX5E_VolTable">PriceData!$A$24:$V$26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<sst xmlns="http://schemas.openxmlformats.org/spreadsheetml/2006/main" count="574" uniqueCount="127">
  <si>
    <t>Underlying</t>
  </si>
  <si>
    <t>SX5E Index</t>
  </si>
  <si>
    <t>Sum of Total Vega 1%</t>
  </si>
  <si>
    <t>Maturity</t>
  </si>
  <si>
    <t>Sum of Total Volga</t>
  </si>
  <si>
    <t>Strike</t>
  </si>
  <si>
    <t>Grand Total</t>
  </si>
  <si>
    <t>(blank)</t>
  </si>
  <si>
    <t>Sum of ImpVol  +10%</t>
  </si>
  <si>
    <t>Sum of Total $Delta</t>
  </si>
  <si>
    <t>Sum of Total $Gamma</t>
  </si>
  <si>
    <t>Sum of PnL: Und +10%</t>
  </si>
  <si>
    <t>Value Date</t>
  </si>
  <si>
    <t>Underlying Stress P&amp;L's</t>
  </si>
  <si>
    <t>Volatility Stress P&amp;L's</t>
  </si>
  <si>
    <t>Underlying Price</t>
  </si>
  <si>
    <t>Div. Yield</t>
  </si>
  <si>
    <t>Security Type</t>
  </si>
  <si>
    <t>Currency</t>
  </si>
  <si>
    <t>Position</t>
  </si>
  <si>
    <t>CallPut</t>
  </si>
  <si>
    <t>Imp. Vol</t>
  </si>
  <si>
    <t>Risk-Free Rate</t>
  </si>
  <si>
    <t>Security Price</t>
  </si>
  <si>
    <t>Total Position Value</t>
  </si>
  <si>
    <t>CounterParty</t>
  </si>
  <si>
    <t>Margin</t>
  </si>
  <si>
    <t>$Delta (ESP)</t>
  </si>
  <si>
    <t>$Gamma</t>
  </si>
  <si>
    <t>Vega 1%</t>
  </si>
  <si>
    <t>Volga</t>
  </si>
  <si>
    <t>1 Day Theta</t>
  </si>
  <si>
    <t>Rho (1%)</t>
  </si>
  <si>
    <t>Total $Delta</t>
  </si>
  <si>
    <t>Total $Gamma</t>
  </si>
  <si>
    <t>Total Vega 1%</t>
  </si>
  <si>
    <t>Total Volga</t>
  </si>
  <si>
    <t>Total 1 Day Theta</t>
  </si>
  <si>
    <t>Total Rho (1%)</t>
  </si>
  <si>
    <t>PnL: Und  -20%</t>
  </si>
  <si>
    <t>PnL: Und -10%</t>
  </si>
  <si>
    <t>PnL: Und -5%</t>
  </si>
  <si>
    <t>PnL: Und -2%</t>
  </si>
  <si>
    <t>PnL: Und +2%</t>
  </si>
  <si>
    <t>PnL: Und +5%</t>
  </si>
  <si>
    <t>PnL: Und +10%</t>
  </si>
  <si>
    <t>PnL: Und +20%</t>
  </si>
  <si>
    <t>ImpVol  -10%</t>
  </si>
  <si>
    <t>ImpVol  -5%</t>
  </si>
  <si>
    <t>ImpVol  -2%</t>
  </si>
  <si>
    <t>ImpVol  -1%</t>
  </si>
  <si>
    <t>ImpVol  +1%</t>
  </si>
  <si>
    <t>ImpVol  +2%</t>
  </si>
  <si>
    <t>ImpVol  +5%</t>
  </si>
  <si>
    <t>ImpVol  +10%</t>
  </si>
  <si>
    <t>PnL: Und -20% | Vol -5pp</t>
  </si>
  <si>
    <t>PnL: Und -20% | Vol -2pp</t>
  </si>
  <si>
    <t>PnL: Und -20% | Vol +0pp</t>
  </si>
  <si>
    <t>PnL: Und -20% | Vol +2pp</t>
  </si>
  <si>
    <t>PnL: Und -20% | Vol +5pp</t>
  </si>
  <si>
    <t>PnL: Und -20% | Vol +15pp</t>
  </si>
  <si>
    <t>PnL: Und -20% | Vol +20pp</t>
  </si>
  <si>
    <t>PnL: Und -15% | Vol -5pp</t>
  </si>
  <si>
    <t>PnL: Und -15% | Vol -2pp</t>
  </si>
  <si>
    <t>PnL: Und -15% | Vol +0pp</t>
  </si>
  <si>
    <t>PnL: Und -15% | Vol +2pp</t>
  </si>
  <si>
    <t>PnL: Und -15% | Vol +5pp</t>
  </si>
  <si>
    <t>PnL: Und -15% | Vol +15pp</t>
  </si>
  <si>
    <t>PnL: Und -15% | Vol +20pp</t>
  </si>
  <si>
    <t>PnL: Und -5% | Vol -5pp</t>
  </si>
  <si>
    <t>PnL: Und -5% | Vol -2pp</t>
  </si>
  <si>
    <t>PnL: Und -5% | Vol +0pp</t>
  </si>
  <si>
    <t>PnL: Und -5% | Vol +2pp</t>
  </si>
  <si>
    <t>PnL: Und -5% | Vol +5pp</t>
  </si>
  <si>
    <t>PnL: Und -5% | Vol +15pp</t>
  </si>
  <si>
    <t>PnL: Und -5% | Vol +20pp</t>
  </si>
  <si>
    <t>PnL: Und +0% | Vol -5pp</t>
  </si>
  <si>
    <t>PnL: Und +0% | Vol -2pp</t>
  </si>
  <si>
    <t>PnL: Und +0% | Vol +0pp</t>
  </si>
  <si>
    <t>PnL: Und +0% | Vol +2pp</t>
  </si>
  <si>
    <t>PnL: Und +0% | Vol +5pp</t>
  </si>
  <si>
    <t>PnL: Und +0% | Vol +15pp</t>
  </si>
  <si>
    <t>PnL: Und +0% | Vol +20pp</t>
  </si>
  <si>
    <t>PnL: Und +5% | Vol -5pp</t>
  </si>
  <si>
    <t>PnL: Und +5% | Vol -2pp</t>
  </si>
  <si>
    <t>PnL: Und +5% | Vol +0pp</t>
  </si>
  <si>
    <t>PnL: Und +5% | Vol +2pp</t>
  </si>
  <si>
    <t>PnL: Und +5% | Vol +5pp</t>
  </si>
  <si>
    <t>PnL: Und +5% | Vol +15pp</t>
  </si>
  <si>
    <t>PnL: Und +5% | Vol +20pp</t>
  </si>
  <si>
    <t>PnL: Und +10% | Vol -5pp</t>
  </si>
  <si>
    <t>PnL: Und +10% | Vol -2pp</t>
  </si>
  <si>
    <t>PnL: Und +10% | Vol +0pp</t>
  </si>
  <si>
    <t>PnL: Und +10% | Vol +2pp</t>
  </si>
  <si>
    <t>PnL: Und +10% | Vol +5pp</t>
  </si>
  <si>
    <t>PnL: Und +10% | Vol +15pp</t>
  </si>
  <si>
    <t>PnL: Und +10% | Vol +20pp</t>
  </si>
  <si>
    <t>PnL: Und +20% | Vol -5pp</t>
  </si>
  <si>
    <t>PnL: Und +20% | Vol -2pp</t>
  </si>
  <si>
    <t>PnL: Und +20% | Vol +0pp</t>
  </si>
  <si>
    <t>PnL: Und +20% | Vol +2pp</t>
  </si>
  <si>
    <t>PnL: Und +20% | Vol +5pp</t>
  </si>
  <si>
    <t>PnL: Und +20% | Vol +15pp</t>
  </si>
  <si>
    <t>PnL: Und +20% | Vol +20pp</t>
  </si>
  <si>
    <t>SPX Index</t>
  </si>
  <si>
    <t>Future</t>
  </si>
  <si>
    <t>USD</t>
  </si>
  <si>
    <t>Exch</t>
  </si>
  <si>
    <t>Option</t>
  </si>
  <si>
    <t>Put</t>
  </si>
  <si>
    <t>GoldMine Sacks</t>
  </si>
  <si>
    <t>Call</t>
  </si>
  <si>
    <t>JP Horgan</t>
  </si>
  <si>
    <t>Darklays Capital</t>
  </si>
  <si>
    <t>EUR</t>
  </si>
  <si>
    <t>UBS</t>
  </si>
  <si>
    <t>NKY Index</t>
  </si>
  <si>
    <t>JPY</t>
  </si>
  <si>
    <t>Risk-Free Curves</t>
  </si>
  <si>
    <t>Exchange Rates</t>
  </si>
  <si>
    <t>Price</t>
  </si>
  <si>
    <t>Div Yield</t>
  </si>
  <si>
    <t>USD/EUR</t>
  </si>
  <si>
    <t>USD/JPY</t>
  </si>
  <si>
    <t>SPX Implied Volatility Surface</t>
  </si>
  <si>
    <t>SX5E Implied Volatility Surface</t>
  </si>
  <si>
    <t>NKY Implied Volatility Surface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</si>
</sst>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[$-409]d\-mmm\-yy;@"/>
    <numFmt numFmtId="177" formatCode="0.0000"/>
    <numFmt numFmtId="178" formatCode="0.0%"/>
    <numFmt numFmtId="179" formatCode="0.0"/>
    <numFmt numFmtId="180" formatCode="_(* #,##0_);_(* \(#,##0\);_(* &quot;-&quot;??_);_(@_)"/>
    <numFmt numFmtId="181" formatCode="0_);[Red]\(0\)"/>
  </numFmts>
  <fonts count="26">
    <font>
      <sz val="10"/>
      <name val="Arial"/>
      <charset val="0"/>
    </font>
    <font>
      <b/>
      <sz val="10"/>
      <name val="Arial"/>
      <charset val="0"/>
    </font>
    <font>
      <b/>
      <i/>
      <sz val="10"/>
      <name val="Arial"/>
      <charset val="0"/>
    </font>
    <font>
      <i/>
      <sz val="10"/>
      <name val="Arial"/>
      <charset val="0"/>
    </font>
    <font>
      <b/>
      <sz val="8"/>
      <name val="Arial"/>
      <charset val="0"/>
    </font>
    <font>
      <b/>
      <sz val="12"/>
      <name val="Arial"/>
      <charset val="0"/>
    </font>
    <font>
      <b/>
      <sz val="10"/>
      <name val="Arial"/>
      <charset val="134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aj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7" fillId="0" borderId="0">
      <alignment vertical="top"/>
      <protection locked="0"/>
    </xf>
    <xf numFmtId="0" fontId="8" fillId="0" borderId="0">
      <alignment vertical="top"/>
      <protection locked="0"/>
    </xf>
    <xf numFmtId="0" fontId="0" fillId="5" borderId="27"/>
    <xf numFmtId="0" fontId="9" fillId="0" borderId="0"/>
    <xf numFmtId="0" fontId="10" fillId="0" borderId="0"/>
    <xf numFmtId="0" fontId="11" fillId="0" borderId="0"/>
    <xf numFmtId="0" fontId="12" fillId="0" borderId="28"/>
    <xf numFmtId="0" fontId="13" fillId="0" borderId="29"/>
    <xf numFmtId="0" fontId="14" fillId="0" borderId="30"/>
    <xf numFmtId="0" fontId="14" fillId="0" borderId="0"/>
    <xf numFmtId="0" fontId="15" fillId="6" borderId="31"/>
    <xf numFmtId="0" fontId="16" fillId="7" borderId="32"/>
    <xf numFmtId="0" fontId="17" fillId="7" borderId="31"/>
    <xf numFmtId="0" fontId="18" fillId="8" borderId="33"/>
    <xf numFmtId="0" fontId="19" fillId="0" borderId="34"/>
    <xf numFmtId="0" fontId="20" fillId="0" borderId="35"/>
    <xf numFmtId="0" fontId="21" fillId="9" borderId="0"/>
    <xf numFmtId="0" fontId="22" fillId="10" borderId="0"/>
    <xf numFmtId="0" fontId="23" fillId="11" borderId="0"/>
    <xf numFmtId="0" fontId="24" fillId="12" borderId="0"/>
    <xf numFmtId="0" fontId="25" fillId="13" borderId="0"/>
    <xf numFmtId="0" fontId="25" fillId="14" borderId="0"/>
    <xf numFmtId="0" fontId="24" fillId="15" borderId="0"/>
    <xf numFmtId="0" fontId="24" fillId="16" borderId="0"/>
    <xf numFmtId="0" fontId="25" fillId="17" borderId="0"/>
    <xf numFmtId="0" fontId="25" fillId="18" borderId="0"/>
    <xf numFmtId="0" fontId="24" fillId="19" borderId="0"/>
    <xf numFmtId="0" fontId="24" fillId="20" borderId="0"/>
    <xf numFmtId="0" fontId="25" fillId="21" borderId="0"/>
    <xf numFmtId="0" fontId="25" fillId="22" borderId="0"/>
    <xf numFmtId="0" fontId="24" fillId="23" borderId="0"/>
    <xf numFmtId="0" fontId="24" fillId="24" borderId="0"/>
    <xf numFmtId="0" fontId="25" fillId="25" borderId="0"/>
    <xf numFmtId="0" fontId="25" fillId="26" borderId="0"/>
    <xf numFmtId="0" fontId="24" fillId="27" borderId="0"/>
    <xf numFmtId="0" fontId="24" fillId="28" borderId="0"/>
    <xf numFmtId="0" fontId="25" fillId="29" borderId="0"/>
    <xf numFmtId="0" fontId="25" fillId="30" borderId="0"/>
    <xf numFmtId="0" fontId="24" fillId="31" borderId="0"/>
    <xf numFmtId="0" fontId="24" fillId="32" borderId="0"/>
    <xf numFmtId="0" fontId="25" fillId="33" borderId="0"/>
    <xf numFmtId="0" fontId="25" fillId="34" borderId="0"/>
    <xf numFmtId="0" fontId="24" fillId="35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176" fontId="0" fillId="0" borderId="0" xfId="0" applyNumberFormat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" fillId="3" borderId="5" xfId="0" applyFont="1" applyFill="1" applyBorder="1"/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76" fontId="0" fillId="0" borderId="4" xfId="0" applyNumberFormat="1" applyBorder="1" applyAlignment="1">
      <alignment horizontal="left"/>
    </xf>
    <xf numFmtId="10" fontId="0" fillId="0" borderId="4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177" fontId="0" fillId="0" borderId="8" xfId="0" applyNumberFormat="1" applyBorder="1" applyAlignment="1">
      <alignment horizontal="center"/>
    </xf>
    <xf numFmtId="176" fontId="0" fillId="0" borderId="5" xfId="0" applyNumberFormat="1" applyBorder="1" applyAlignment="1">
      <alignment horizontal="left"/>
    </xf>
    <xf numFmtId="10" fontId="0" fillId="0" borderId="5" xfId="0" applyNumberFormat="1" applyBorder="1" applyAlignment="1">
      <alignment horizontal="center"/>
    </xf>
    <xf numFmtId="0" fontId="1" fillId="3" borderId="8" xfId="0" applyFont="1" applyFill="1" applyBorder="1"/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76" fontId="0" fillId="0" borderId="8" xfId="0" applyNumberFormat="1" applyBorder="1" applyAlignment="1">
      <alignment horizontal="left"/>
    </xf>
    <xf numFmtId="10" fontId="0" fillId="0" borderId="8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6" fontId="3" fillId="0" borderId="4" xfId="0" applyNumberFormat="1" applyFont="1" applyBorder="1" applyAlignment="1">
      <alignment horizontal="left"/>
    </xf>
    <xf numFmtId="178" fontId="0" fillId="0" borderId="11" xfId="0" applyNumberForma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6" fontId="3" fillId="0" borderId="5" xfId="0" applyNumberFormat="1" applyFont="1" applyBorder="1" applyAlignment="1">
      <alignment horizontal="left"/>
    </xf>
    <xf numFmtId="178" fontId="0" fillId="0" borderId="13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6" xfId="0" applyNumberFormat="1" applyBorder="1" applyAlignment="1">
      <alignment horizontal="center"/>
    </xf>
    <xf numFmtId="176" fontId="3" fillId="0" borderId="8" xfId="0" applyNumberFormat="1" applyFont="1" applyBorder="1" applyAlignment="1">
      <alignment horizontal="left"/>
    </xf>
    <xf numFmtId="178" fontId="0" fillId="0" borderId="14" xfId="0" applyNumberFormat="1" applyBorder="1" applyAlignment="1">
      <alignment horizontal="center"/>
    </xf>
    <xf numFmtId="178" fontId="0" fillId="0" borderId="15" xfId="0" applyNumberForma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79" fontId="0" fillId="0" borderId="0" xfId="0" applyNumberFormat="1"/>
    <xf numFmtId="17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1" applyNumberFormat="1"/>
    <xf numFmtId="1" fontId="0" fillId="0" borderId="0" xfId="1" applyNumberFormat="1" applyAlignment="1">
      <alignment horizontal="center"/>
    </xf>
    <xf numFmtId="0" fontId="1" fillId="3" borderId="10" xfId="0" applyFont="1" applyFill="1" applyBorder="1"/>
    <xf numFmtId="176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8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6" xfId="0" applyFont="1" applyBorder="1" applyAlignment="1">
      <alignment horizontal="center" vertical="top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80" fontId="0" fillId="0" borderId="0" xfId="1" applyNumberFormat="1" applyAlignment="1">
      <alignment horizontal="center"/>
    </xf>
    <xf numFmtId="179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76" fontId="0" fillId="0" borderId="18" xfId="0" applyNumberFormat="1" applyBorder="1"/>
    <xf numFmtId="176" fontId="0" fillId="0" borderId="21" xfId="0" applyNumberFormat="1" applyBorder="1"/>
    <xf numFmtId="176" fontId="0" fillId="0" borderId="22" xfId="0" applyNumberFormat="1" applyBorder="1"/>
    <xf numFmtId="0" fontId="0" fillId="0" borderId="18" xfId="0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24" xfId="0" applyNumberFormat="1" applyBorder="1" applyAlignment="1">
      <alignment horizontal="center"/>
    </xf>
    <xf numFmtId="181" fontId="0" fillId="0" borderId="23" xfId="0" applyNumberFormat="1" applyBorder="1" applyAlignment="1">
      <alignment horizontal="center"/>
    </xf>
    <xf numFmtId="181" fontId="0" fillId="0" borderId="25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26" xfId="0" applyNumberFormat="1" applyBorder="1" applyAlignment="1">
      <alignment horizontal="center"/>
    </xf>
    <xf numFmtId="38" fontId="0" fillId="0" borderId="1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/>
    <xf numFmtId="176" fontId="0" fillId="0" borderId="18" xfId="0" applyNumberFormat="1" applyBorder="1" applyAlignment="1">
      <alignment horizontal="center"/>
    </xf>
    <xf numFmtId="176" fontId="0" fillId="0" borderId="21" xfId="0" applyNumberForma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5">
    <dxf>
      <numFmt numFmtId="38" formatCode="#,##0_);[Red]\(#,##0\)"/>
    </dxf>
    <dxf>
      <numFmt numFmtId="38" formatCode="#,##0_);[Red]\(#,##0\)"/>
    </dxf>
    <dxf>
      <numFmt numFmtId="176" formatCode="[$-409]d\-mmm\-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1" formatCode="0_);[Red]\(0\)"/>
    </dxf>
    <dxf>
      <numFmt numFmtId="181" formatCode="0_);[Red]\(0\)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alignment horizontal="center"/>
    </dxf>
    <dxf>
      <alignment horizontal="center"/>
    </dxf>
    <dxf>
      <numFmt numFmtId="181" formatCode="0_);[Red]\(0\)"/>
    </dxf>
    <dxf>
      <numFmt numFmtId="181" formatCode="0_);[Red]\(0\)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numFmt numFmtId="38" formatCode="#,##0_);[Red]\(#,##0\)"/>
    </dxf>
    <dxf>
      <numFmt numFmtId="176" formatCode="[$-409]d\-mmm\-yy;@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2" refreshedDate="40186.6199165509" refreshedBy="mhaugh" recordCount="83">
  <cacheSource type="worksheet">
    <worksheetSource ref="A4:AQ87" sheet="OptionsData"/>
  </cacheSource>
  <cacheFields count="39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0" maxValue="10022" count="3">
        <n v="1100"/>
        <n v="2905"/>
        <n v="10022"/>
      </sharedItems>
    </cacheField>
    <cacheField name="Div. Yield" numFmtId="0">
      <sharedItems containsSemiMixedTypes="0" containsString="0" containsNumber="1" minValue="0" maxValue="0.022" count="3">
        <n v="0.02"/>
        <n v="0.022"/>
        <n v="0.005"/>
      </sharedItems>
    </cacheField>
    <cacheField name="Security Type" numFmtId="0">
      <sharedItems count="2">
        <s v="Future"/>
        <s v="Option"/>
      </sharedItems>
    </cacheField>
    <cacheField name="Currency" numFmtId="0">
      <sharedItems count="3">
        <s v="USD"/>
        <s v="EUR"/>
        <s v="JPY"/>
      </sharedItems>
    </cacheField>
    <cacheField name="Position" numFmtId="0">
      <sharedItems containsSemiMixedTypes="0" containsString="0" containsNumber="1" containsInteger="1" minValue="-50" maxValue="200" count="15">
        <n v="25"/>
        <n v="200"/>
        <n v="-50"/>
        <n v="-25"/>
        <n v="30"/>
        <n v="-20"/>
        <n v="20"/>
        <n v="50"/>
        <n v="-30"/>
        <n v="-10"/>
        <n v="10"/>
        <n v="-40"/>
        <n v="5"/>
        <n v="-15"/>
        <n v="-5"/>
      </sharedItems>
    </cacheField>
    <cacheField name="Strike" numFmtId="0">
      <sharedItems containsString="0" containsBlank="1" containsNumber="1" containsInteger="1" minValue="0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 count="3">
        <m/>
        <s v="Put"/>
        <s v="Call"/>
      </sharedItems>
    </cacheField>
    <cacheField name="Maturity" numFmtId="0">
      <sharedItems containsSemiMixedTypes="0" containsString="0" containsNonDate="0" containsDate="1" minDate="2010-03-19T00:00:00" maxDate="2010-09-17T00:00:00" count="3">
        <d v="2010-03-19T00:00:00"/>
        <d v="2010-06-18T00:00:00"/>
        <d v="2010-09-17T00:00:00"/>
      </sharedItems>
    </cacheField>
    <cacheField name="Imp. Vol" numFmtId="0"/>
    <cacheField name="Risk-Free Rate" numFmtId="0">
      <sharedItems containsString="0" containsBlank="1" containsNumber="1" minValue="0" maxValue="0.025" count="9">
        <m/>
        <n v="0.011"/>
        <n v="0.015"/>
        <n v="0.0175"/>
        <n v="0.022"/>
        <n v="0.023"/>
        <n v="0.025"/>
        <n v="0.005"/>
        <n v="0.0075"/>
      </sharedItems>
    </cacheField>
    <cacheField name="Security Price" numFmtId="0"/>
    <cacheField name="Total Position Value" numFmtId="0"/>
    <cacheField name="CounterParty" numFmtId="0">
      <sharedItems count="5">
        <s v="Exch"/>
        <s v="GoldMine Sacks"/>
        <s v="JP Horgan"/>
        <s v="Darklays Capital"/>
        <s v="UBS"/>
      </sharedItems>
    </cacheField>
    <cacheField name="Margin" numFmtId="0">
      <sharedItems containsString="0" containsBlank="1" containsNonDate="0" count="1">
        <m/>
      </sharedItems>
    </cacheField>
    <cacheField name="$Delta (ESP)" numFmtId="0"/>
    <cacheField name="Vega 1%" numFmtId="0"/>
    <cacheField name="1 Day Theta" numFmtId="0"/>
    <cacheField name="Rho (1%)" numFmtId="0"/>
    <cacheField name="Total $Delta" numFmtId="0"/>
    <cacheField name="Total Vega 1%" numFmtId="0"/>
    <cacheField name="Total 1 Day Theta" numFmtId="0"/>
    <cacheField name="Total Rho (1%)" numFmtId="0"/>
    <cacheField name="PnL: Und  -20%" numFmtId="0"/>
    <cacheField name="PnL: Und -10%" numFmtId="0"/>
    <cacheField name="PnL: Und -5%" numFmtId="0"/>
    <cacheField name="PnL: Und -2%" numFmtId="0"/>
    <cacheField name="PnL: Und +2%" numFmtId="0"/>
    <cacheField name="PnL: Und +5%" numFmtId="0"/>
    <cacheField name="PnL: Und +10%" numFmtId="0"/>
    <cacheField name="PnL: Und +20%" numFmtId="0"/>
    <cacheField name="ImpVol  -10%" numFmtId="0"/>
    <cacheField name="ImpVol  -5%" numFmtId="0"/>
    <cacheField name="ImpVol  -2%" numFmtId="0"/>
    <cacheField name="ImpVol  -1%" numFmtId="0"/>
    <cacheField name="ImpVol  +1%" numFmtId="0"/>
    <cacheField name="ImpVol  +2%" numFmtId="0"/>
    <cacheField name="ImpVol  +5%" numFmtId="0"/>
    <cacheField name="ImpVol  +10%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1" refreshedVersion="2" refreshedDate="40187.4669394676" refreshedBy="mhaugh" recordCount="83">
  <cacheSource type="worksheet">
    <worksheetSource ref="A4:AQ87" sheet="OptionsData"/>
  </cacheSource>
  <cacheFields count="44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0" maxValue="10022" count="3">
        <n v="1100"/>
        <n v="2905"/>
        <n v="10022"/>
      </sharedItems>
    </cacheField>
    <cacheField name="Div. Yield" numFmtId="0">
      <sharedItems containsSemiMixedTypes="0" containsString="0" containsNumber="1" minValue="0" maxValue="0.022" count="3">
        <n v="0.02"/>
        <n v="0.022"/>
        <n v="0.005"/>
      </sharedItems>
    </cacheField>
    <cacheField name="Security Type" numFmtId="0">
      <sharedItems count="2">
        <s v="Future"/>
        <s v="Option"/>
      </sharedItems>
    </cacheField>
    <cacheField name="Currency" numFmtId="0">
      <sharedItems count="3">
        <s v="USD"/>
        <s v="EUR"/>
        <s v="JPY"/>
      </sharedItems>
    </cacheField>
    <cacheField name="Position" numFmtId="0">
      <sharedItems containsSemiMixedTypes="0" containsString="0" containsNumber="1" containsInteger="1" minValue="-50" maxValue="200" count="15">
        <n v="25"/>
        <n v="200"/>
        <n v="-50"/>
        <n v="-25"/>
        <n v="30"/>
        <n v="-20"/>
        <n v="20"/>
        <n v="50"/>
        <n v="-30"/>
        <n v="-10"/>
        <n v="10"/>
        <n v="-40"/>
        <n v="5"/>
        <n v="-15"/>
        <n v="-5"/>
      </sharedItems>
    </cacheField>
    <cacheField name="Strike" numFmtId="0">
      <sharedItems containsString="0" containsBlank="1" containsNumber="1" containsInteger="1" minValue="0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 count="3">
        <m/>
        <s v="Put"/>
        <s v="Call"/>
      </sharedItems>
    </cacheField>
    <cacheField name="Maturity" numFmtId="0">
      <sharedItems containsSemiMixedTypes="0" containsString="0" containsNonDate="0" containsDate="1" minDate="2010-03-19T00:00:00" maxDate="2010-09-17T00:00:00" count="3">
        <d v="2010-03-19T00:00:00"/>
        <d v="2010-06-18T00:00:00"/>
        <d v="2010-09-17T00:00:00"/>
      </sharedItems>
    </cacheField>
    <cacheField name="Imp. Vol" numFmtId="0"/>
    <cacheField name="Risk-Free Rate" numFmtId="0">
      <sharedItems containsString="0" containsBlank="1" containsNumber="1" minValue="0" maxValue="0.025" count="9">
        <m/>
        <n v="0.011"/>
        <n v="0.015"/>
        <n v="0.0175"/>
        <n v="0.022"/>
        <n v="0.023"/>
        <n v="0.025"/>
        <n v="0.005"/>
        <n v="0.0075"/>
      </sharedItems>
    </cacheField>
    <cacheField name="Security Price" numFmtId="0"/>
    <cacheField name="Total Position Value" numFmtId="0"/>
    <cacheField name="CounterParty" numFmtId="0">
      <sharedItems count="5">
        <s v="Exch"/>
        <s v="GoldMine Sacks"/>
        <s v="JP Horgan"/>
        <s v="Darklays Capital"/>
        <s v="UBS"/>
      </sharedItems>
    </cacheField>
    <cacheField name="Margin" numFmtId="0">
      <sharedItems containsString="0" containsBlank="1" containsNonDate="0" count="1">
        <m/>
      </sharedItems>
    </cacheField>
    <cacheField name="$Delta (ESP)" numFmtId="0"/>
    <cacheField name="$Gamma" numFmtId="0"/>
    <cacheField name="Vega 1%" numFmtId="0"/>
    <cacheField name="Volga" numFmtId="0"/>
    <cacheField name="1 Day Theta" numFmtId="0"/>
    <cacheField name="Rho (1%)" numFmtId="0"/>
    <cacheField name="Total $Delta" numFmtId="0"/>
    <cacheField name="Total $Gamma" numFmtId="0"/>
    <cacheField name="Total Vega 1%" numFmtId="0"/>
    <cacheField name="Total Volga" numFmtId="0"/>
    <cacheField name="Total 1 Day Theta" numFmtId="0"/>
    <cacheField name="Total Rho (1%)" numFmtId="0"/>
    <cacheField name="PnL: Und  -20%" numFmtId="0"/>
    <cacheField name="PnL: Und -10%" numFmtId="0"/>
    <cacheField name="PnL: Und -5%" numFmtId="0"/>
    <cacheField name="PnL: Und -2%" numFmtId="0"/>
    <cacheField name="PnL: Und +2%" numFmtId="0"/>
    <cacheField name="PnL: Und +5%" numFmtId="0"/>
    <cacheField name="PnL: Und +10%" numFmtId="0"/>
    <cacheField name="PnL: Und +20%" numFmtId="0"/>
    <cacheField name="ImpVol  -10%" numFmtId="0"/>
    <cacheField name="ImpVol  -5%" numFmtId="0"/>
    <cacheField name="ImpVol  -2%" numFmtId="0"/>
    <cacheField name="ImpVol  -1%" numFmtId="0"/>
    <cacheField name="ImpVol  +1%" numFmtId="0"/>
    <cacheField name="ImpVol  +2%" numFmtId="0"/>
    <cacheField name="ImpVol  +5%" numFmtId="0"/>
    <cacheField name="ImpVol  +10%" numFmtId="0"/>
    <cacheField name="Total Delta" numFmtId="0" formula="'$Delta (ESP)'*Position" databaseField="0"/>
  </cacheFields>
</pivotCacheDefinition>
</file>

<file path=xl/pivotCache/pivotCacheRecords1.xml><?xml version="1.0" encoding="utf-8"?>
<pivotCacheRecords xmlns="http://schemas.openxmlformats.org/spreadsheetml/2006/main" count="83">
  <r>
    <x v="0"/>
    <x v="0"/>
    <x v="0"/>
    <x v="0"/>
    <x v="0"/>
    <x v="0"/>
    <x v="0"/>
    <x v="0"/>
    <x v="0"/>
    <n v="0"/>
    <x v="0"/>
    <n v="1095.78890315673"/>
    <n v="27394.7225789183"/>
    <x v="0"/>
    <x v="0"/>
    <n v="1095.78890315673"/>
    <n v="0"/>
    <n v="0.060043227570232"/>
    <n v="2.10151296495812"/>
    <n v="27394.7225789183"/>
    <n v="0"/>
    <n v="1.5010806892558"/>
    <n v="52.5378241239529"/>
    <n v="-5478.94451578367"/>
    <n v="-2739.47225789183"/>
    <n v="-1369.73612894592"/>
    <n v="-547.894451578367"/>
    <n v="547.894451578367"/>
    <n v="1369.73612894591"/>
    <n v="2739.47225789183"/>
    <n v="5478.94451578367"/>
    <n v="0"/>
    <n v="0"/>
    <n v="0"/>
    <n v="0"/>
    <n v="0"/>
    <n v="0"/>
    <n v="0"/>
    <n v="0"/>
  </r>
  <r>
    <x v="0"/>
    <x v="0"/>
    <x v="0"/>
    <x v="1"/>
    <x v="0"/>
    <x v="1"/>
    <x v="1"/>
    <x v="1"/>
    <x v="0"/>
    <n v="0.532477423753828"/>
    <x v="1"/>
    <n v="34.158393268925"/>
    <n v="6831.67865378501"/>
    <x v="0"/>
    <x v="0"/>
    <n v="-230.204782720196"/>
    <n v="1.38332488703694"/>
    <n v="-0.5307820456150451"/>
    <n v="-0.506997871759959"/>
    <n v="-46040.9565440393"/>
    <n v="276.664977407389"/>
    <n v="-106.156409123009"/>
    <n v="-101.399574351992"/>
    <n v="16198.9757681041"/>
    <n v="6162.7650295897"/>
    <n v="2666.16666293531"/>
    <n v="976.623636855868"/>
    <n v="-868.232606936942"/>
    <n v="-1988.03884461531"/>
    <n v="-3441.38021643816"/>
    <n v="-5224.20518327231"/>
    <n v="-2623.36576832062"/>
    <n v="-1350.63863031742"/>
    <n v="-548.365906670153"/>
    <n v="-275.444815259277"/>
    <n v="277.845232743186"/>
    <n v="557.97456167403"/>
    <n v="1410.99940957801"/>
    <n v="2869.25164348228"/>
  </r>
  <r>
    <x v="0"/>
    <x v="0"/>
    <x v="0"/>
    <x v="1"/>
    <x v="0"/>
    <x v="2"/>
    <x v="2"/>
    <x v="1"/>
    <x v="0"/>
    <n v="0.470752933734236"/>
    <x v="1"/>
    <n v="46.0268783677242"/>
    <n v="-2301.34391838621"/>
    <x v="0"/>
    <x v="0"/>
    <n v="-318.231472231288"/>
    <n v="1.6437326455358"/>
    <n v="-0.559168238565386"/>
    <n v="-0.698577658683037"/>
    <n v="15911.5736115644"/>
    <n v="-82.18663227679011"/>
    <n v="27.9584119282693"/>
    <n v="34.9288829341519"/>
    <n v="-5347.79076140372"/>
    <n v="-2097.82511957332"/>
    <n v="-916.139782285998"/>
    <n v="-336.880318611838"/>
    <n v="300.47446701611"/>
    <n v="688.860298180572"/>
    <n v="1192.62407875641"/>
    <n v="1802.5252735541"/>
    <n v="800.768944058089"/>
    <n v="406.26899336666"/>
    <n v="163.676344803005"/>
    <n v="82.0161960401975"/>
    <n v="-82.34990587539239"/>
    <n v="-165.012821192491"/>
    <n v="-414.6941952281"/>
    <n v="-835.537056527639"/>
  </r>
  <r>
    <x v="0"/>
    <x v="0"/>
    <x v="0"/>
    <x v="1"/>
    <x v="0"/>
    <x v="0"/>
    <x v="3"/>
    <x v="1"/>
    <x v="0"/>
    <n v="0.409177465079528"/>
    <x v="1"/>
    <n v="79.2471880855514"/>
    <n v="1981.17970213879"/>
    <x v="1"/>
    <x v="0"/>
    <n v="-512.9754372647531"/>
    <n v="1.90831956906754"/>
    <n v="-0.568004269299331"/>
    <n v="-1.13576941848004"/>
    <n v="-12824.3859316188"/>
    <n v="47.7079892266884"/>
    <n v="-14.2001067324833"/>
    <n v="-28.3942354620009"/>
    <n v="3764.51158809554"/>
    <n v="1593.15085600028"/>
    <n v="718.576875703911"/>
    <n v="268.752599885639"/>
    <n v="-244.456605715817"/>
    <n v="-567.457516165943"/>
    <n v="-998.93511470772"/>
    <n v="-1540.55626414425"/>
    <n v="-477.502825036078"/>
    <n v="-238.65066666045"/>
    <n v="-95.43416709331891"/>
    <n v="-47.7125756521787"/>
    <n v="47.7033245081657"/>
    <n v="95.3971634322983"/>
    <n v="238.419434308231"/>
    <n v="476.578504795202"/>
  </r>
  <r>
    <x v="0"/>
    <x v="0"/>
    <x v="0"/>
    <x v="1"/>
    <x v="0"/>
    <x v="3"/>
    <x v="4"/>
    <x v="1"/>
    <x v="0"/>
    <n v="0.445950982359596"/>
    <x v="1"/>
    <n v="54.6471232929364"/>
    <n v="-1366.17808232341"/>
    <x v="0"/>
    <x v="0"/>
    <n v="-375.311371733371"/>
    <n v="1.76323100551036"/>
    <n v="-0.569260638420017"/>
    <n v="-0.824577935666891"/>
    <n v="9382.78429333428"/>
    <n v="-44.0807751377591"/>
    <n v="14.2315159605004"/>
    <n v="20.6144483916723"/>
    <n v="-3037.00283328791"/>
    <n v="-1218.35018181043"/>
    <n v="-536.651469935308"/>
    <n v="-198.170390316284"/>
    <n v="177.563200599926"/>
    <n v="408.16653705446"/>
    <n v="708.911247581579"/>
    <n v="1074.33373024724"/>
    <n v="435.251309514169"/>
    <n v="219.201752366072"/>
    <n v="87.9840232866556"/>
    <n v="44.0375225495842"/>
    <n v="-44.1219075225291"/>
    <n v="-88.3220930450094"/>
    <n v="-221.338123151925"/>
    <n v="-444.146682097779"/>
  </r>
  <r>
    <x v="0"/>
    <x v="0"/>
    <x v="0"/>
    <x v="1"/>
    <x v="0"/>
    <x v="0"/>
    <x v="5"/>
    <x v="2"/>
    <x v="0"/>
    <n v="0.379359911885529"/>
    <x v="1"/>
    <n v="27.8459768307278"/>
    <n v="696.149420768194"/>
    <x v="0"/>
    <x v="0"/>
    <n v="297.070867025804"/>
    <n v="1.58992286629653"/>
    <n v="-0.422659341431097"/>
    <n v="0.516321707223434"/>
    <n v="7426.77167564511"/>
    <n v="39.7480716574132"/>
    <n v="-10.5664835357774"/>
    <n v="12.9080426805859"/>
    <n v="-662.988990519096"/>
    <n v="-499.972573341133"/>
    <n v="-306.506588383991"/>
    <n v="-137.814417291097"/>
    <n v="159.644725817645"/>
    <n v="442.194974297574"/>
    <n v="1032.38634333889"/>
    <n v="2648.42004710756"/>
    <n v="-365.681922213388"/>
    <n v="-191.766190974985"/>
    <n v="-78.4586013276183"/>
    <n v="-39.4946751380587"/>
    <n v="39.9902107830997"/>
    <n v="80.443522355651"/>
    <n v="204.294342240453"/>
    <n v="417.589568881473"/>
  </r>
  <r>
    <x v="0"/>
    <x v="0"/>
    <x v="0"/>
    <x v="1"/>
    <x v="0"/>
    <x v="0"/>
    <x v="3"/>
    <x v="2"/>
    <x v="0"/>
    <n v="0.409177465079528"/>
    <x v="1"/>
    <n v="77.35419320654"/>
    <n v="1933.8548301635"/>
    <x v="0"/>
    <x v="0"/>
    <n v="582.8134658919799"/>
    <n v="1.90831956906754"/>
    <n v="-0.541041866053464"/>
    <n v="0.969373947615912"/>
    <n v="14570.3366472995"/>
    <n v="47.7079892266884"/>
    <n v="-13.5260466513366"/>
    <n v="24.2343486903978"/>
    <n v="-1714.43292768813"/>
    <n v="-1146.32140189156"/>
    <n v="-651.159253242007"/>
    <n v="-279.141851692725"/>
    <n v="303.437845862551"/>
    <n v="802.278612779971"/>
    <n v="1740.53714318411"/>
    <n v="3938.38825163942"/>
    <n v="-477.502825036076"/>
    <n v="-238.650666660449"/>
    <n v="-95.4341670933175"/>
    <n v="-47.7125756521772"/>
    <n v="47.7033245081657"/>
    <n v="95.39716343229971"/>
    <n v="238.419434308236"/>
    <n v="476.578504795205"/>
  </r>
  <r>
    <x v="0"/>
    <x v="0"/>
    <x v="0"/>
    <x v="1"/>
    <x v="0"/>
    <x v="2"/>
    <x v="4"/>
    <x v="1"/>
    <x v="0"/>
    <n v="0.445950982359596"/>
    <x v="1"/>
    <n v="54.6471232929364"/>
    <n v="-2732.35616464682"/>
    <x v="0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1"/>
    <n v="-88.2438150450582"/>
    <n v="-176.644186090019"/>
    <n v="-442.67624630385"/>
    <n v="-888.293364195559"/>
  </r>
  <r>
    <x v="0"/>
    <x v="0"/>
    <x v="0"/>
    <x v="1"/>
    <x v="0"/>
    <x v="2"/>
    <x v="4"/>
    <x v="1"/>
    <x v="0"/>
    <n v="0.445950982359596"/>
    <x v="1"/>
    <n v="54.6471232929364"/>
    <n v="-2732.35616464682"/>
    <x v="1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1"/>
    <n v="-88.2438150450582"/>
    <n v="-176.644186090019"/>
    <n v="-442.67624630385"/>
    <n v="-888.293364195559"/>
  </r>
  <r>
    <x v="0"/>
    <x v="0"/>
    <x v="0"/>
    <x v="1"/>
    <x v="0"/>
    <x v="2"/>
    <x v="3"/>
    <x v="2"/>
    <x v="0"/>
    <n v="0.409177465079528"/>
    <x v="1"/>
    <n v="77.35419320654"/>
    <n v="-3867.709660327"/>
    <x v="1"/>
    <x v="0"/>
    <n v="582.8134658919799"/>
    <n v="1.90831956906754"/>
    <n v="-0.541041866053464"/>
    <n v="0.969373947615912"/>
    <n v="-29140.673294599"/>
    <n v="-95.41597845337679"/>
    <n v="27.0520933026732"/>
    <n v="-48.4686973807956"/>
    <n v="3428.86585537625"/>
    <n v="2292.64280378311"/>
    <n v="1302.31850648401"/>
    <n v="558.2837033854501"/>
    <n v="-606.875691725102"/>
    <n v="-1604.55722555994"/>
    <n v="-3481.07428636823"/>
    <n v="-7876.77650327884"/>
    <n v="955.005650072152"/>
    <n v="477.301333320898"/>
    <n v="190.868334186635"/>
    <n v="95.4251513043545"/>
    <n v="-95.4066490163314"/>
    <n v="-190.794326864599"/>
    <n v="-476.838868616471"/>
    <n v="-953.15700959041"/>
  </r>
  <r>
    <x v="0"/>
    <x v="0"/>
    <x v="0"/>
    <x v="1"/>
    <x v="0"/>
    <x v="4"/>
    <x v="5"/>
    <x v="2"/>
    <x v="0"/>
    <n v="0.379359911885529"/>
    <x v="1"/>
    <n v="27.8459768307278"/>
    <n v="835.379304921833"/>
    <x v="0"/>
    <x v="0"/>
    <n v="297.070867025804"/>
    <n v="1.58992286629653"/>
    <n v="-0.422659341431097"/>
    <n v="0.516321707223434"/>
    <n v="8912.126010774129"/>
    <n v="47.6976859888958"/>
    <n v="-12.6797802429329"/>
    <n v="15.489651216703"/>
    <n v="-795.586788622915"/>
    <n v="-599.967088009359"/>
    <n v="-367.807906060789"/>
    <n v="-165.377300749317"/>
    <n v="191.573670981174"/>
    <n v="530.633969157089"/>
    <n v="1238.86361200667"/>
    <n v="3178.10405652907"/>
    <n v="-438.818306656065"/>
    <n v="-230.119429169982"/>
    <n v="-94.1503215931419"/>
    <n v="-47.3936101656705"/>
    <n v="47.9882529397196"/>
    <n v="96.5322268267812"/>
    <n v="245.153210688544"/>
    <n v="501.107482657768"/>
  </r>
  <r>
    <x v="0"/>
    <x v="0"/>
    <x v="0"/>
    <x v="1"/>
    <x v="0"/>
    <x v="0"/>
    <x v="1"/>
    <x v="1"/>
    <x v="0"/>
    <n v="0.532477423753828"/>
    <x v="1"/>
    <n v="34.158393268925"/>
    <n v="853.9598317231259"/>
    <x v="0"/>
    <x v="0"/>
    <n v="-230.204782720196"/>
    <n v="1.38332488703694"/>
    <n v="-0.5307820456150451"/>
    <n v="-0.506997871759959"/>
    <n v="-5755.11956800491"/>
    <n v="34.5831221759236"/>
    <n v="-13.2695511403761"/>
    <n v="-12.674946793999"/>
    <n v="2024.87197101301"/>
    <n v="770.345628698713"/>
    <n v="333.270832866913"/>
    <n v="122.077954606984"/>
    <n v="-108.529075867118"/>
    <n v="-248.504855576914"/>
    <n v="-430.17252705477"/>
    <n v="-653.025647909039"/>
    <n v="-327.920721040078"/>
    <n v="-168.829828789677"/>
    <n v="-68.54573833376919"/>
    <n v="-34.4306019074097"/>
    <n v="34.7306540928983"/>
    <n v="69.7468202092537"/>
    <n v="176.374926197251"/>
    <n v="358.656455435285"/>
  </r>
  <r>
    <x v="0"/>
    <x v="0"/>
    <x v="0"/>
    <x v="1"/>
    <x v="0"/>
    <x v="5"/>
    <x v="2"/>
    <x v="2"/>
    <x v="0"/>
    <n v="0.470752933734236"/>
    <x v="1"/>
    <n v="142.92525431193"/>
    <n v="-2858.50508623859"/>
    <x v="2"/>
    <x v="0"/>
    <n v="777.557430925445"/>
    <n v="1.6437326455358"/>
    <n v="-0.529228561130326"/>
    <n v="1.21710280446428"/>
    <n v="-15551.1486185089"/>
    <n v="-32.874652910716"/>
    <n v="10.5845712226065"/>
    <n v="-24.3420560892855"/>
    <n v="2244.03930806544"/>
    <n v="1352.44775848414"/>
    <n v="729.332990242335"/>
    <n v="303.563433817956"/>
    <n v="-318.12577445625"/>
    <n v="-820.244783884505"/>
    <n v="-1714.5281748109"/>
    <n v="-3662.1455032053"/>
    <n v="320.307577623234"/>
    <n v="162.507597346662"/>
    <n v="65.470537921201"/>
    <n v="32.8064784160779"/>
    <n v="-32.9399623501581"/>
    <n v="-66.0051284769997"/>
    <n v="-165.87767809124"/>
    <n v="-334.214822611057"/>
  </r>
  <r>
    <x v="0"/>
    <x v="0"/>
    <x v="0"/>
    <x v="1"/>
    <x v="0"/>
    <x v="2"/>
    <x v="3"/>
    <x v="1"/>
    <x v="1"/>
    <n v="0.358951097846511"/>
    <x v="2"/>
    <n v="104.775944850261"/>
    <n v="-5238.79724251303"/>
    <x v="0"/>
    <x v="0"/>
    <n v="-497.440261253058"/>
    <n v="2.87152744825548"/>
    <n v="-0.322613336626661"/>
    <n v="-2.65635093651053"/>
    <n v="24872.0130626529"/>
    <n v="-143.576372412774"/>
    <n v="16.130666831333"/>
    <n v="132.817546825526"/>
    <n v="-6855.14163898482"/>
    <n v="-2956.54383414551"/>
    <n v="-1359.35396485098"/>
    <n v="-515.744316973297"/>
    <n v="479.488976635048"/>
    <n v="1133.31306012398"/>
    <n v="2060.28652854962"/>
    <n v="3394.68190696906"/>
    <n v="1438.32066173412"/>
    <n v="718.5547177219011"/>
    <n v="287.26360067698"/>
    <n v="143.604351978902"/>
    <n v="-143.547862953579"/>
    <n v="-287.037649670285"/>
    <n v="-717.142749494374"/>
    <n v="-1432.67617677198"/>
  </r>
  <r>
    <x v="0"/>
    <x v="0"/>
    <x v="0"/>
    <x v="1"/>
    <x v="0"/>
    <x v="6"/>
    <x v="4"/>
    <x v="2"/>
    <x v="1"/>
    <n v="0.395610782103149"/>
    <x v="2"/>
    <n v="145.063763633192"/>
    <n v="2901.27527266385"/>
    <x v="0"/>
    <x v="0"/>
    <n v="697.823090875654"/>
    <n v="2.70915382462463"/>
    <n v="-0.317327225043395"/>
    <n v="2.43819867632976"/>
    <n v="13956.4618175131"/>
    <n v="54.1830764924926"/>
    <n v="-6.3465445008679"/>
    <n v="48.7639735265953"/>
    <n v="-2095.91875912354"/>
    <n v="-1229.31000427649"/>
    <n v="-657.543173724952"/>
    <n v="-272.822784525242"/>
    <n v="285.240104698921"/>
    <n v="735.062124805377"/>
    <n v="1538.08349778365"/>
    <n v="3308.71854277611"/>
    <n v="-538.204670172745"/>
    <n v="-270.189066329558"/>
    <n v="-108.263899361593"/>
    <n v="-54.158568390983"/>
    <n v="54.2056124015994"/>
    <n v="108.452603137196"/>
    <n v="271.391891808823"/>
    <n v="543.371187593143"/>
  </r>
  <r>
    <x v="0"/>
    <x v="0"/>
    <x v="0"/>
    <x v="1"/>
    <x v="0"/>
    <x v="0"/>
    <x v="6"/>
    <x v="1"/>
    <x v="1"/>
    <n v="0.518358163469171"/>
    <x v="2"/>
    <n v="59.7734810604333"/>
    <n v="1494.33702651083"/>
    <x v="1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29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0"/>
    <x v="6"/>
    <x v="1"/>
    <x v="1"/>
    <n v="0.518358163469171"/>
    <x v="2"/>
    <n v="59.7734810604333"/>
    <n v="1494.33702651083"/>
    <x v="0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29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7"/>
    <x v="7"/>
    <x v="2"/>
    <x v="1"/>
    <n v="0.329696504305095"/>
    <x v="2"/>
    <n v="27.2566255668702"/>
    <n v="1362.83127834351"/>
    <x v="0"/>
    <x v="0"/>
    <n v="240.218681404614"/>
    <n v="2.14592245703443"/>
    <n v="-0.215310667583881"/>
    <n v="0.939366876434981"/>
    <n v="12010.9340702307"/>
    <n v="107.296122851722"/>
    <n v="-10.765533379194"/>
    <n v="46.9683438217491"/>
    <n v="-1233.35055346607"/>
    <n v="-867.744045348115"/>
    <n v="-512.505261697736"/>
    <n v="-225.718989703783"/>
    <n v="255.214129109217"/>
    <n v="696.304326479577"/>
    <n v="1595.32252903781"/>
    <n v="4031.88018895719"/>
    <n v="-913.803537580763"/>
    <n v="-501.447955300395"/>
    <n v="-209.382812994862"/>
    <n v="-106.024339631132"/>
    <n v="108.510130614185"/>
    <n v="219.339129862742"/>
    <n v="564.249202044263"/>
    <n v="1173.08735195315"/>
  </r>
  <r>
    <x v="0"/>
    <x v="0"/>
    <x v="0"/>
    <x v="1"/>
    <x v="0"/>
    <x v="7"/>
    <x v="8"/>
    <x v="2"/>
    <x v="1"/>
    <n v="0.328308187401436"/>
    <x v="2"/>
    <n v="32.6883031169228"/>
    <n v="1634.41515584614"/>
    <x v="0"/>
    <x v="0"/>
    <n v="277.569402246532"/>
    <n v="2.32326806711387"/>
    <n v="-0.231732562996119"/>
    <n v="1.08016046465389"/>
    <n v="13878.4701123266"/>
    <n v="116.163403355694"/>
    <n v="-11.5866281498059"/>
    <n v="54.0080232326947"/>
    <n v="-1467.0060772861"/>
    <n v="-1019.63508406589"/>
    <n v="-597.423488820068"/>
    <n v="-261.753289721868"/>
    <n v="293.818969192337"/>
    <n v="797.173516651479"/>
    <n v="1809.41027071248"/>
    <n v="4490.67518744105"/>
    <n v="-1026.11279307268"/>
    <n v="-551.523954455348"/>
    <n v="-228.006058332568"/>
    <n v="-115.111069719721"/>
    <n v="117.163599409683"/>
    <n v="236.229936978994"/>
    <n v="603.528401249172"/>
    <n v="1242.92789949989"/>
  </r>
  <r>
    <x v="0"/>
    <x v="0"/>
    <x v="0"/>
    <x v="1"/>
    <x v="0"/>
    <x v="8"/>
    <x v="5"/>
    <x v="2"/>
    <x v="1"/>
    <n v="0.329321336763364"/>
    <x v="2"/>
    <n v="47.6618300998731"/>
    <n v="-1429.85490299619"/>
    <x v="0"/>
    <x v="0"/>
    <n v="368.158199628261"/>
    <n v="2.64629767765133"/>
    <n v="-0.263644705147284"/>
    <n v="1.41369631490604"/>
    <n v="-11044.7459888478"/>
    <n v="-79.38893032954"/>
    <n v="7.90934115441852"/>
    <n v="-42.4108894471812"/>
    <n v="1252.88462474889"/>
    <n v="844.245556005877"/>
    <n v="485.261842340844"/>
    <n v="210.038824245251"/>
    <n v="-231.884398710372"/>
    <n v="-621.298047605168"/>
    <n v="-1381.4088234081"/>
    <n v="-3298.21936069453"/>
    <n v="748.8831704760109"/>
    <n v="387.532625725685"/>
    <n v="157.410120912095"/>
    <n v="79.05727755759069"/>
    <n v="-79.7015935864391"/>
    <n v="-159.993376723209"/>
    <n v="-403.944094086765"/>
    <n v="-818.5682531874641"/>
  </r>
  <r>
    <x v="0"/>
    <x v="0"/>
    <x v="0"/>
    <x v="1"/>
    <x v="0"/>
    <x v="8"/>
    <x v="2"/>
    <x v="1"/>
    <x v="1"/>
    <n v="0.420362008739494"/>
    <x v="2"/>
    <n v="73.9464199202764"/>
    <n v="-2218.39259760829"/>
    <x v="2"/>
    <x v="0"/>
    <n v="-348.205993489093"/>
    <n v="2.58744993525213"/>
    <n v="-0.339515415213876"/>
    <n v="-1.86209694681941"/>
    <n v="10446.1798046728"/>
    <n v="-77.62349805756401"/>
    <n v="10.1854624564163"/>
    <n v="55.8629084045823"/>
    <n v="-3055.50040543731"/>
    <n v="-1271.76720189377"/>
    <n v="-576.934230997789"/>
    <n v="-217.445072586409"/>
    <n v="200.701280611592"/>
    <n v="472.340665753026"/>
    <n v="854.226190675855"/>
    <n v="1401.31277877827"/>
    <n v="764.829427553407"/>
    <n v="385.708436005143"/>
    <n v="154.896312102229"/>
    <n v="77.5384691467582"/>
    <n v="-77.70357500379821"/>
    <n v="-155.558007384368"/>
    <n v="-389.900347130101"/>
    <n v="-782.441852152508"/>
  </r>
  <r>
    <x v="0"/>
    <x v="0"/>
    <x v="0"/>
    <x v="1"/>
    <x v="0"/>
    <x v="2"/>
    <x v="3"/>
    <x v="2"/>
    <x v="1"/>
    <n v="0.358951097846511"/>
    <x v="2"/>
    <n v="102.368571809939"/>
    <n v="-5118.42859049696"/>
    <x v="0"/>
    <x v="0"/>
    <n v="592.898307991236"/>
    <n v="2.87152744825548"/>
    <n v="-0.307776124981135"/>
    <n v="2.16370650753942"/>
    <n v="-29644.9153995618"/>
    <n v="-143.576372412774"/>
    <n v="15.3888062490568"/>
    <n v="-108.185325376971"/>
    <n v="4048.24405345812"/>
    <n v="2495.14901207596"/>
    <n v="1366.49245825976"/>
    <n v="574.594252270998"/>
    <n v="-610.849592609236"/>
    <n v="-1592.53336298675"/>
    <n v="-3391.40631767184"/>
    <n v="-7508.70378547388"/>
    <n v="1438.32066173412"/>
    <n v="718.554717721904"/>
    <n v="287.263600676985"/>
    <n v="143.604351978905"/>
    <n v="-143.547862953577"/>
    <n v="-287.037649670279"/>
    <n v="-717.14274949438"/>
    <n v="-1432.67617677199"/>
  </r>
  <r>
    <x v="0"/>
    <x v="0"/>
    <x v="0"/>
    <x v="1"/>
    <x v="0"/>
    <x v="5"/>
    <x v="4"/>
    <x v="1"/>
    <x v="1"/>
    <n v="0.395610782103149"/>
    <x v="2"/>
    <n v="81.90638013643689"/>
    <n v="-1638.12760272874"/>
    <x v="0"/>
    <x v="0"/>
    <n v="-392.515478368639"/>
    <n v="2.70915382462463"/>
    <n v="-0.334858878738389"/>
    <n v="-2.09265532107719"/>
    <n v="7850.30956737279"/>
    <n v="-54.1830764924926"/>
    <n v="6.69717757476778"/>
    <n v="41.8531064215437"/>
    <n v="-2265.43551785364"/>
    <n v="-951.367134212093"/>
    <n v="-432.795395519341"/>
    <n v="-163.312643172476"/>
    <n v="150.895322998792"/>
    <n v="355.276444438916"/>
    <n v="642.593640704931"/>
    <n v="1052.63573420106"/>
    <n v="538.204670172748"/>
    <n v="270.189066329558"/>
    <n v="108.263899361593"/>
    <n v="54.158568390983"/>
    <n v="-54.2056124015994"/>
    <n v="-108.452603137193"/>
    <n v="-271.391891808822"/>
    <n v="-543.371187593143"/>
  </r>
  <r>
    <x v="0"/>
    <x v="0"/>
    <x v="0"/>
    <x v="1"/>
    <x v="0"/>
    <x v="5"/>
    <x v="4"/>
    <x v="2"/>
    <x v="1"/>
    <n v="0.395610782103149"/>
    <x v="2"/>
    <n v="145.063763633192"/>
    <n v="-2901.27527266385"/>
    <x v="3"/>
    <x v="0"/>
    <n v="697.823090875654"/>
    <n v="2.70915382462463"/>
    <n v="-0.317327225043395"/>
    <n v="2.43819867632976"/>
    <n v="-13956.4618175131"/>
    <n v="-54.1830764924926"/>
    <n v="6.3465445008679"/>
    <n v="-48.7639735265953"/>
    <n v="2095.91875912354"/>
    <n v="1229.31000427649"/>
    <n v="657.543173724952"/>
    <n v="272.822784525242"/>
    <n v="-285.240104698921"/>
    <n v="-735.062124805377"/>
    <n v="-1538.08349778365"/>
    <n v="-3308.71854277611"/>
    <n v="538.204670172745"/>
    <n v="270.189066329558"/>
    <n v="108.263899361593"/>
    <n v="54.158568390983"/>
    <n v="-54.2056124015994"/>
    <n v="-108.452603137196"/>
    <n v="-271.391891808823"/>
    <n v="-543.371187593143"/>
  </r>
  <r>
    <x v="0"/>
    <x v="0"/>
    <x v="0"/>
    <x v="1"/>
    <x v="0"/>
    <x v="2"/>
    <x v="3"/>
    <x v="1"/>
    <x v="2"/>
    <n v="0.329177465079528"/>
    <x v="3"/>
    <n v="119.056534270773"/>
    <n v="-5952.82671353866"/>
    <x v="0"/>
    <x v="0"/>
    <n v="-486.157123908574"/>
    <n v="3.56586286695663"/>
    <n v="-0.230518815887778"/>
    <n v="-4.17846142085467"/>
    <n v="24307.8561954287"/>
    <n v="-178.293143347832"/>
    <n v="11.5259407943889"/>
    <n v="208.923071042734"/>
    <n v="-6516.76649523697"/>
    <n v="-2838.60951142669"/>
    <n v="-1315.65394773392"/>
    <n v="-501.996494287411"/>
    <n v="470.626367536127"/>
    <n v="1119.92415174813"/>
    <n v="2060.46603270963"/>
    <n v="3480.99945428459"/>
    <n v="1787.47557470977"/>
    <n v="892.66574570043"/>
    <n v="356.784398577693"/>
    <n v="178.343178907647"/>
    <n v="-178.242094539576"/>
    <n v="-356.380068740319"/>
    <n v="-890.139020632751"/>
    <n v="-1777.37363058829"/>
  </r>
  <r>
    <x v="0"/>
    <x v="0"/>
    <x v="0"/>
    <x v="1"/>
    <x v="0"/>
    <x v="2"/>
    <x v="5"/>
    <x v="2"/>
    <x v="2"/>
    <n v="0.299359911885529"/>
    <x v="3"/>
    <n v="59.6821820816538"/>
    <n v="-2984.10910408269"/>
    <x v="2"/>
    <x v="0"/>
    <n v="398.830803570654"/>
    <n v="3.39645534415657"/>
    <n v="-0.196145413348609"/>
    <n v="2.34151924973228"/>
    <n v="-19941.5401785327"/>
    <n v="-169.822767207829"/>
    <n v="9.807270667430471"/>
    <n v="-117.075962486614"/>
    <n v="2474.88528345584"/>
    <n v="1593.98409053833"/>
    <n v="895.340588072969"/>
    <n v="382.445945391518"/>
    <n v="-415.294581930152"/>
    <n v="-1100.05770546092"/>
    <n v="-2404.58266301557"/>
    <n v="-5591.92287226468"/>
    <n v="1614.28640099375"/>
    <n v="832.177772639025"/>
    <n v="337.22768138114"/>
    <n v="169.239674906527"/>
    <n v="-170.366793243966"/>
    <n v="-341.7500373536"/>
    <n v="-861.062402816111"/>
    <n v="-1739.44949469114"/>
  </r>
  <r>
    <x v="0"/>
    <x v="0"/>
    <x v="0"/>
    <x v="1"/>
    <x v="0"/>
    <x v="5"/>
    <x v="2"/>
    <x v="1"/>
    <x v="2"/>
    <n v="0.390752933734236"/>
    <x v="3"/>
    <n v="91.1067158000829"/>
    <n v="-1822.13431600166"/>
    <x v="0"/>
    <x v="0"/>
    <n v="-355.047572040059"/>
    <n v="3.25368383898334"/>
    <n v="-0.250322929762599"/>
    <n v="-3.08029809686893"/>
    <n v="7100.95144080119"/>
    <n v="-65.0736767796669"/>
    <n v="5.00645859525199"/>
    <n v="61.6059619373786"/>
    <n v="-1972.07145196525"/>
    <n v="-839.980305368608"/>
    <n v="-386.380815420291"/>
    <n v="-146.919444897788"/>
    <n v="137.271510855259"/>
    <n v="326.096926869785"/>
    <n v="599.086792717526"/>
    <n v="1013.43357624986"/>
    <n v="643.702019448137"/>
    <n v="323.956852169044"/>
    <n v="129.948400133798"/>
    <n v="65.025971540814"/>
    <n v="-65.11758295548699"/>
    <n v="-130.315864650167"/>
    <n v="-326.298726159938"/>
    <n v="-653.754645924154"/>
  </r>
  <r>
    <x v="0"/>
    <x v="0"/>
    <x v="0"/>
    <x v="1"/>
    <x v="0"/>
    <x v="2"/>
    <x v="9"/>
    <x v="1"/>
    <x v="2"/>
    <n v="0.345434684424757"/>
    <x v="3"/>
    <n v="107.293390034258"/>
    <n v="-5364.6695017129"/>
    <x v="0"/>
    <x v="0"/>
    <n v="-438.048460292733"/>
    <n v="3.49117788615935"/>
    <n v="-0.237136670227745"/>
    <n v="-3.76509989814799"/>
    <n v="21902.4230146367"/>
    <n v="-174.558894307967"/>
    <n v="11.8568335113872"/>
    <n v="188.2549949074"/>
    <n v="-5974.10077548038"/>
    <n v="-2576.1343871255"/>
    <n v="-1189.28401210856"/>
    <n v="-452.863925487563"/>
    <n v="423.593514572946"/>
    <n v="1006.56474162397"/>
    <n v="1848.44606043698"/>
    <n v="3116.2389770822"/>
    <n v="1746.72735620384"/>
    <n v="873.292694423023"/>
    <n v="349.214436337348"/>
    <n v="174.584357746923"/>
    <n v="-174.530964772492"/>
    <n v="-349.001382640566"/>
    <n v="-871.984235846765"/>
    <n v="-1741.85227077489"/>
  </r>
  <r>
    <x v="0"/>
    <x v="0"/>
    <x v="0"/>
    <x v="1"/>
    <x v="0"/>
    <x v="2"/>
    <x v="9"/>
    <x v="2"/>
    <x v="2"/>
    <n v="0.345434684424757"/>
    <x v="3"/>
    <n v="138.022866080718"/>
    <n v="-6901.1433040359"/>
    <x v="3"/>
    <x v="0"/>
    <n v="646.866884402677"/>
    <n v="3.49117788615935"/>
    <n v="-0.22823241216596"/>
    <n v="3.51311486622284"/>
    <n v="-32343.3442201339"/>
    <n v="-174.558894307967"/>
    <n v="11.411620608298"/>
    <n v="-175.655743311142"/>
    <n v="4875.05267147372"/>
    <n v="2848.44233635155"/>
    <n v="1523.00434962996"/>
    <n v="632.051419207846"/>
    <n v="-661.321830122469"/>
    <n v="-1705.72362011456"/>
    <n v="-3576.13066304006"/>
    <n v="-7732.91446987191"/>
    <n v="1746.72735620383"/>
    <n v="873.292694423017"/>
    <n v="349.214436337346"/>
    <n v="174.58435774692"/>
    <n v="-174.530964772495"/>
    <n v="-349.001382640566"/>
    <n v="-871.98423584677"/>
    <n v="-1741.8522707749"/>
  </r>
  <r>
    <x v="1"/>
    <x v="1"/>
    <x v="1"/>
    <x v="0"/>
    <x v="1"/>
    <x v="6"/>
    <x v="0"/>
    <x v="0"/>
    <x v="0"/>
    <n v="0"/>
    <x v="0"/>
    <n v="2892.769107971"/>
    <n v="57855.3821594199"/>
    <x v="0"/>
    <x v="0"/>
    <n v="2892.769107971"/>
    <n v="0"/>
    <n v="0.174358685959896"/>
    <n v="5.54777637145123"/>
    <n v="57855.3821594199"/>
    <n v="0"/>
    <n v="3.48717371919791"/>
    <n v="110.955527429025"/>
    <n v="-11571.076431884"/>
    <n v="-5785.538215942"/>
    <n v="-2892.769107971"/>
    <n v="-1157.1076431884"/>
    <n v="1157.10764318839"/>
    <n v="2892.769107971"/>
    <n v="5785.538215942"/>
    <n v="11571.076431884"/>
    <n v="0"/>
    <n v="0"/>
    <n v="0"/>
    <n v="0"/>
    <n v="0"/>
    <n v="0"/>
    <n v="0"/>
    <n v="0"/>
  </r>
  <r>
    <x v="1"/>
    <x v="1"/>
    <x v="1"/>
    <x v="1"/>
    <x v="1"/>
    <x v="5"/>
    <x v="10"/>
    <x v="2"/>
    <x v="0"/>
    <n v="0.397567985636796"/>
    <x v="4"/>
    <n v="163.272151082452"/>
    <n v="-3265.44302164903"/>
    <x v="1"/>
    <x v="0"/>
    <n v="1351.359799689"/>
    <n v="5.03675518628893"/>
    <n v="-1.42048223423785"/>
    <n v="2.2785242576016"/>
    <n v="-27027.19599378"/>
    <n v="-100.735103725779"/>
    <n v="28.409644684757"/>
    <n v="-45.570485152032"/>
    <n v="2966.99307628313"/>
    <n v="2049.3352995871"/>
    <n v="1185.91279929356"/>
    <n v="514.056271711211"/>
    <n v="-566.847109837372"/>
    <n v="-1514.00932060017"/>
    <n v="-3336.00919873033"/>
    <n v="-7741.64278562941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8"/>
    <x v="11"/>
    <x v="2"/>
    <x v="0"/>
    <n v="0.426433353154432"/>
    <x v="4"/>
    <n v="258.091859405527"/>
    <n v="-7742.7557821658"/>
    <x v="0"/>
    <x v="0"/>
    <n v="1738.84040995001"/>
    <n v="4.89073402329661"/>
    <n v="-1.47413814186637"/>
    <n v="2.83979174077024"/>
    <n v="-52165.2122985002"/>
    <n v="-146.722020698898"/>
    <n v="44.2241442559912"/>
    <n v="-85.1937522231071"/>
    <n v="6627.3010132961"/>
    <n v="4267.66987588814"/>
    <n v="2376.22054939379"/>
    <n v="1006.8814551024"/>
    <n v="-1078.59472915069"/>
    <n v="-2822.80681183147"/>
    <n v="-6030.9246759636"/>
    <n v="-13319.5834571292"/>
    <n v="1462.65567630855"/>
    <n v="732.679651823285"/>
    <n v="293.311737974875"/>
    <n v="146.690205644279"/>
    <n v="-146.751469672963"/>
    <n v="-293.557388686672"/>
    <n v="-734.241320022993"/>
    <n v="-1469.2991546034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49"/>
    <n v="-3736.2029163549"/>
    <n v="-1706.85630867744"/>
    <n v="-643.051371477191"/>
    <n v="590.2605333510199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3"/>
    <x v="12"/>
    <x v="1"/>
    <x v="0"/>
    <n v="0.50139327707893"/>
    <x v="4"/>
    <n v="102.987095630395"/>
    <n v="-2574.67739075987"/>
    <x v="0"/>
    <x v="0"/>
    <n v="-706.567010791463"/>
    <n v="3.9759021521199"/>
    <n v="-1.41771442247423"/>
    <n v="-1.55256951916521"/>
    <n v="17664.1752697866"/>
    <n v="-99.39755380299761"/>
    <n v="35.4428605618558"/>
    <n v="38.8142379791302"/>
    <n v="-6111.92496983771"/>
    <n v="-2353.27079652348"/>
    <n v="-1021.33130202182"/>
    <n v="-374.529938331096"/>
    <n v="333.181277673737"/>
    <n v="762.879019714092"/>
    <n v="1319.47057729762"/>
    <n v="1996.09009562496"/>
    <n v="954.1928950076031"/>
    <n v="488.036512421621"/>
    <n v="197.445353629288"/>
    <n v="99.0665213001194"/>
    <n v="-99.7164055811936"/>
    <n v="-200.047337048645"/>
    <n v="-504.406552564259"/>
    <n v="-1021.24658207523"/>
  </r>
  <r>
    <x v="1"/>
    <x v="1"/>
    <x v="1"/>
    <x v="1"/>
    <x v="1"/>
    <x v="2"/>
    <x v="13"/>
    <x v="2"/>
    <x v="0"/>
    <n v="0.388708147833382"/>
    <x v="4"/>
    <n v="127.108832431624"/>
    <n v="-6355.44162158122"/>
    <x v="1"/>
    <x v="0"/>
    <n v="1153.45412913149"/>
    <n v="4.89020114451614"/>
    <n v="-1.35009652387185"/>
    <n v="1.96833344572577"/>
    <n v="-57672.7064565744"/>
    <n v="-244.510057225807"/>
    <n v="67.50482619359229"/>
    <n v="-98.4166722862883"/>
    <n v="5891.71907732506"/>
    <n v="4202.24426813302"/>
    <n v="2480.09601909194"/>
    <n v="1088.15332786281"/>
    <n v="-1219.19972018776"/>
    <n v="-3294.19559752109"/>
    <n v="-7390.26616134183"/>
    <n v="-17675.1056152532"/>
    <n v="2398.39347932098"/>
    <n v="1212.61406672647"/>
    <n v="487.563771363756"/>
    <n v="244.156000794953"/>
    <n v="-244.845461250588"/>
    <n v="-490.326979026713"/>
    <n v="-1230.12216050025"/>
    <n v="-2472.02513579166"/>
  </r>
  <r>
    <x v="1"/>
    <x v="1"/>
    <x v="1"/>
    <x v="1"/>
    <x v="1"/>
    <x v="0"/>
    <x v="14"/>
    <x v="1"/>
    <x v="0"/>
    <n v="0.534273608820262"/>
    <x v="4"/>
    <n v="89.55879870566871"/>
    <n v="2238.96996764172"/>
    <x v="0"/>
    <x v="0"/>
    <n v="-602.821078716893"/>
    <n v="3.63448799443552"/>
    <n v="-1.3816098047069"/>
    <n v="-1.3278518197145"/>
    <n v="-15070.5269679223"/>
    <n v="90.8621998608881"/>
    <n v="-34.5402451176724"/>
    <n v="-33.1962954928625"/>
    <n v="5305.9685684657"/>
    <n v="2017.54298584569"/>
    <n v="872.739605263195"/>
    <n v="319.677975702311"/>
    <n v="-284.199609424562"/>
    <n v="-650.765949868639"/>
    <n v="-1126.599919137"/>
    <n v="-1710.66752651694"/>
    <n v="-861.022148980669"/>
    <n v="-443.444750009937"/>
    <n v="-180.073538895704"/>
    <n v="-90.4563719118357"/>
    <n v="91.25484084162851"/>
    <n v="183.269704272172"/>
    <n v="463.521301452559"/>
    <n v="942.78380939797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49"/>
    <n v="-3736.2029163549"/>
    <n v="-1706.85630867744"/>
    <n v="-643.051371477191"/>
    <n v="590.2605333510199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9"/>
    <x v="12"/>
    <x v="1"/>
    <x v="0"/>
    <n v="0.50139327707893"/>
    <x v="4"/>
    <n v="102.987095630395"/>
    <n v="-1029.87095630395"/>
    <x v="4"/>
    <x v="0"/>
    <n v="-706.567010791463"/>
    <n v="3.9759021521199"/>
    <n v="-1.41771442247423"/>
    <n v="-1.55256951916521"/>
    <n v="7065.67010791463"/>
    <n v="-39.759021521199"/>
    <n v="14.1771442247423"/>
    <n v="15.5256951916521"/>
    <n v="-2444.76998793508"/>
    <n v="-941.308318609392"/>
    <n v="-408.53252080873"/>
    <n v="-149.811975332439"/>
    <n v="133.272511069495"/>
    <n v="305.151607885637"/>
    <n v="527.788230919047"/>
    <n v="798.4360382499819"/>
    <n v="381.677158003041"/>
    <n v="195.214604968648"/>
    <n v="78.9781414517154"/>
    <n v="39.6266085200477"/>
    <n v="-39.8865622324774"/>
    <n v="-80.0189348194579"/>
    <n v="-201.762621025704"/>
    <n v="-408.498632830092"/>
  </r>
  <r>
    <x v="1"/>
    <x v="1"/>
    <x v="1"/>
    <x v="1"/>
    <x v="1"/>
    <x v="9"/>
    <x v="13"/>
    <x v="2"/>
    <x v="0"/>
    <n v="0.388708147833382"/>
    <x v="4"/>
    <n v="127.108832431624"/>
    <n v="-1271.08832431624"/>
    <x v="0"/>
    <x v="0"/>
    <n v="1153.45412913149"/>
    <n v="4.89020114451614"/>
    <n v="-1.35009652387185"/>
    <n v="1.96833344572577"/>
    <n v="-11534.5412913149"/>
    <n v="-48.9020114451614"/>
    <n v="13.5009652387185"/>
    <n v="-19.6833344572577"/>
    <n v="1178.34381546501"/>
    <n v="840.448853626603"/>
    <n v="496.019203818388"/>
    <n v="217.630665572561"/>
    <n v="-243.839944037552"/>
    <n v="-658.839119504219"/>
    <n v="-1478.05323226837"/>
    <n v="-3535.02112305064"/>
    <n v="479.678695864196"/>
    <n v="242.522813345295"/>
    <n v="97.5127542727512"/>
    <n v="48.8312001589907"/>
    <n v="-48.9690922501177"/>
    <n v="-98.0653958053426"/>
    <n v="-246.024432100051"/>
    <n v="-494.405027158332"/>
  </r>
  <r>
    <x v="1"/>
    <x v="1"/>
    <x v="1"/>
    <x v="1"/>
    <x v="1"/>
    <x v="3"/>
    <x v="15"/>
    <x v="2"/>
    <x v="0"/>
    <n v="0.382879148340354"/>
    <x v="4"/>
    <n v="97.94602408010471"/>
    <n v="-2448.65060200262"/>
    <x v="0"/>
    <x v="0"/>
    <n v="965.782146688572"/>
    <n v="4.60904320844893"/>
    <n v="-1.25460107425292"/>
    <n v="1.66434324883816"/>
    <n v="-24144.5536672143"/>
    <n v="-115.226080211223"/>
    <n v="31.365026856323"/>
    <n v="-41.6085812209539"/>
    <n v="2304.43811858593"/>
    <n v="1691.70317940324"/>
    <n v="1017.55566431179"/>
    <n v="451.869097735863"/>
    <n v="-514.565422986266"/>
    <n v="-1407.05134978533"/>
    <n v="-3217.19626007737"/>
    <n v="-7951.63202400791"/>
    <n v="1101.30944690108"/>
    <n v="565.138884225723"/>
    <n v="228.829462046454"/>
    <n v="114.830678465302"/>
    <n v="-115.602314023838"/>
    <n v="-231.921279702874"/>
    <n v="-584.696207135832"/>
    <n v="-1183.03147738255"/>
  </r>
  <r>
    <x v="1"/>
    <x v="1"/>
    <x v="1"/>
    <x v="1"/>
    <x v="1"/>
    <x v="7"/>
    <x v="16"/>
    <x v="2"/>
    <x v="0"/>
    <n v="0.379493250665508"/>
    <x v="4"/>
    <n v="74.71266074554021"/>
    <n v="3735.63303727701"/>
    <x v="2"/>
    <x v="0"/>
    <n v="793.771253452707"/>
    <n v="4.22247396727772"/>
    <n v="-1.14006846519936"/>
    <n v="1.37901647916443"/>
    <n v="39688.5626726353"/>
    <n v="211.123698363886"/>
    <n v="-57.0034232599681"/>
    <n v="68.95082395822151"/>
    <n v="-3555.65798185448"/>
    <n v="-2677.64522534897"/>
    <n v="-1639.8448812502"/>
    <n v="-736.823014836074"/>
    <n v="852.73404593741"/>
    <n v="2360.27147545465"/>
    <n v="5504.04288108433"/>
    <n v="14089.8204224371"/>
    <n v="-1946.9663820136"/>
    <n v="-1019.62713955585"/>
    <n v="-416.895491468569"/>
    <n v="-209.81679529051"/>
    <n v="212.372223321347"/>
    <n v="427.131726865463"/>
    <n v="1084.24358814461"/>
    <n v="2214.8310851343"/>
  </r>
  <r>
    <x v="1"/>
    <x v="1"/>
    <x v="1"/>
    <x v="1"/>
    <x v="1"/>
    <x v="5"/>
    <x v="13"/>
    <x v="1"/>
    <x v="0"/>
    <n v="0.388708147833382"/>
    <x v="4"/>
    <n v="300.37624199684"/>
    <n v="-6007.52483993681"/>
    <x v="0"/>
    <x v="0"/>
    <n v="-1739.31497883951"/>
    <n v="4.89020114451614"/>
    <n v="-1.33965300877476"/>
    <n v="-3.91173658790533"/>
    <n v="34786.2995767902"/>
    <n v="-97.8040228903228"/>
    <n v="26.7930601754953"/>
    <n v="78.23473175810651"/>
    <n v="-9214.388800953961"/>
    <n v="-4104.64050868879"/>
    <n v="-1900.73070033422"/>
    <n v="-721.846312043276"/>
    <n v="669.427755113288"/>
    <n v="1575.09086896256"/>
    <n v="2829.43175140526"/>
    <n v="4501.0341857827"/>
    <n v="959.357391728395"/>
    <n v="485.045626690585"/>
    <n v="195.025508545505"/>
    <n v="97.66240031798129"/>
    <n v="-97.93818450023539"/>
    <n v="-196.130791610685"/>
    <n v="-492.048864200101"/>
    <n v="-988.810054316664"/>
  </r>
  <r>
    <x v="1"/>
    <x v="1"/>
    <x v="1"/>
    <x v="1"/>
    <x v="1"/>
    <x v="7"/>
    <x v="14"/>
    <x v="1"/>
    <x v="0"/>
    <n v="0.534273608820262"/>
    <x v="4"/>
    <n v="89.55879870566871"/>
    <n v="4477.93993528343"/>
    <x v="0"/>
    <x v="0"/>
    <n v="-602.821078716893"/>
    <n v="3.63448799443552"/>
    <n v="-1.3816098047069"/>
    <n v="-1.3278518197145"/>
    <n v="-30141.0539358446"/>
    <n v="181.724399721776"/>
    <n v="-69.0804902353448"/>
    <n v="-66.39259098572511"/>
    <n v="10611.9371369314"/>
    <n v="4035.08597169138"/>
    <n v="1745.47921052639"/>
    <n v="639.355951404622"/>
    <n v="-568.399218849123"/>
    <n v="-1301.53189973728"/>
    <n v="-2253.19983827401"/>
    <n v="-3421.33505303388"/>
    <n v="-1722.04429796134"/>
    <n v="-886.889500019873"/>
    <n v="-360.147077791407"/>
    <n v="-180.912743823671"/>
    <n v="182.509681683257"/>
    <n v="366.539408544344"/>
    <n v="927.042602905118"/>
    <n v="1885.56761879594"/>
  </r>
  <r>
    <x v="1"/>
    <x v="1"/>
    <x v="1"/>
    <x v="1"/>
    <x v="1"/>
    <x v="10"/>
    <x v="14"/>
    <x v="1"/>
    <x v="1"/>
    <n v="0.484708136945667"/>
    <x v="5"/>
    <n v="166.028539397892"/>
    <n v="1660.28539397892"/>
    <x v="1"/>
    <x v="0"/>
    <n v="-725.652530609001"/>
    <n v="6.10042887459315"/>
    <n v="-0.905850308831783"/>
    <n v="-3.93316855537287"/>
    <n v="-7256.52530609001"/>
    <n v="61.0042887459315"/>
    <n v="-9.058503088317829"/>
    <n v="-39.3316855537287"/>
    <n v="2138.77696532093"/>
    <n v="883.123392910757"/>
    <n v="400.336416851977"/>
    <n v="150.954531027386"/>
    <n v="-139.540252024981"/>
    <n v="-328.961973817931"/>
    <n v="-597.152384490213"/>
    <n v="-989.136436244332"/>
    <n v="-591.6268800357431"/>
    <n v="-300.952116021804"/>
    <n v="-121.401318390622"/>
    <n v="-60.8558642786079"/>
    <n v="61.1462854221179"/>
    <n v="122.564365987037"/>
    <n v="308.281228434441"/>
    <n v="621.826693180263"/>
  </r>
  <r>
    <x v="1"/>
    <x v="1"/>
    <x v="1"/>
    <x v="1"/>
    <x v="1"/>
    <x v="5"/>
    <x v="16"/>
    <x v="2"/>
    <x v="1"/>
    <n v="0.329531122960377"/>
    <x v="5"/>
    <n v="128.053521146373"/>
    <n v="-2561.07042292746"/>
    <x v="0"/>
    <x v="0"/>
    <n v="983.9958224993831"/>
    <n v="7.01696901491219"/>
    <n v="-0.712735349019863"/>
    <n v="3.77552631555712"/>
    <n v="-19679.9164499877"/>
    <n v="-140.339380298244"/>
    <n v="14.2547069803973"/>
    <n v="-75.5105263111423"/>
    <n v="2240.8266670517"/>
    <n v="1507.40470554195"/>
    <n v="865.564836423848"/>
    <n v="374.412579889834"/>
    <n v="-413.005377556947"/>
    <n v="-1105.88817460085"/>
    <n v="-2456.3514586598"/>
    <n v="-5853.7778178765"/>
    <n v="1327.38806465524"/>
    <n v="685.824839100633"/>
    <n v="278.373834497222"/>
    <n v="139.780592911452"/>
    <n v="-140.865964856248"/>
    <n v="-282.725535425609"/>
    <n v="-713.476732169202"/>
    <n v="-1444.89291333642"/>
  </r>
  <r>
    <x v="1"/>
    <x v="1"/>
    <x v="1"/>
    <x v="1"/>
    <x v="1"/>
    <x v="11"/>
    <x v="11"/>
    <x v="1"/>
    <x v="1"/>
    <n v="0.376698493444786"/>
    <x v="5"/>
    <n v="240.483158884428"/>
    <n v="-9619.32635537711"/>
    <x v="0"/>
    <x v="0"/>
    <n v="-1156.29205656574"/>
    <n v="7.39113022146388"/>
    <n v="-0.846345305767003"/>
    <n v="-6.16111807362952"/>
    <n v="46251.6822626297"/>
    <n v="-295.645208858555"/>
    <n v="33.8538122306801"/>
    <n v="246.444722945181"/>
    <n v="-13106.3134937643"/>
    <n v="-5564.6748930398"/>
    <n v="-2541.86090714291"/>
    <n v="-961.07954154626"/>
    <n v="889.932158810507"/>
    <n v="2097.97096416527"/>
    <n v="3800.35513087579"/>
    <n v="6232.58337369784"/>
    <n v="2953.92980383279"/>
    <n v="1477.97365195192"/>
    <n v="591.279689706871"/>
    <n v="295.644788225673"/>
    <n v="-295.641373258659"/>
    <n v="-591.267042754298"/>
    <n v="-1477.93967057148"/>
    <n v="-2954.48343618635"/>
  </r>
  <r>
    <x v="1"/>
    <x v="1"/>
    <x v="1"/>
    <x v="1"/>
    <x v="1"/>
    <x v="2"/>
    <x v="13"/>
    <x v="2"/>
    <x v="1"/>
    <n v="0.338821665827469"/>
    <x v="5"/>
    <n v="188.546474370463"/>
    <n v="-9427.323718523159"/>
    <x v="0"/>
    <x v="0"/>
    <n v="1273.73144096832"/>
    <n v="7.54403097293947"/>
    <n v="-0.785422683505916"/>
    <n v="4.78670629102066"/>
    <n v="-63686.5720484158"/>
    <n v="-377.201548646973"/>
    <n v="39.2711341752958"/>
    <n v="-239.335314551033"/>
    <n v="7920.57114978212"/>
    <n v="5113.15377648576"/>
    <n v="2868.2636694161"/>
    <n v="1223.16556829065"/>
    <n v="-1324.05613107566"/>
    <n v="-3496.71184060146"/>
    <n v="-7597.10254469776"/>
    <n v="-17404.4794317244"/>
    <n v="3726.80445457206"/>
    <n v="1876.96882899547"/>
    <n v="753.12353833333"/>
    <n v="376.893991993234"/>
    <n v="-377.486385400766"/>
    <n v="-755.500477264025"/>
    <n v="-1892.15330002753"/>
    <n v="-3792.63133435551"/>
  </r>
  <r>
    <x v="1"/>
    <x v="1"/>
    <x v="1"/>
    <x v="1"/>
    <x v="1"/>
    <x v="3"/>
    <x v="17"/>
    <x v="1"/>
    <x v="1"/>
    <n v="0.360212115158093"/>
    <x v="5"/>
    <n v="273.230841335071"/>
    <n v="-6830.77103337678"/>
    <x v="0"/>
    <x v="0"/>
    <n v="-1299.40953064489"/>
    <n v="7.56666883148183"/>
    <n v="-0.82568411175061"/>
    <n v="-6.93685205174721"/>
    <n v="32485.2382661222"/>
    <n v="-189.166720787046"/>
    <n v="20.6421027937653"/>
    <n v="173.42130129368"/>
    <n v="-8975.52829404974"/>
    <n v="-3865.79642095344"/>
    <n v="-1776.36151159291"/>
    <n v="-673.744177008689"/>
    <n v="626.143276960954"/>
    <n v="1479.56865909491"/>
    <n v="2688.7862117505"/>
    <n v="4427.97567467813"/>
    <n v="1895.0793417439"/>
    <n v="946.729705497916"/>
    <n v="378.480942248598"/>
    <n v="189.203939228247"/>
    <n v="-189.128816456531"/>
    <n v="-378.180453802617"/>
    <n v="-944.851768382296"/>
    <n v="-1887.56925398474"/>
  </r>
  <r>
    <x v="1"/>
    <x v="1"/>
    <x v="1"/>
    <x v="1"/>
    <x v="1"/>
    <x v="5"/>
    <x v="18"/>
    <x v="2"/>
    <x v="1"/>
    <n v="0.328118121866187"/>
    <x v="5"/>
    <n v="105.898323720493"/>
    <n v="-2117.96647440985"/>
    <x v="2"/>
    <x v="0"/>
    <n v="856.787807627412"/>
    <n v="6.6213905639248"/>
    <n v="-0.670394267861489"/>
    <n v="3.31214265504148"/>
    <n v="-17135.7561525482"/>
    <n v="-132.427811278496"/>
    <n v="13.4078853572298"/>
    <n v="-66.24285310082961"/>
    <n v="1878.87295318067"/>
    <n v="1285.3673544253"/>
    <n v="745.627648325219"/>
    <n v="324.602830645733"/>
    <n v="-361.177493974094"/>
    <n v="-973.406687634019"/>
    <n v="-2185.12253462049"/>
    <n v="-5310.59549819539"/>
    <n v="1214.90740928757"/>
    <n v="638.938710509474"/>
    <n v="261.462104641337"/>
    <n v="131.603334651002"/>
    <n v="-133.207918075602"/>
    <n v="-267.893573574138"/>
    <n v="-679.716627062217"/>
    <n v="-1386.69712585432"/>
  </r>
  <r>
    <x v="1"/>
    <x v="1"/>
    <x v="1"/>
    <x v="1"/>
    <x v="1"/>
    <x v="9"/>
    <x v="17"/>
    <x v="1"/>
    <x v="1"/>
    <n v="0.360212115158093"/>
    <x v="5"/>
    <n v="273.230841335071"/>
    <n v="-2732.30841335071"/>
    <x v="0"/>
    <x v="0"/>
    <n v="-1299.40953064489"/>
    <n v="7.56666883148183"/>
    <n v="-0.82568411175061"/>
    <n v="-6.93685205174721"/>
    <n v="12994.0953064489"/>
    <n v="-75.6666883148183"/>
    <n v="8.256841117506101"/>
    <n v="69.36852051747211"/>
    <n v="-3590.2113176199"/>
    <n v="-1546.31856838138"/>
    <n v="-710.544604637164"/>
    <n v="-269.497670803476"/>
    <n v="250.457310784382"/>
    <n v="591.827463637965"/>
    <n v="1075.5144847002"/>
    <n v="1771.19026987125"/>
    <n v="758.0317366975599"/>
    <n v="378.691882199166"/>
    <n v="151.392376899439"/>
    <n v="75.6815756912988"/>
    <n v="-75.65152658261241"/>
    <n v="-151.272181521047"/>
    <n v="-377.940707352918"/>
    <n v="-755.0277015938969"/>
  </r>
  <r>
    <x v="1"/>
    <x v="1"/>
    <x v="1"/>
    <x v="1"/>
    <x v="1"/>
    <x v="6"/>
    <x v="19"/>
    <x v="2"/>
    <x v="1"/>
    <n v="0.32822526806959"/>
    <x v="5"/>
    <n v="87.90300500664431"/>
    <n v="1758.06010013289"/>
    <x v="0"/>
    <x v="0"/>
    <n v="743.3089995957411"/>
    <n v="6.17757992129292"/>
    <n v="-0.626198557648185"/>
    <n v="2.89096890763958"/>
    <n v="14866.1799919148"/>
    <n v="123.551598425858"/>
    <n v="-12.5239711529637"/>
    <n v="57.8193781527915"/>
    <n v="-1576.46163706298"/>
    <n v="-1094.21216487241"/>
    <n v="-640.555216479537"/>
    <n v="-280.491345173614"/>
    <n v="314.604879715484"/>
    <n v="853.055813275119"/>
    <n v="1934.31127658636"/>
    <n v="4791.44382209506"/>
    <n v="-1095.3895614028"/>
    <n v="-587.524622648364"/>
    <n v="-242.647361918839"/>
    <n v="-122.466620484702"/>
    <n v="124.582376050059"/>
    <n v="251.124870600656"/>
    <n v="641.146623709428"/>
    <n v="1319.17187367281"/>
  </r>
  <r>
    <x v="1"/>
    <x v="1"/>
    <x v="1"/>
    <x v="1"/>
    <x v="1"/>
    <x v="9"/>
    <x v="15"/>
    <x v="2"/>
    <x v="1"/>
    <n v="0.332951731500668"/>
    <x v="5"/>
    <n v="155.535523902709"/>
    <n v="-1555.35523902709"/>
    <x v="3"/>
    <x v="0"/>
    <n v="1125.10804494968"/>
    <n v="7.3367778961712"/>
    <n v="-0.751912955862421"/>
    <n v="4.27674454489211"/>
    <n v="-11251.0804494968"/>
    <n v="-73.36777896171201"/>
    <n v="7.51912955862421"/>
    <n v="-42.7674454489211"/>
    <n v="1336.69412327787"/>
    <n v="881.813321132561"/>
    <n v="500.642422975809"/>
    <n v="215.053942447277"/>
    <n v="-235.022763121528"/>
    <n v="-624.998831805083"/>
    <n v="-1372.93879268259"/>
    <n v="-3207.0447160141"/>
    <n v="711.794744507049"/>
    <n v="362.34149057164"/>
    <n v="146.087789706992"/>
    <n v="73.21114834227269"/>
    <n v="-73.514634185467"/>
    <n v="-147.304945316674"/>
    <n v="-370.091825467363"/>
    <n v="-744.998402441977"/>
  </r>
  <r>
    <x v="1"/>
    <x v="1"/>
    <x v="1"/>
    <x v="1"/>
    <x v="1"/>
    <x v="5"/>
    <x v="20"/>
    <x v="1"/>
    <x v="1"/>
    <n v="0.397419884169478"/>
    <x v="5"/>
    <n v="214.247065033629"/>
    <n v="-4284.94130067259"/>
    <x v="0"/>
    <x v="0"/>
    <n v="-1025.82194571867"/>
    <n v="7.12454083108119"/>
    <n v="-0.8630164177004001"/>
    <n v="-5.46989344468823"/>
    <n v="20516.4389143734"/>
    <n v="-142.490816621624"/>
    <n v="17.260328354008"/>
    <n v="109.397868893765"/>
    <n v="-5928.43701509783"/>
    <n v="-2487.57641945471"/>
    <n v="-1131.32282061637"/>
    <n v="-426.841266441866"/>
    <n v="394.33448996991"/>
    <n v="928.378758082308"/>
    <n v="1679.06180620628"/>
    <n v="2750.52245408235"/>
    <n v="1414.52007095093"/>
    <n v="710.358643969375"/>
    <n v="284.685236697062"/>
    <n v="142.419657218782"/>
    <n v="-142.556481937409"/>
    <n v="-285.234005344892"/>
    <n v="-713.853680444604"/>
    <n v="-1429.48848250257"/>
  </r>
  <r>
    <x v="1"/>
    <x v="1"/>
    <x v="1"/>
    <x v="1"/>
    <x v="1"/>
    <x v="6"/>
    <x v="20"/>
    <x v="1"/>
    <x v="1"/>
    <n v="0.397419884169478"/>
    <x v="5"/>
    <n v="214.247065033629"/>
    <n v="4284.94130067259"/>
    <x v="2"/>
    <x v="0"/>
    <n v="-1025.82194571867"/>
    <n v="7.12454083108119"/>
    <n v="-0.8630164177004001"/>
    <n v="-5.46989344468823"/>
    <n v="-20516.4389143734"/>
    <n v="142.490816621624"/>
    <n v="-17.260328354008"/>
    <n v="-109.397868893765"/>
    <n v="5928.43701509783"/>
    <n v="2487.57641945471"/>
    <n v="1131.32282061637"/>
    <n v="426.841266441866"/>
    <n v="-394.33448996991"/>
    <n v="-928.378758082308"/>
    <n v="-1679.06180620628"/>
    <n v="-2750.52245408235"/>
    <n v="-1414.52007095093"/>
    <n v="-710.358643969375"/>
    <n v="-284.685236697062"/>
    <n v="-142.419657218782"/>
    <n v="142.556481937409"/>
    <n v="285.234005344892"/>
    <n v="713.853680444604"/>
    <n v="1429.48848250257"/>
  </r>
  <r>
    <x v="1"/>
    <x v="1"/>
    <x v="1"/>
    <x v="1"/>
    <x v="1"/>
    <x v="5"/>
    <x v="18"/>
    <x v="1"/>
    <x v="2"/>
    <n v="0.298157846897452"/>
    <x v="6"/>
    <n v="559.54607309465"/>
    <n v="-11190.921461893"/>
    <x v="0"/>
    <x v="0"/>
    <n v="-1909.01798926694"/>
    <n v="8.63870533725339"/>
    <n v="-0.457035515171973"/>
    <n v="-17.0432368141129"/>
    <n v="38180.3597853388"/>
    <n v="-172.774106745068"/>
    <n v="9.140710303439461"/>
    <n v="340.864736282258"/>
    <n v="-9142.894114073761"/>
    <n v="-4221.52225990504"/>
    <n v="-2012.26873330484"/>
    <n v="-780.3009125475641"/>
    <n v="746.746766129863"/>
    <n v="1803.15781275821"/>
    <n v="3393.55594568712"/>
    <n v="5958.83369851177"/>
    <n v="1604.03585659833"/>
    <n v="838.543139365438"/>
    <n v="341.906893285036"/>
    <n v="171.894054404329"/>
    <n v="-173.598617552857"/>
    <n v="-348.744148382043"/>
    <n v="-882.12189959178"/>
    <n v="-1791.30180780221"/>
  </r>
  <r>
    <x v="1"/>
    <x v="1"/>
    <x v="1"/>
    <x v="1"/>
    <x v="1"/>
    <x v="5"/>
    <x v="20"/>
    <x v="1"/>
    <x v="2"/>
    <n v="0.36859428532636"/>
    <x v="6"/>
    <n v="256.23614151677"/>
    <n v="-5124.7228303354"/>
    <x v="0"/>
    <x v="0"/>
    <n v="-1026.70870786247"/>
    <n v="8.884347021785731"/>
    <n v="-0.62375681833147"/>
    <n v="-8.857591836810069"/>
    <n v="20534.1741572493"/>
    <n v="-177.686940435715"/>
    <n v="12.4751363666294"/>
    <n v="177.151836736201"/>
    <n v="-5673.59410801461"/>
    <n v="-2426.36963733362"/>
    <n v="-1117.07806977723"/>
    <n v="-424.84923950532"/>
    <n v="396.92346521497"/>
    <n v="942.656811783684"/>
    <n v="1730.37268604862"/>
    <n v="2919.38860404241"/>
    <n v="1767.67764032307"/>
    <n v="886.757409487998"/>
    <n v="355.153079948614"/>
    <n v="177.635325591946"/>
    <n v="-177.731864471207"/>
    <n v="-355.541058944873"/>
    <n v="-889.263416846675"/>
    <n v="-1778.94427974129"/>
  </r>
  <r>
    <x v="1"/>
    <x v="1"/>
    <x v="1"/>
    <x v="1"/>
    <x v="1"/>
    <x v="12"/>
    <x v="12"/>
    <x v="1"/>
    <x v="2"/>
    <n v="0.423285726284429"/>
    <x v="6"/>
    <n v="225.626406687937"/>
    <n v="1128.13203343969"/>
    <x v="3"/>
    <x v="0"/>
    <n v="-837.3420966799461"/>
    <n v="8.172621511052849"/>
    <n v="-0.664043640964688"/>
    <n v="-7.33885103695087"/>
    <n v="-4186.71048339973"/>
    <n v="40.8631075552643"/>
    <n v="-3.32021820482344"/>
    <n v="-36.6942551847543"/>
    <n v="1163.33618155718"/>
    <n v="494.527856631729"/>
    <n v="227.558916046917"/>
    <n v="86.5783848433324"/>
    <n v="-80.9851357687938"/>
    <n v="-192.595339106196"/>
    <n v="-354.600875196024"/>
    <n v="-603.063703577732"/>
    <n v="-401.457593909332"/>
    <n v="-202.810598546151"/>
    <n v="-81.5082587505879"/>
    <n v="-40.8103594194586"/>
    <n v="40.9125854701932"/>
    <n v="81.91797420559681"/>
    <n v="205.407219135885"/>
    <n v="412.381206999416"/>
  </r>
  <r>
    <x v="2"/>
    <x v="2"/>
    <x v="2"/>
    <x v="0"/>
    <x v="2"/>
    <x v="9"/>
    <x v="0"/>
    <x v="0"/>
    <x v="0"/>
    <m/>
    <x v="0"/>
    <n v="10012.3944691412"/>
    <n v="-100123.944691412"/>
    <x v="0"/>
    <x v="0"/>
    <n v="10012.3944691412"/>
    <n v="0"/>
    <n v="0.137156088618373"/>
    <n v="19.2018524065722"/>
    <n v="-100123.944691412"/>
    <n v="0"/>
    <n v="-1.37156088618373"/>
    <n v="-192.018524065722"/>
    <n v="20024.7889382825"/>
    <n v="10012.3944691412"/>
    <n v="5006.19723457063"/>
    <n v="2002.47889382827"/>
    <n v="-2002.47889382825"/>
    <n v="-5006.19723457061"/>
    <n v="-10012.3944691412"/>
    <n v="-20024.7889382824"/>
    <n v="0"/>
    <n v="0"/>
    <n v="0"/>
    <n v="0"/>
    <n v="0"/>
    <n v="0"/>
    <n v="0"/>
    <n v="0"/>
  </r>
  <r>
    <x v="2"/>
    <x v="2"/>
    <x v="2"/>
    <x v="1"/>
    <x v="2"/>
    <x v="5"/>
    <x v="21"/>
    <x v="2"/>
    <x v="0"/>
    <n v="0.41"/>
    <x v="7"/>
    <n v="716.228177516687"/>
    <n v="-14324.5635503337"/>
    <x v="0"/>
    <x v="0"/>
    <n v="5364.31132332896"/>
    <n v="17.4220994195104"/>
    <n v="-5.0923749136734"/>
    <n v="8.91413206046189"/>
    <n v="-107286.226466579"/>
    <n v="-348.441988390207"/>
    <n v="101.847498273468"/>
    <n v="-178.282641209238"/>
    <n v="12677.6322587628"/>
    <n v="8459.41242828245"/>
    <n v="4799.92204891709"/>
    <n v="2056.29324309457"/>
    <n v="-2233.38843283231"/>
    <n v="-5901.50561720697"/>
    <n v="-12791.8027402432"/>
    <n v="-28903.0082287057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9"/>
    <x v="22"/>
    <x v="1"/>
    <x v="0"/>
    <n v="0.472167740835595"/>
    <x v="7"/>
    <n v="416.948175237415"/>
    <n v="-4169.48175237415"/>
    <x v="0"/>
    <x v="0"/>
    <n v="-2882.67009241601"/>
    <n v="14.9580404506212"/>
    <n v="-5.03907707180204"/>
    <n v="-6.32803503385589"/>
    <n v="28826.7009241601"/>
    <n v="-149.580404506212"/>
    <n v="50.3907707180204"/>
    <n v="63.2803503385589"/>
    <n v="-9705.042749881561"/>
    <n v="-3803.07373512445"/>
    <n v="-1660.21071729378"/>
    <n v="-610.379831226333"/>
    <n v="544.3185800742"/>
    <n v="1247.76779091414"/>
    <n v="2160.03716023559"/>
    <n v="3264.53914773965"/>
    <n v="1456.33187860509"/>
    <n v="739.167311141569"/>
    <n v="297.855021538758"/>
    <n v="149.261015995053"/>
    <n v="-149.886462154595"/>
    <n v="-300.359835649665"/>
    <n v="-754.956037998459"/>
    <n v="-1521.46056476416"/>
  </r>
  <r>
    <x v="2"/>
    <x v="2"/>
    <x v="2"/>
    <x v="1"/>
    <x v="2"/>
    <x v="5"/>
    <x v="21"/>
    <x v="1"/>
    <x v="0"/>
    <n v="0.41"/>
    <x v="7"/>
    <n v="716.228177516687"/>
    <n v="-14324.5635503337"/>
    <x v="1"/>
    <x v="0"/>
    <n v="-4648.08314581227"/>
    <n v="17.4220994195104"/>
    <n v="-5.0923749136734"/>
    <n v="-10.2877203461103"/>
    <n v="92961.6629162454"/>
    <n v="-348.441988390207"/>
    <n v="101.847498273468"/>
    <n v="205.754406922207"/>
    <n v="-27371.9456178021"/>
    <n v="-11565.37651"/>
    <n v="-5212.47242022419"/>
    <n v="-1948.66454456196"/>
    <n v="1771.56935482419"/>
    <n v="4110.88885193425"/>
    <n v="7232.98619803929"/>
    <n v="11146.5696478591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5"/>
    <x v="23"/>
    <x v="2"/>
    <x v="0"/>
    <n v="0.397537825839525"/>
    <x v="7"/>
    <n v="564.720190779767"/>
    <n v="-11294.4038155953"/>
    <x v="0"/>
    <x v="0"/>
    <n v="4675.32255984661"/>
    <n v="17.4324003104459"/>
    <n v="-4.94229162024628"/>
    <n v="7.88334700916929"/>
    <n v="-93506.4511969322"/>
    <n v="-348.648006208918"/>
    <n v="98.8458324049255"/>
    <n v="-157.666940183386"/>
    <n v="10262.8093059497"/>
    <n v="7089.31566217784"/>
    <n v="4102.6892864424"/>
    <n v="1778.44910763026"/>
    <n v="-1961.1739914702"/>
    <n v="-5238.32737229748"/>
    <n v="-11542.8427135853"/>
    <n v="-26788.8499132253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5"/>
    <x v="23"/>
    <x v="1"/>
    <x v="0"/>
    <n v="0.397537825839525"/>
    <x v="7"/>
    <n v="865.43169898287"/>
    <n v="-17308.6339796574"/>
    <x v="0"/>
    <x v="0"/>
    <n v="-5337.07190929462"/>
    <n v="17.4324003104459"/>
    <n v="-4.93817228451747"/>
    <n v="-11.8952123994363"/>
    <n v="106741.438185892"/>
    <n v="-348.648006208918"/>
    <n v="98.7634456903493"/>
    <n v="237.904247988726"/>
    <n v="-29786.7685706152"/>
    <n v="-12935.4732761046"/>
    <n v="-5909.70518269885"/>
    <n v="-2226.50868002627"/>
    <n v="2043.78379618629"/>
    <n v="4774.06709684374"/>
    <n v="8481.946224697191"/>
    <n v="13260.7279633396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7"/>
    <x v="24"/>
    <x v="1"/>
    <x v="0"/>
    <n v="0.534139247868658"/>
    <x v="7"/>
    <n v="310.137200331156"/>
    <n v="15506.8600165578"/>
    <x v="0"/>
    <x v="0"/>
    <n v="-2087.73059932911"/>
    <n v="12.5840906420719"/>
    <n v="-4.79693490996331"/>
    <n v="-4.59865057469093"/>
    <n v="-104386.529966456"/>
    <n v="629.204532103596"/>
    <n v="-239.846745498166"/>
    <n v="-229.932528734547"/>
    <n v="36750.156182567"/>
    <n v="13974.4356297865"/>
    <n v="6045.0485564171"/>
    <n v="2214.26025915748"/>
    <n v="-1968.51725529961"/>
    <n v="-4507.54004423948"/>
    <n v="-7803.36036696768"/>
    <n v="-11848.6642259325"/>
    <n v="-5962.70403990101"/>
    <n v="-3070.84350421762"/>
    <n v="-1246.98774315438"/>
    <n v="-626.396874686179"/>
    <n v="631.920913197291"/>
    <n v="1269.09975509159"/>
    <n v="3209.73975933571"/>
    <n v="6528.36980391239"/>
  </r>
  <r>
    <x v="2"/>
    <x v="2"/>
    <x v="2"/>
    <x v="1"/>
    <x v="2"/>
    <x v="5"/>
    <x v="22"/>
    <x v="1"/>
    <x v="0"/>
    <n v="0.472167740835595"/>
    <x v="7"/>
    <n v="416.948175237415"/>
    <n v="-8338.96350474829"/>
    <x v="1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5"/>
    <x v="22"/>
    <x v="1"/>
    <x v="0"/>
    <n v="0.472167740835595"/>
    <x v="7"/>
    <n v="416.948175237415"/>
    <n v="-8338.96350474829"/>
    <x v="0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3"/>
    <x v="21"/>
    <x v="2"/>
    <x v="0"/>
    <n v="0.41"/>
    <x v="7"/>
    <n v="716.228177516687"/>
    <n v="-17905.7044379172"/>
    <x v="0"/>
    <x v="0"/>
    <n v="5364.31132332896"/>
    <n v="17.4220994195104"/>
    <n v="-5.0923749136734"/>
    <n v="8.91413206046189"/>
    <n v="-134107.783083224"/>
    <n v="-435.552485487759"/>
    <n v="127.309372841835"/>
    <n v="-222.853301511547"/>
    <n v="15847.0403234535"/>
    <n v="10574.2655353531"/>
    <n v="5999.90256114636"/>
    <n v="2570.36655386821"/>
    <n v="-2791.73554104038"/>
    <n v="-7376.88202150871"/>
    <n v="-15989.753425304"/>
    <n v="-36128.7602858822"/>
    <n v="4359.460072616"/>
    <n v="2178.78947732097"/>
    <n v="871.273446009582"/>
    <n v="435.594949637243"/>
    <n v="-435.509330860532"/>
    <n v="-870.9309721311"/>
    <n v="-2176.64906931327"/>
    <n v="-4350.89920813139"/>
  </r>
  <r>
    <x v="2"/>
    <x v="2"/>
    <x v="2"/>
    <x v="1"/>
    <x v="2"/>
    <x v="10"/>
    <x v="24"/>
    <x v="1"/>
    <x v="0"/>
    <n v="0.534139247868658"/>
    <x v="7"/>
    <n v="310.137200331156"/>
    <n v="3101.37200331156"/>
    <x v="2"/>
    <x v="0"/>
    <n v="-2087.73059932911"/>
    <n v="12.5840906420719"/>
    <n v="-4.79693490996331"/>
    <n v="-4.59865057469093"/>
    <n v="-20877.3059932911"/>
    <n v="125.840906420719"/>
    <n v="-47.9693490996331"/>
    <n v="-45.9865057469093"/>
    <n v="7350.0312365134"/>
    <n v="2794.8871259573"/>
    <n v="1209.00971128342"/>
    <n v="442.852051831496"/>
    <n v="-393.703451059921"/>
    <n v="-901.508008847895"/>
    <n v="-1560.67207339354"/>
    <n v="-2369.73284518649"/>
    <n v="-1192.5408079802"/>
    <n v="-614.168700843525"/>
    <n v="-249.397548630875"/>
    <n v="-125.279374937236"/>
    <n v="126.384182639458"/>
    <n v="253.819951018318"/>
    <n v="641.947951867142"/>
    <n v="1305.67396078248"/>
  </r>
  <r>
    <x v="2"/>
    <x v="2"/>
    <x v="2"/>
    <x v="1"/>
    <x v="2"/>
    <x v="3"/>
    <x v="21"/>
    <x v="1"/>
    <x v="1"/>
    <n v="0.36"/>
    <x v="7"/>
    <n v="951.573139734837"/>
    <n v="-23789.3284933709"/>
    <x v="0"/>
    <x v="0"/>
    <n v="-4524.17395074561"/>
    <n v="26.3069064968239"/>
    <n v="-2.92810957724234"/>
    <n v="-24.1532953854069"/>
    <n v="113104.34876864"/>
    <n v="-657.672662420596"/>
    <n v="73.2027394310585"/>
    <n v="603.832384635172"/>
    <n v="-31237.5038859016"/>
    <n v="-13457.1466158851"/>
    <n v="-6184.2591712352"/>
    <n v="-2345.70922957837"/>
    <n v="2180.1187785268"/>
    <n v="5151.80763425552"/>
    <n v="9362.81622944491"/>
    <n v="15420.2638965157"/>
    <n v="6588.58612759459"/>
    <n v="3291.47774959311"/>
    <n v="1315.85796155509"/>
    <n v="657.802014121626"/>
    <n v="-657.5409278002101"/>
    <n v="-1314.81362486561"/>
    <n v="-3284.95102134652"/>
    <n v="-6562.48458599503"/>
  </r>
  <r>
    <x v="2"/>
    <x v="2"/>
    <x v="2"/>
    <x v="1"/>
    <x v="2"/>
    <x v="9"/>
    <x v="22"/>
    <x v="1"/>
    <x v="1"/>
    <n v="0.422167740835595"/>
    <x v="7"/>
    <n v="673.954509820595"/>
    <n v="-6739.54509820595"/>
    <x v="0"/>
    <x v="0"/>
    <n v="-3168.34117487096"/>
    <n v="23.6513702241836"/>
    <n v="-3.09165145302772"/>
    <n v="-16.9482083626121"/>
    <n v="31683.4117487096"/>
    <n v="-236.513702241836"/>
    <n v="30.9165145302772"/>
    <n v="169.482083626121"/>
    <n v="-9273.49529592092"/>
    <n v="-3858.00125953297"/>
    <n v="-1749.95363282021"/>
    <n v="-659.5247988130091"/>
    <n v="608.725399421574"/>
    <n v="1432.6122136817"/>
    <n v="2590.98683092242"/>
    <n v="4251.16232104424"/>
    <n v="2329.08186856888"/>
    <n v="1174.93683550566"/>
    <n v="471.915099629914"/>
    <n v="236.243896081755"/>
    <n v="-236.768003341713"/>
    <n v="-474.015492326848"/>
    <n v="-1188.23976434256"/>
    <n v="-2384.92397692888"/>
  </r>
  <r>
    <x v="2"/>
    <x v="2"/>
    <x v="2"/>
    <x v="1"/>
    <x v="2"/>
    <x v="13"/>
    <x v="22"/>
    <x v="1"/>
    <x v="1"/>
    <n v="0.422167740835595"/>
    <x v="7"/>
    <n v="673.954509820595"/>
    <n v="-10109.3176473089"/>
    <x v="1"/>
    <x v="0"/>
    <n v="-3168.34117487096"/>
    <n v="23.6513702241836"/>
    <n v="-3.09165145302772"/>
    <n v="-16.9482083626121"/>
    <n v="47525.1176230644"/>
    <n v="-354.770553362753"/>
    <n v="46.3747717954158"/>
    <n v="254.223125439181"/>
    <n v="-13910.2429438814"/>
    <n v="-5787.00188929945"/>
    <n v="-2624.93044923031"/>
    <n v="-989.287198219513"/>
    <n v="913.08809913236"/>
    <n v="2148.91832052256"/>
    <n v="3886.48024638364"/>
    <n v="6376.74348156636"/>
    <n v="3493.62280285332"/>
    <n v="1762.40525325849"/>
    <n v="707.8726494448709"/>
    <n v="354.365844122633"/>
    <n v="-355.152005012569"/>
    <n v="-711.023238490272"/>
    <n v="-1782.35964651383"/>
    <n v="-3577.38596539331"/>
  </r>
  <r>
    <x v="2"/>
    <x v="2"/>
    <x v="2"/>
    <x v="1"/>
    <x v="2"/>
    <x v="5"/>
    <x v="25"/>
    <x v="2"/>
    <x v="1"/>
    <n v="0.329501010054712"/>
    <x v="7"/>
    <n v="443.9842244955"/>
    <n v="-8879.68448991"/>
    <x v="0"/>
    <x v="0"/>
    <n v="3414.16684760331"/>
    <n v="24.373667806229"/>
    <n v="-2.48806341590287"/>
    <n v="13.101353488229"/>
    <n v="-68283.33695206619"/>
    <n v="-487.47335612458"/>
    <n v="49.7612683180574"/>
    <n v="-262.027069764579"/>
    <n v="7770.92712331603"/>
    <n v="5228.74011856216"/>
    <n v="3002.80892681373"/>
    <n v="1299.02178622042"/>
    <n v="-1433.08737078353"/>
    <n v="-3837.65641015785"/>
    <n v="-8525.24504043273"/>
    <n v="-20321.9394631124"/>
    <n v="4609.02509807085"/>
    <n v="2381.86859077096"/>
    <n v="966.886551424695"/>
    <n v="485.519260039364"/>
    <n v="-489.314939550995"/>
    <n v="-982.104928169038"/>
    <n v="-2478.56766304331"/>
    <n v="-5019.89704218296"/>
  </r>
  <r>
    <x v="2"/>
    <x v="2"/>
    <x v="2"/>
    <x v="1"/>
    <x v="2"/>
    <x v="9"/>
    <x v="25"/>
    <x v="1"/>
    <x v="1"/>
    <n v="0.329501010054712"/>
    <x v="7"/>
    <n v="1644.33395634493"/>
    <n v="-16443.3395634493"/>
    <x v="4"/>
    <x v="0"/>
    <n v="-6585.75419362274"/>
    <n v="24.373667806229"/>
    <n v="-2.47162026889123"/>
    <n v="-36.3025806067067"/>
    <n v="65857.5419362274"/>
    <n v="-243.73667806229"/>
    <n v="24.7162026889123"/>
    <n v="363.025806067067"/>
    <n v="-16114.3785207941"/>
    <n v="-7385.55098194496"/>
    <n v="-3498.55605720616"/>
    <n v="-1350.473315135"/>
    <n v="1283.44052285344"/>
    <n v="3081.13231553411"/>
    <n v="5737.29852100971"/>
    <n v="9838.872350895879"/>
    <n v="2304.51254903544"/>
    <n v="1190.93429538548"/>
    <n v="483.443275712352"/>
    <n v="242.7596300197"/>
    <n v="-244.657469775493"/>
    <n v="-491.052464084514"/>
    <n v="-1239.28383152164"/>
    <n v="-2509.94852109147"/>
  </r>
  <r>
    <x v="2"/>
    <x v="2"/>
    <x v="2"/>
    <x v="1"/>
    <x v="2"/>
    <x v="13"/>
    <x v="23"/>
    <x v="2"/>
    <x v="1"/>
    <n v="0.347537825839525"/>
    <x v="7"/>
    <n v="790.02882544085"/>
    <n v="-11850.4323816127"/>
    <x v="0"/>
    <x v="0"/>
    <n v="4948.91611460523"/>
    <n v="26.4933935426228"/>
    <n v="-2.84863619381777"/>
    <n v="18.3446809193278"/>
    <n v="-74233.74171907851"/>
    <n v="-397.400903139342"/>
    <n v="42.7295429072666"/>
    <n v="-275.170213789917"/>
    <n v="9681.68275650449"/>
    <n v="6106.70150996436"/>
    <n v="3383.75229218764"/>
    <n v="1432.5313068691"/>
    <n v="-1536.16682787689"/>
    <n v="-4029.55880051523"/>
    <n v="-8662.80368035848"/>
    <n v="-19488.0794511341"/>
    <n v="3967.70879357775"/>
    <n v="1986.07322373368"/>
    <n v="794.7017328743279"/>
    <n v="397.3795677507"/>
    <n v="-397.415366513337"/>
    <n v="-794.846797227333"/>
    <n v="-1987.06328241014"/>
    <n v="-3972.96145417288"/>
  </r>
  <r>
    <x v="2"/>
    <x v="2"/>
    <x v="2"/>
    <x v="1"/>
    <x v="2"/>
    <x v="5"/>
    <x v="21"/>
    <x v="1"/>
    <x v="1"/>
    <n v="0.36"/>
    <x v="7"/>
    <n v="951.573139734837"/>
    <n v="-19031.4627946967"/>
    <x v="0"/>
    <x v="0"/>
    <n v="-4524.17395074561"/>
    <n v="26.3069064968239"/>
    <n v="-2.92810957724234"/>
    <n v="-24.1532953854069"/>
    <n v="90483.4790149121"/>
    <n v="-526.138129936477"/>
    <n v="58.5621915448468"/>
    <n v="483.065907708138"/>
    <n v="-24990.0031087212"/>
    <n v="-10765.7172927081"/>
    <n v="-4947.40733698816"/>
    <n v="-1876.5673836627"/>
    <n v="1744.09502282144"/>
    <n v="4121.44610740442"/>
    <n v="7490.25298355593"/>
    <n v="12336.2111172126"/>
    <n v="5270.86890207567"/>
    <n v="2633.18219967448"/>
    <n v="1052.68636924407"/>
    <n v="526.241611297301"/>
    <n v="-526.032742240168"/>
    <n v="-1051.85089989249"/>
    <n v="-2627.96081707722"/>
    <n v="-5249.98766879602"/>
  </r>
  <r>
    <x v="2"/>
    <x v="2"/>
    <x v="2"/>
    <x v="1"/>
    <x v="2"/>
    <x v="5"/>
    <x v="26"/>
    <x v="2"/>
    <x v="1"/>
    <n v="0.328110573204544"/>
    <x v="7"/>
    <n v="367.185346566444"/>
    <n v="-7343.70693132889"/>
    <x v="2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29"/>
    <n v="-2360.95142305211"/>
    <n v="-4817.10479119115"/>
  </r>
  <r>
    <x v="2"/>
    <x v="2"/>
    <x v="2"/>
    <x v="1"/>
    <x v="2"/>
    <x v="12"/>
    <x v="24"/>
    <x v="1"/>
    <x v="1"/>
    <n v="0.484139247868658"/>
    <x v="7"/>
    <n v="577.68009493366"/>
    <n v="2888.4004746683"/>
    <x v="0"/>
    <x v="0"/>
    <n v="-2526.72145039284"/>
    <n v="21.2240251009361"/>
    <n v="-3.18319947749315"/>
    <n v="-13.6933876382895"/>
    <n v="-12633.6072519642"/>
    <n v="106.12012550468"/>
    <n v="-15.9159973874658"/>
    <n v="-68.4669381914474"/>
    <n v="3723.73053462195"/>
    <n v="1537.58686192033"/>
    <n v="697.0054278684549"/>
    <n v="262.815105842531"/>
    <n v="-242.936067730459"/>
    <n v="-572.70092549225"/>
    <n v="-1039.55604229221"/>
    <n v="-1721.76945216947"/>
    <n v="-1029.27304600579"/>
    <n v="-523.5473881867759"/>
    <n v="-211.187853385309"/>
    <n v="-105.86291286035"/>
    <n v="106.36617830248"/>
    <n v="213.203285727013"/>
    <n v="536.248308839752"/>
    <n v="1081.61333096099"/>
  </r>
  <r>
    <x v="2"/>
    <x v="2"/>
    <x v="2"/>
    <x v="1"/>
    <x v="2"/>
    <x v="5"/>
    <x v="26"/>
    <x v="2"/>
    <x v="1"/>
    <n v="0.328110573204544"/>
    <x v="7"/>
    <n v="367.185346566444"/>
    <n v="-7343.70693132889"/>
    <x v="0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29"/>
    <n v="-2360.95142305211"/>
    <n v="-4817.10479119115"/>
  </r>
  <r>
    <x v="2"/>
    <x v="2"/>
    <x v="2"/>
    <x v="1"/>
    <x v="2"/>
    <x v="9"/>
    <x v="27"/>
    <x v="1"/>
    <x v="2"/>
    <n v="0.347528685024134"/>
    <x v="8"/>
    <n v="977.032198863478"/>
    <n v="-9770.32198863478"/>
    <x v="3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1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14"/>
    <x v="28"/>
    <x v="1"/>
    <x v="2"/>
    <n v="0.575299041163301"/>
    <x v="8"/>
    <n v="716.3257316289159"/>
    <n v="-3581.62865814458"/>
    <x v="0"/>
    <x v="0"/>
    <n v="-2068.03382911813"/>
    <n v="23.719104778909"/>
    <n v="-2.67857236216638"/>
    <n v="-19.223523542692"/>
    <n v="10340.1691455907"/>
    <n v="-118.595523894545"/>
    <n v="13.3928618108319"/>
    <n v="96.11761771345979"/>
    <n v="-2783.76522496565"/>
    <n v="-1197.48286248846"/>
    <n v="-556.060133180961"/>
    <n v="-212.884020628562"/>
    <n v="200.938392876622"/>
    <n v="481.326084092588"/>
    <n v="897.498955665593"/>
    <n v="1567.56190115672"/>
    <n v="1150.63975351522"/>
    <n v="585.063803564718"/>
    <n v="236.002625721587"/>
    <n v="118.304534316717"/>
    <n v="-118.874785903449"/>
    <n v="-238.285594212889"/>
    <n v="-599.418580715285"/>
    <n v="-1209.31257809591"/>
  </r>
  <r>
    <x v="2"/>
    <x v="2"/>
    <x v="2"/>
    <x v="1"/>
    <x v="2"/>
    <x v="9"/>
    <x v="27"/>
    <x v="1"/>
    <x v="2"/>
    <n v="0.347528685024134"/>
    <x v="8"/>
    <n v="977.032198863478"/>
    <n v="-9770.32198863478"/>
    <x v="2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1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</pivotCacheRecords>
</file>

<file path=xl/pivotCache/pivotCacheRecords2.xml><?xml version="1.0" encoding="utf-8"?>
<pivotCacheRecords xmlns="http://schemas.openxmlformats.org/spreadsheetml/2006/main" count="83">
  <r>
    <x v="0"/>
    <x v="0"/>
    <x v="0"/>
    <x v="0"/>
    <x v="0"/>
    <x v="0"/>
    <x v="0"/>
    <x v="0"/>
    <x v="0"/>
    <n v="0"/>
    <x v="0"/>
    <n v="1095.78890315673"/>
    <n v="27394.7225789183"/>
    <x v="0"/>
    <x v="0"/>
    <n v="1095.78890315673"/>
    <n v="0"/>
    <n v="0.060043227570232"/>
    <n v="2.10151296495812"/>
    <n v="27394.7225789183"/>
    <n v="0"/>
    <n v="1.5010806892558"/>
    <n v="52.5378241239529"/>
    <n v="-5478.94451578367"/>
    <n v="-2739.47225789183"/>
    <n v="-1369.73612894592"/>
    <n v="-547.894451578367"/>
    <n v="547.894451578367"/>
    <n v="1369.73612894591"/>
    <n v="2739.47225789183"/>
    <n v="5478.94451578367"/>
    <n v="0"/>
    <n v="0"/>
    <n v="0"/>
    <n v="0"/>
    <n v="0"/>
    <n v="0"/>
    <n v="0"/>
    <n v="0"/>
  </r>
  <r>
    <x v="0"/>
    <x v="0"/>
    <x v="0"/>
    <x v="1"/>
    <x v="0"/>
    <x v="1"/>
    <x v="1"/>
    <x v="1"/>
    <x v="0"/>
    <n v="0.532477423753828"/>
    <x v="1"/>
    <n v="34.158393268925"/>
    <n v="6831.67865378501"/>
    <x v="0"/>
    <x v="0"/>
    <n v="-230.204782720196"/>
    <n v="1.38332488703694"/>
    <n v="-0.5307820456150451"/>
    <n v="-0.506997871759959"/>
    <n v="-46040.9565440393"/>
    <n v="276.664977407389"/>
    <n v="-106.156409123009"/>
    <n v="-101.399574351992"/>
    <n v="16198.9757681041"/>
    <n v="6162.7650295897"/>
    <n v="2666.16666293531"/>
    <n v="976.623636855868"/>
    <n v="-868.232606936942"/>
    <n v="-1988.03884461531"/>
    <n v="-3441.38021643816"/>
    <n v="-5224.20518327231"/>
    <n v="-2623.36576832062"/>
    <n v="-1350.63863031742"/>
    <n v="-548.365906670153"/>
    <n v="-275.444815259277"/>
    <n v="277.845232743186"/>
    <n v="557.97456167403"/>
    <n v="1410.99940957801"/>
    <n v="2869.25164348228"/>
  </r>
  <r>
    <x v="0"/>
    <x v="0"/>
    <x v="0"/>
    <x v="1"/>
    <x v="0"/>
    <x v="2"/>
    <x v="2"/>
    <x v="1"/>
    <x v="0"/>
    <n v="0.470752933734236"/>
    <x v="1"/>
    <n v="46.0268783677242"/>
    <n v="-2301.34391838621"/>
    <x v="0"/>
    <x v="0"/>
    <n v="-318.231472231288"/>
    <n v="1.6437326455358"/>
    <n v="-0.559168238565386"/>
    <n v="-0.698577658683037"/>
    <n v="15911.5736115644"/>
    <n v="-82.18663227679011"/>
    <n v="27.9584119282693"/>
    <n v="34.9288829341519"/>
    <n v="-5347.79076140372"/>
    <n v="-2097.82511957332"/>
    <n v="-916.139782285998"/>
    <n v="-336.880318611838"/>
    <n v="300.47446701611"/>
    <n v="688.860298180572"/>
    <n v="1192.62407875641"/>
    <n v="1802.5252735541"/>
    <n v="800.768944058089"/>
    <n v="406.26899336666"/>
    <n v="163.676344803005"/>
    <n v="82.0161960401975"/>
    <n v="-82.34990587539239"/>
    <n v="-165.012821192491"/>
    <n v="-414.6941952281"/>
    <n v="-835.537056527639"/>
  </r>
  <r>
    <x v="0"/>
    <x v="0"/>
    <x v="0"/>
    <x v="1"/>
    <x v="0"/>
    <x v="0"/>
    <x v="3"/>
    <x v="1"/>
    <x v="0"/>
    <n v="0.409177465079528"/>
    <x v="1"/>
    <n v="79.2471880855514"/>
    <n v="1981.17970213879"/>
    <x v="1"/>
    <x v="0"/>
    <n v="-512.9754372647531"/>
    <n v="1.90831956906754"/>
    <n v="-0.568004269299331"/>
    <n v="-1.13576941848004"/>
    <n v="-12824.3859316188"/>
    <n v="47.7079892266884"/>
    <n v="-14.2001067324833"/>
    <n v="-28.3942354620009"/>
    <n v="3764.51158809554"/>
    <n v="1593.15085600028"/>
    <n v="718.576875703911"/>
    <n v="268.752599885639"/>
    <n v="-244.456605715817"/>
    <n v="-567.457516165943"/>
    <n v="-998.93511470772"/>
    <n v="-1540.55626414425"/>
    <n v="-477.502825036078"/>
    <n v="-238.65066666045"/>
    <n v="-95.43416709331891"/>
    <n v="-47.7125756521787"/>
    <n v="47.7033245081657"/>
    <n v="95.3971634322983"/>
    <n v="238.419434308231"/>
    <n v="476.578504795202"/>
  </r>
  <r>
    <x v="0"/>
    <x v="0"/>
    <x v="0"/>
    <x v="1"/>
    <x v="0"/>
    <x v="3"/>
    <x v="4"/>
    <x v="1"/>
    <x v="0"/>
    <n v="0.445950982359596"/>
    <x v="1"/>
    <n v="54.6471232929364"/>
    <n v="-1366.17808232341"/>
    <x v="0"/>
    <x v="0"/>
    <n v="-375.311371733371"/>
    <n v="1.76323100551036"/>
    <n v="-0.569260638420017"/>
    <n v="-0.824577935666891"/>
    <n v="9382.78429333428"/>
    <n v="-44.0807751377591"/>
    <n v="14.2315159605004"/>
    <n v="20.6144483916723"/>
    <n v="-3037.00283328791"/>
    <n v="-1218.35018181043"/>
    <n v="-536.651469935308"/>
    <n v="-198.170390316284"/>
    <n v="177.563200599926"/>
    <n v="408.16653705446"/>
    <n v="708.911247581579"/>
    <n v="1074.33373024724"/>
    <n v="435.251309514169"/>
    <n v="219.201752366072"/>
    <n v="87.9840232866556"/>
    <n v="44.0375225495842"/>
    <n v="-44.1219075225291"/>
    <n v="-88.3220930450094"/>
    <n v="-221.338123151925"/>
    <n v="-444.146682097779"/>
  </r>
  <r>
    <x v="0"/>
    <x v="0"/>
    <x v="0"/>
    <x v="1"/>
    <x v="0"/>
    <x v="0"/>
    <x v="5"/>
    <x v="2"/>
    <x v="0"/>
    <n v="0.379359911885529"/>
    <x v="1"/>
    <n v="27.8459768307278"/>
    <n v="696.149420768194"/>
    <x v="0"/>
    <x v="0"/>
    <n v="297.070867025804"/>
    <n v="1.58992286629653"/>
    <n v="-0.422659341431097"/>
    <n v="0.516321707223434"/>
    <n v="7426.77167564511"/>
    <n v="39.7480716574132"/>
    <n v="-10.5664835357774"/>
    <n v="12.9080426805859"/>
    <n v="-662.988990519096"/>
    <n v="-499.972573341133"/>
    <n v="-306.506588383991"/>
    <n v="-137.814417291097"/>
    <n v="159.644725817645"/>
    <n v="442.194974297574"/>
    <n v="1032.38634333889"/>
    <n v="2648.42004710756"/>
    <n v="-365.681922213388"/>
    <n v="-191.766190974985"/>
    <n v="-78.4586013276183"/>
    <n v="-39.4946751380587"/>
    <n v="39.9902107830997"/>
    <n v="80.443522355651"/>
    <n v="204.294342240453"/>
    <n v="417.589568881473"/>
  </r>
  <r>
    <x v="0"/>
    <x v="0"/>
    <x v="0"/>
    <x v="1"/>
    <x v="0"/>
    <x v="0"/>
    <x v="3"/>
    <x v="2"/>
    <x v="0"/>
    <n v="0.409177465079528"/>
    <x v="1"/>
    <n v="77.35419320654"/>
    <n v="1933.8548301635"/>
    <x v="0"/>
    <x v="0"/>
    <n v="582.8134658919799"/>
    <n v="1.90831956906754"/>
    <n v="-0.541041866053464"/>
    <n v="0.969373947615912"/>
    <n v="14570.3366472995"/>
    <n v="47.7079892266884"/>
    <n v="-13.5260466513366"/>
    <n v="24.2343486903978"/>
    <n v="-1714.43292768813"/>
    <n v="-1146.32140189156"/>
    <n v="-651.159253242007"/>
    <n v="-279.141851692725"/>
    <n v="303.437845862551"/>
    <n v="802.278612779971"/>
    <n v="1740.53714318411"/>
    <n v="3938.38825163942"/>
    <n v="-477.502825036076"/>
    <n v="-238.650666660449"/>
    <n v="-95.4341670933175"/>
    <n v="-47.7125756521772"/>
    <n v="47.7033245081657"/>
    <n v="95.39716343229971"/>
    <n v="238.419434308236"/>
    <n v="476.578504795205"/>
  </r>
  <r>
    <x v="0"/>
    <x v="0"/>
    <x v="0"/>
    <x v="1"/>
    <x v="0"/>
    <x v="2"/>
    <x v="4"/>
    <x v="1"/>
    <x v="0"/>
    <n v="0.445950982359596"/>
    <x v="1"/>
    <n v="54.6471232929364"/>
    <n v="-2732.35616464682"/>
    <x v="0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1"/>
    <n v="-88.2438150450582"/>
    <n v="-176.644186090019"/>
    <n v="-442.67624630385"/>
    <n v="-888.293364195559"/>
  </r>
  <r>
    <x v="0"/>
    <x v="0"/>
    <x v="0"/>
    <x v="1"/>
    <x v="0"/>
    <x v="2"/>
    <x v="4"/>
    <x v="1"/>
    <x v="0"/>
    <n v="0.445950982359596"/>
    <x v="1"/>
    <n v="54.6471232929364"/>
    <n v="-2732.35616464682"/>
    <x v="1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1"/>
    <n v="-88.2438150450582"/>
    <n v="-176.644186090019"/>
    <n v="-442.67624630385"/>
    <n v="-888.293364195559"/>
  </r>
  <r>
    <x v="0"/>
    <x v="0"/>
    <x v="0"/>
    <x v="1"/>
    <x v="0"/>
    <x v="2"/>
    <x v="3"/>
    <x v="2"/>
    <x v="0"/>
    <n v="0.409177465079528"/>
    <x v="1"/>
    <n v="77.35419320654"/>
    <n v="-3867.709660327"/>
    <x v="1"/>
    <x v="0"/>
    <n v="582.8134658919799"/>
    <n v="1.90831956906754"/>
    <n v="-0.541041866053464"/>
    <n v="0.969373947615912"/>
    <n v="-29140.673294599"/>
    <n v="-95.41597845337679"/>
    <n v="27.0520933026732"/>
    <n v="-48.4686973807956"/>
    <n v="3428.86585537625"/>
    <n v="2292.64280378311"/>
    <n v="1302.31850648401"/>
    <n v="558.2837033854501"/>
    <n v="-606.875691725102"/>
    <n v="-1604.55722555994"/>
    <n v="-3481.07428636823"/>
    <n v="-7876.77650327884"/>
    <n v="955.005650072152"/>
    <n v="477.301333320898"/>
    <n v="190.868334186635"/>
    <n v="95.4251513043545"/>
    <n v="-95.4066490163314"/>
    <n v="-190.794326864599"/>
    <n v="-476.838868616471"/>
    <n v="-953.15700959041"/>
  </r>
  <r>
    <x v="0"/>
    <x v="0"/>
    <x v="0"/>
    <x v="1"/>
    <x v="0"/>
    <x v="4"/>
    <x v="5"/>
    <x v="2"/>
    <x v="0"/>
    <n v="0.379359911885529"/>
    <x v="1"/>
    <n v="27.8459768307278"/>
    <n v="835.379304921833"/>
    <x v="0"/>
    <x v="0"/>
    <n v="297.070867025804"/>
    <n v="1.58992286629653"/>
    <n v="-0.422659341431097"/>
    <n v="0.516321707223434"/>
    <n v="8912.126010774129"/>
    <n v="47.6976859888958"/>
    <n v="-12.6797802429329"/>
    <n v="15.489651216703"/>
    <n v="-795.586788622915"/>
    <n v="-599.967088009359"/>
    <n v="-367.807906060789"/>
    <n v="-165.377300749317"/>
    <n v="191.573670981174"/>
    <n v="530.633969157089"/>
    <n v="1238.86361200667"/>
    <n v="3178.10405652907"/>
    <n v="-438.818306656065"/>
    <n v="-230.119429169982"/>
    <n v="-94.1503215931419"/>
    <n v="-47.3936101656705"/>
    <n v="47.9882529397196"/>
    <n v="96.5322268267812"/>
    <n v="245.153210688544"/>
    <n v="501.107482657768"/>
  </r>
  <r>
    <x v="0"/>
    <x v="0"/>
    <x v="0"/>
    <x v="1"/>
    <x v="0"/>
    <x v="0"/>
    <x v="1"/>
    <x v="1"/>
    <x v="0"/>
    <n v="0.532477423753828"/>
    <x v="1"/>
    <n v="34.158393268925"/>
    <n v="853.9598317231259"/>
    <x v="0"/>
    <x v="0"/>
    <n v="-230.204782720196"/>
    <n v="1.38332488703694"/>
    <n v="-0.5307820456150451"/>
    <n v="-0.506997871759959"/>
    <n v="-5755.11956800491"/>
    <n v="34.5831221759236"/>
    <n v="-13.2695511403761"/>
    <n v="-12.674946793999"/>
    <n v="2024.87197101301"/>
    <n v="770.345628698713"/>
    <n v="333.270832866913"/>
    <n v="122.077954606984"/>
    <n v="-108.529075867118"/>
    <n v="-248.504855576914"/>
    <n v="-430.17252705477"/>
    <n v="-653.025647909039"/>
    <n v="-327.920721040078"/>
    <n v="-168.829828789677"/>
    <n v="-68.54573833376919"/>
    <n v="-34.4306019074097"/>
    <n v="34.7306540928983"/>
    <n v="69.7468202092537"/>
    <n v="176.374926197251"/>
    <n v="358.656455435285"/>
  </r>
  <r>
    <x v="0"/>
    <x v="0"/>
    <x v="0"/>
    <x v="1"/>
    <x v="0"/>
    <x v="5"/>
    <x v="2"/>
    <x v="2"/>
    <x v="0"/>
    <n v="0.470752933734236"/>
    <x v="1"/>
    <n v="142.92525431193"/>
    <n v="-2858.50508623859"/>
    <x v="2"/>
    <x v="0"/>
    <n v="777.557430925445"/>
    <n v="1.6437326455358"/>
    <n v="-0.529228561130326"/>
    <n v="1.21710280446428"/>
    <n v="-15551.1486185089"/>
    <n v="-32.874652910716"/>
    <n v="10.5845712226065"/>
    <n v="-24.3420560892855"/>
    <n v="2244.03930806544"/>
    <n v="1352.44775848414"/>
    <n v="729.332990242335"/>
    <n v="303.563433817956"/>
    <n v="-318.12577445625"/>
    <n v="-820.244783884505"/>
    <n v="-1714.5281748109"/>
    <n v="-3662.1455032053"/>
    <n v="320.307577623234"/>
    <n v="162.507597346662"/>
    <n v="65.470537921201"/>
    <n v="32.8064784160779"/>
    <n v="-32.9399623501581"/>
    <n v="-66.0051284769997"/>
    <n v="-165.87767809124"/>
    <n v="-334.214822611057"/>
  </r>
  <r>
    <x v="0"/>
    <x v="0"/>
    <x v="0"/>
    <x v="1"/>
    <x v="0"/>
    <x v="2"/>
    <x v="3"/>
    <x v="1"/>
    <x v="1"/>
    <n v="0.358951097846511"/>
    <x v="2"/>
    <n v="104.775944850261"/>
    <n v="-5238.79724251303"/>
    <x v="0"/>
    <x v="0"/>
    <n v="-497.440261253058"/>
    <n v="2.87152744825548"/>
    <n v="-0.322613336626661"/>
    <n v="-2.65635093651053"/>
    <n v="24872.0130626529"/>
    <n v="-143.576372412774"/>
    <n v="16.130666831333"/>
    <n v="132.817546825526"/>
    <n v="-6855.14163898482"/>
    <n v="-2956.54383414551"/>
    <n v="-1359.35396485098"/>
    <n v="-515.744316973297"/>
    <n v="479.488976635048"/>
    <n v="1133.31306012398"/>
    <n v="2060.28652854962"/>
    <n v="3394.68190696906"/>
    <n v="1438.32066173412"/>
    <n v="718.5547177219011"/>
    <n v="287.26360067698"/>
    <n v="143.604351978902"/>
    <n v="-143.547862953579"/>
    <n v="-287.037649670285"/>
    <n v="-717.142749494374"/>
    <n v="-1432.67617677198"/>
  </r>
  <r>
    <x v="0"/>
    <x v="0"/>
    <x v="0"/>
    <x v="1"/>
    <x v="0"/>
    <x v="6"/>
    <x v="4"/>
    <x v="2"/>
    <x v="1"/>
    <n v="0.395610782103149"/>
    <x v="2"/>
    <n v="145.063763633192"/>
    <n v="2901.27527266385"/>
    <x v="0"/>
    <x v="0"/>
    <n v="697.823090875654"/>
    <n v="2.70915382462463"/>
    <n v="-0.317327225043395"/>
    <n v="2.43819867632976"/>
    <n v="13956.4618175131"/>
    <n v="54.1830764924926"/>
    <n v="-6.3465445008679"/>
    <n v="48.7639735265953"/>
    <n v="-2095.91875912354"/>
    <n v="-1229.31000427649"/>
    <n v="-657.543173724952"/>
    <n v="-272.822784525242"/>
    <n v="285.240104698921"/>
    <n v="735.062124805377"/>
    <n v="1538.08349778365"/>
    <n v="3308.71854277611"/>
    <n v="-538.204670172745"/>
    <n v="-270.189066329558"/>
    <n v="-108.263899361593"/>
    <n v="-54.158568390983"/>
    <n v="54.2056124015994"/>
    <n v="108.452603137196"/>
    <n v="271.391891808823"/>
    <n v="543.371187593143"/>
  </r>
  <r>
    <x v="0"/>
    <x v="0"/>
    <x v="0"/>
    <x v="1"/>
    <x v="0"/>
    <x v="0"/>
    <x v="6"/>
    <x v="1"/>
    <x v="1"/>
    <n v="0.518358163469171"/>
    <x v="2"/>
    <n v="59.7734810604333"/>
    <n v="1494.33702651083"/>
    <x v="1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29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0"/>
    <x v="6"/>
    <x v="1"/>
    <x v="1"/>
    <n v="0.518358163469171"/>
    <x v="2"/>
    <n v="59.7734810604333"/>
    <n v="1494.33702651083"/>
    <x v="0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29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7"/>
    <x v="7"/>
    <x v="2"/>
    <x v="1"/>
    <n v="0.329696504305095"/>
    <x v="2"/>
    <n v="27.2566255668702"/>
    <n v="1362.83127834351"/>
    <x v="0"/>
    <x v="0"/>
    <n v="240.218681404614"/>
    <n v="2.14592245703443"/>
    <n v="-0.215310667583881"/>
    <n v="0.939366876434981"/>
    <n v="12010.9340702307"/>
    <n v="107.296122851722"/>
    <n v="-10.765533379194"/>
    <n v="46.9683438217491"/>
    <n v="-1233.35055346607"/>
    <n v="-867.744045348115"/>
    <n v="-512.505261697736"/>
    <n v="-225.718989703783"/>
    <n v="255.214129109217"/>
    <n v="696.304326479577"/>
    <n v="1595.32252903781"/>
    <n v="4031.88018895719"/>
    <n v="-913.803537580763"/>
    <n v="-501.447955300395"/>
    <n v="-209.382812994862"/>
    <n v="-106.024339631132"/>
    <n v="108.510130614185"/>
    <n v="219.339129862742"/>
    <n v="564.249202044263"/>
    <n v="1173.08735195315"/>
  </r>
  <r>
    <x v="0"/>
    <x v="0"/>
    <x v="0"/>
    <x v="1"/>
    <x v="0"/>
    <x v="7"/>
    <x v="8"/>
    <x v="2"/>
    <x v="1"/>
    <n v="0.328308187401436"/>
    <x v="2"/>
    <n v="32.6883031169228"/>
    <n v="1634.41515584614"/>
    <x v="0"/>
    <x v="0"/>
    <n v="277.569402246532"/>
    <n v="2.32326806711387"/>
    <n v="-0.231732562996119"/>
    <n v="1.08016046465389"/>
    <n v="13878.4701123266"/>
    <n v="116.163403355694"/>
    <n v="-11.5866281498059"/>
    <n v="54.0080232326947"/>
    <n v="-1467.0060772861"/>
    <n v="-1019.63508406589"/>
    <n v="-597.423488820068"/>
    <n v="-261.753289721868"/>
    <n v="293.818969192337"/>
    <n v="797.173516651479"/>
    <n v="1809.41027071248"/>
    <n v="4490.67518744105"/>
    <n v="-1026.11279307268"/>
    <n v="-551.523954455348"/>
    <n v="-228.006058332568"/>
    <n v="-115.111069719721"/>
    <n v="117.163599409683"/>
    <n v="236.229936978994"/>
    <n v="603.528401249172"/>
    <n v="1242.92789949989"/>
  </r>
  <r>
    <x v="0"/>
    <x v="0"/>
    <x v="0"/>
    <x v="1"/>
    <x v="0"/>
    <x v="8"/>
    <x v="5"/>
    <x v="2"/>
    <x v="1"/>
    <n v="0.329321336763364"/>
    <x v="2"/>
    <n v="47.6618300998731"/>
    <n v="-1429.85490299619"/>
    <x v="0"/>
    <x v="0"/>
    <n v="368.158199628261"/>
    <n v="2.64629767765133"/>
    <n v="-0.263644705147284"/>
    <n v="1.41369631490604"/>
    <n v="-11044.7459888478"/>
    <n v="-79.38893032954"/>
    <n v="7.90934115441852"/>
    <n v="-42.4108894471812"/>
    <n v="1252.88462474889"/>
    <n v="844.245556005877"/>
    <n v="485.261842340844"/>
    <n v="210.038824245251"/>
    <n v="-231.884398710372"/>
    <n v="-621.298047605168"/>
    <n v="-1381.4088234081"/>
    <n v="-3298.21936069453"/>
    <n v="748.8831704760109"/>
    <n v="387.532625725685"/>
    <n v="157.410120912095"/>
    <n v="79.05727755759069"/>
    <n v="-79.7015935864391"/>
    <n v="-159.993376723209"/>
    <n v="-403.944094086765"/>
    <n v="-818.5682531874641"/>
  </r>
  <r>
    <x v="0"/>
    <x v="0"/>
    <x v="0"/>
    <x v="1"/>
    <x v="0"/>
    <x v="8"/>
    <x v="2"/>
    <x v="1"/>
    <x v="1"/>
    <n v="0.420362008739494"/>
    <x v="2"/>
    <n v="73.9464199202764"/>
    <n v="-2218.39259760829"/>
    <x v="2"/>
    <x v="0"/>
    <n v="-348.205993489093"/>
    <n v="2.58744993525213"/>
    <n v="-0.339515415213876"/>
    <n v="-1.86209694681941"/>
    <n v="10446.1798046728"/>
    <n v="-77.62349805756401"/>
    <n v="10.1854624564163"/>
    <n v="55.8629084045823"/>
    <n v="-3055.50040543731"/>
    <n v="-1271.76720189377"/>
    <n v="-576.934230997789"/>
    <n v="-217.445072586409"/>
    <n v="200.701280611592"/>
    <n v="472.340665753026"/>
    <n v="854.226190675855"/>
    <n v="1401.31277877827"/>
    <n v="764.829427553407"/>
    <n v="385.708436005143"/>
    <n v="154.896312102229"/>
    <n v="77.5384691467582"/>
    <n v="-77.70357500379821"/>
    <n v="-155.558007384368"/>
    <n v="-389.900347130101"/>
    <n v="-782.441852152508"/>
  </r>
  <r>
    <x v="0"/>
    <x v="0"/>
    <x v="0"/>
    <x v="1"/>
    <x v="0"/>
    <x v="2"/>
    <x v="3"/>
    <x v="2"/>
    <x v="1"/>
    <n v="0.358951097846511"/>
    <x v="2"/>
    <n v="102.368571809939"/>
    <n v="-5118.42859049696"/>
    <x v="0"/>
    <x v="0"/>
    <n v="592.898307991236"/>
    <n v="2.87152744825548"/>
    <n v="-0.307776124981135"/>
    <n v="2.16370650753942"/>
    <n v="-29644.9153995618"/>
    <n v="-143.576372412774"/>
    <n v="15.3888062490568"/>
    <n v="-108.185325376971"/>
    <n v="4048.24405345812"/>
    <n v="2495.14901207596"/>
    <n v="1366.49245825976"/>
    <n v="574.594252270998"/>
    <n v="-610.849592609236"/>
    <n v="-1592.53336298675"/>
    <n v="-3391.40631767184"/>
    <n v="-7508.70378547388"/>
    <n v="1438.32066173412"/>
    <n v="718.554717721904"/>
    <n v="287.263600676985"/>
    <n v="143.604351978905"/>
    <n v="-143.547862953577"/>
    <n v="-287.037649670279"/>
    <n v="-717.14274949438"/>
    <n v="-1432.67617677199"/>
  </r>
  <r>
    <x v="0"/>
    <x v="0"/>
    <x v="0"/>
    <x v="1"/>
    <x v="0"/>
    <x v="5"/>
    <x v="4"/>
    <x v="1"/>
    <x v="1"/>
    <n v="0.395610782103149"/>
    <x v="2"/>
    <n v="81.90638013643689"/>
    <n v="-1638.12760272874"/>
    <x v="0"/>
    <x v="0"/>
    <n v="-392.515478368639"/>
    <n v="2.70915382462463"/>
    <n v="-0.334858878738389"/>
    <n v="-2.09265532107719"/>
    <n v="7850.30956737279"/>
    <n v="-54.1830764924926"/>
    <n v="6.69717757476778"/>
    <n v="41.8531064215437"/>
    <n v="-2265.43551785364"/>
    <n v="-951.367134212093"/>
    <n v="-432.795395519341"/>
    <n v="-163.312643172476"/>
    <n v="150.895322998792"/>
    <n v="355.276444438916"/>
    <n v="642.593640704931"/>
    <n v="1052.63573420106"/>
    <n v="538.204670172748"/>
    <n v="270.189066329558"/>
    <n v="108.263899361593"/>
    <n v="54.158568390983"/>
    <n v="-54.2056124015994"/>
    <n v="-108.452603137193"/>
    <n v="-271.391891808822"/>
    <n v="-543.371187593143"/>
  </r>
  <r>
    <x v="0"/>
    <x v="0"/>
    <x v="0"/>
    <x v="1"/>
    <x v="0"/>
    <x v="5"/>
    <x v="4"/>
    <x v="2"/>
    <x v="1"/>
    <n v="0.395610782103149"/>
    <x v="2"/>
    <n v="145.063763633192"/>
    <n v="-2901.27527266385"/>
    <x v="3"/>
    <x v="0"/>
    <n v="697.823090875654"/>
    <n v="2.70915382462463"/>
    <n v="-0.317327225043395"/>
    <n v="2.43819867632976"/>
    <n v="-13956.4618175131"/>
    <n v="-54.1830764924926"/>
    <n v="6.3465445008679"/>
    <n v="-48.7639735265953"/>
    <n v="2095.91875912354"/>
    <n v="1229.31000427649"/>
    <n v="657.543173724952"/>
    <n v="272.822784525242"/>
    <n v="-285.240104698921"/>
    <n v="-735.062124805377"/>
    <n v="-1538.08349778365"/>
    <n v="-3308.71854277611"/>
    <n v="538.204670172745"/>
    <n v="270.189066329558"/>
    <n v="108.263899361593"/>
    <n v="54.158568390983"/>
    <n v="-54.2056124015994"/>
    <n v="-108.452603137196"/>
    <n v="-271.391891808823"/>
    <n v="-543.371187593143"/>
  </r>
  <r>
    <x v="0"/>
    <x v="0"/>
    <x v="0"/>
    <x v="1"/>
    <x v="0"/>
    <x v="2"/>
    <x v="3"/>
    <x v="1"/>
    <x v="2"/>
    <n v="0.329177465079528"/>
    <x v="3"/>
    <n v="119.056534270773"/>
    <n v="-5952.82671353866"/>
    <x v="0"/>
    <x v="0"/>
    <n v="-486.157123908574"/>
    <n v="3.56586286695663"/>
    <n v="-0.230518815887778"/>
    <n v="-4.17846142085467"/>
    <n v="24307.8561954287"/>
    <n v="-178.293143347832"/>
    <n v="11.5259407943889"/>
    <n v="208.923071042734"/>
    <n v="-6516.76649523697"/>
    <n v="-2838.60951142669"/>
    <n v="-1315.65394773392"/>
    <n v="-501.996494287411"/>
    <n v="470.626367536127"/>
    <n v="1119.92415174813"/>
    <n v="2060.46603270963"/>
    <n v="3480.99945428459"/>
    <n v="1787.47557470977"/>
    <n v="892.66574570043"/>
    <n v="356.784398577693"/>
    <n v="178.343178907647"/>
    <n v="-178.242094539576"/>
    <n v="-356.380068740319"/>
    <n v="-890.139020632751"/>
    <n v="-1777.37363058829"/>
  </r>
  <r>
    <x v="0"/>
    <x v="0"/>
    <x v="0"/>
    <x v="1"/>
    <x v="0"/>
    <x v="2"/>
    <x v="5"/>
    <x v="2"/>
    <x v="2"/>
    <n v="0.299359911885529"/>
    <x v="3"/>
    <n v="59.6821820816538"/>
    <n v="-2984.10910408269"/>
    <x v="2"/>
    <x v="0"/>
    <n v="398.830803570654"/>
    <n v="3.39645534415657"/>
    <n v="-0.196145413348609"/>
    <n v="2.34151924973228"/>
    <n v="-19941.5401785327"/>
    <n v="-169.822767207829"/>
    <n v="9.807270667430471"/>
    <n v="-117.075962486614"/>
    <n v="2474.88528345584"/>
    <n v="1593.98409053833"/>
    <n v="895.340588072969"/>
    <n v="382.445945391518"/>
    <n v="-415.294581930152"/>
    <n v="-1100.05770546092"/>
    <n v="-2404.58266301557"/>
    <n v="-5591.92287226468"/>
    <n v="1614.28640099375"/>
    <n v="832.177772639025"/>
    <n v="337.22768138114"/>
    <n v="169.239674906527"/>
    <n v="-170.366793243966"/>
    <n v="-341.7500373536"/>
    <n v="-861.062402816111"/>
    <n v="-1739.44949469114"/>
  </r>
  <r>
    <x v="0"/>
    <x v="0"/>
    <x v="0"/>
    <x v="1"/>
    <x v="0"/>
    <x v="5"/>
    <x v="2"/>
    <x v="1"/>
    <x v="2"/>
    <n v="0.390752933734236"/>
    <x v="3"/>
    <n v="91.1067158000829"/>
    <n v="-1822.13431600166"/>
    <x v="0"/>
    <x v="0"/>
    <n v="-355.047572040059"/>
    <n v="3.25368383898334"/>
    <n v="-0.250322929762599"/>
    <n v="-3.08029809686893"/>
    <n v="7100.95144080119"/>
    <n v="-65.0736767796669"/>
    <n v="5.00645859525199"/>
    <n v="61.6059619373786"/>
    <n v="-1972.07145196525"/>
    <n v="-839.980305368608"/>
    <n v="-386.380815420291"/>
    <n v="-146.919444897788"/>
    <n v="137.271510855259"/>
    <n v="326.096926869785"/>
    <n v="599.086792717526"/>
    <n v="1013.43357624986"/>
    <n v="643.702019448137"/>
    <n v="323.956852169044"/>
    <n v="129.948400133798"/>
    <n v="65.025971540814"/>
    <n v="-65.11758295548699"/>
    <n v="-130.315864650167"/>
    <n v="-326.298726159938"/>
    <n v="-653.754645924154"/>
  </r>
  <r>
    <x v="0"/>
    <x v="0"/>
    <x v="0"/>
    <x v="1"/>
    <x v="0"/>
    <x v="2"/>
    <x v="9"/>
    <x v="1"/>
    <x v="2"/>
    <n v="0.345434684424757"/>
    <x v="3"/>
    <n v="107.293390034258"/>
    <n v="-5364.6695017129"/>
    <x v="0"/>
    <x v="0"/>
    <n v="-438.048460292733"/>
    <n v="3.49117788615935"/>
    <n v="-0.237136670227745"/>
    <n v="-3.76509989814799"/>
    <n v="21902.4230146367"/>
    <n v="-174.558894307967"/>
    <n v="11.8568335113872"/>
    <n v="188.2549949074"/>
    <n v="-5974.10077548038"/>
    <n v="-2576.1343871255"/>
    <n v="-1189.28401210856"/>
    <n v="-452.863925487563"/>
    <n v="423.593514572946"/>
    <n v="1006.56474162397"/>
    <n v="1848.44606043698"/>
    <n v="3116.2389770822"/>
    <n v="1746.72735620384"/>
    <n v="873.292694423023"/>
    <n v="349.214436337348"/>
    <n v="174.584357746923"/>
    <n v="-174.530964772492"/>
    <n v="-349.001382640566"/>
    <n v="-871.984235846765"/>
    <n v="-1741.85227077489"/>
  </r>
  <r>
    <x v="0"/>
    <x v="0"/>
    <x v="0"/>
    <x v="1"/>
    <x v="0"/>
    <x v="2"/>
    <x v="9"/>
    <x v="2"/>
    <x v="2"/>
    <n v="0.345434684424757"/>
    <x v="3"/>
    <n v="138.022866080718"/>
    <n v="-6901.1433040359"/>
    <x v="3"/>
    <x v="0"/>
    <n v="646.866884402677"/>
    <n v="3.49117788615935"/>
    <n v="-0.22823241216596"/>
    <n v="3.51311486622284"/>
    <n v="-32343.3442201339"/>
    <n v="-174.558894307967"/>
    <n v="11.411620608298"/>
    <n v="-175.655743311142"/>
    <n v="4875.05267147372"/>
    <n v="2848.44233635155"/>
    <n v="1523.00434962996"/>
    <n v="632.051419207846"/>
    <n v="-661.321830122469"/>
    <n v="-1705.72362011456"/>
    <n v="-3576.13066304006"/>
    <n v="-7732.91446987191"/>
    <n v="1746.72735620383"/>
    <n v="873.292694423017"/>
    <n v="349.214436337346"/>
    <n v="174.58435774692"/>
    <n v="-174.530964772495"/>
    <n v="-349.001382640566"/>
    <n v="-871.98423584677"/>
    <n v="-1741.8522707749"/>
  </r>
  <r>
    <x v="1"/>
    <x v="1"/>
    <x v="1"/>
    <x v="0"/>
    <x v="1"/>
    <x v="6"/>
    <x v="0"/>
    <x v="0"/>
    <x v="0"/>
    <n v="0"/>
    <x v="0"/>
    <n v="2892.769107971"/>
    <n v="57855.3821594199"/>
    <x v="0"/>
    <x v="0"/>
    <n v="2892.769107971"/>
    <n v="0"/>
    <n v="0.174358685959896"/>
    <n v="5.54777637145123"/>
    <n v="57855.3821594199"/>
    <n v="0"/>
    <n v="3.48717371919791"/>
    <n v="110.955527429025"/>
    <n v="-11571.076431884"/>
    <n v="-5785.538215942"/>
    <n v="-2892.769107971"/>
    <n v="-1157.1076431884"/>
    <n v="1157.10764318839"/>
    <n v="2892.769107971"/>
    <n v="5785.538215942"/>
    <n v="11571.076431884"/>
    <n v="0"/>
    <n v="0"/>
    <n v="0"/>
    <n v="0"/>
    <n v="0"/>
    <n v="0"/>
    <n v="0"/>
    <n v="0"/>
  </r>
  <r>
    <x v="1"/>
    <x v="1"/>
    <x v="1"/>
    <x v="1"/>
    <x v="1"/>
    <x v="5"/>
    <x v="10"/>
    <x v="2"/>
    <x v="0"/>
    <n v="0.397567985636796"/>
    <x v="4"/>
    <n v="163.272151082452"/>
    <n v="-3265.44302164903"/>
    <x v="1"/>
    <x v="0"/>
    <n v="1351.359799689"/>
    <n v="5.03675518628893"/>
    <n v="-1.42048223423785"/>
    <n v="2.2785242576016"/>
    <n v="-27027.19599378"/>
    <n v="-100.735103725779"/>
    <n v="28.409644684757"/>
    <n v="-45.570485152032"/>
    <n v="2966.99307628313"/>
    <n v="2049.3352995871"/>
    <n v="1185.91279929356"/>
    <n v="514.056271711211"/>
    <n v="-566.847109837372"/>
    <n v="-1514.00932060017"/>
    <n v="-3336.00919873033"/>
    <n v="-7741.64278562941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8"/>
    <x v="11"/>
    <x v="2"/>
    <x v="0"/>
    <n v="0.426433353154432"/>
    <x v="4"/>
    <n v="258.091859405527"/>
    <n v="-7742.7557821658"/>
    <x v="0"/>
    <x v="0"/>
    <n v="1738.84040995001"/>
    <n v="4.89073402329661"/>
    <n v="-1.47413814186637"/>
    <n v="2.83979174077024"/>
    <n v="-52165.2122985002"/>
    <n v="-146.722020698898"/>
    <n v="44.2241442559912"/>
    <n v="-85.1937522231071"/>
    <n v="6627.3010132961"/>
    <n v="4267.66987588814"/>
    <n v="2376.22054939379"/>
    <n v="1006.8814551024"/>
    <n v="-1078.59472915069"/>
    <n v="-2822.80681183147"/>
    <n v="-6030.9246759636"/>
    <n v="-13319.5834571292"/>
    <n v="1462.65567630855"/>
    <n v="732.679651823285"/>
    <n v="293.311737974875"/>
    <n v="146.690205644279"/>
    <n v="-146.751469672963"/>
    <n v="-293.557388686672"/>
    <n v="-734.241320022993"/>
    <n v="-1469.2991546034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49"/>
    <n v="-3736.2029163549"/>
    <n v="-1706.85630867744"/>
    <n v="-643.051371477191"/>
    <n v="590.2605333510199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3"/>
    <x v="12"/>
    <x v="1"/>
    <x v="0"/>
    <n v="0.50139327707893"/>
    <x v="4"/>
    <n v="102.987095630395"/>
    <n v="-2574.67739075987"/>
    <x v="0"/>
    <x v="0"/>
    <n v="-706.567010791463"/>
    <n v="3.9759021521199"/>
    <n v="-1.41771442247423"/>
    <n v="-1.55256951916521"/>
    <n v="17664.1752697866"/>
    <n v="-99.39755380299761"/>
    <n v="35.4428605618558"/>
    <n v="38.8142379791302"/>
    <n v="-6111.92496983771"/>
    <n v="-2353.27079652348"/>
    <n v="-1021.33130202182"/>
    <n v="-374.529938331096"/>
    <n v="333.181277673737"/>
    <n v="762.879019714092"/>
    <n v="1319.47057729762"/>
    <n v="1996.09009562496"/>
    <n v="954.1928950076031"/>
    <n v="488.036512421621"/>
    <n v="197.445353629288"/>
    <n v="99.0665213001194"/>
    <n v="-99.7164055811936"/>
    <n v="-200.047337048645"/>
    <n v="-504.406552564259"/>
    <n v="-1021.24658207523"/>
  </r>
  <r>
    <x v="1"/>
    <x v="1"/>
    <x v="1"/>
    <x v="1"/>
    <x v="1"/>
    <x v="2"/>
    <x v="13"/>
    <x v="2"/>
    <x v="0"/>
    <n v="0.388708147833382"/>
    <x v="4"/>
    <n v="127.108832431624"/>
    <n v="-6355.44162158122"/>
    <x v="1"/>
    <x v="0"/>
    <n v="1153.45412913149"/>
    <n v="4.89020114451614"/>
    <n v="-1.35009652387185"/>
    <n v="1.96833344572577"/>
    <n v="-57672.7064565744"/>
    <n v="-244.510057225807"/>
    <n v="67.50482619359229"/>
    <n v="-98.4166722862883"/>
    <n v="5891.71907732506"/>
    <n v="4202.24426813302"/>
    <n v="2480.09601909194"/>
    <n v="1088.15332786281"/>
    <n v="-1219.19972018776"/>
    <n v="-3294.19559752109"/>
    <n v="-7390.26616134183"/>
    <n v="-17675.1056152532"/>
    <n v="2398.39347932098"/>
    <n v="1212.61406672647"/>
    <n v="487.563771363756"/>
    <n v="244.156000794953"/>
    <n v="-244.845461250588"/>
    <n v="-490.326979026713"/>
    <n v="-1230.12216050025"/>
    <n v="-2472.02513579166"/>
  </r>
  <r>
    <x v="1"/>
    <x v="1"/>
    <x v="1"/>
    <x v="1"/>
    <x v="1"/>
    <x v="0"/>
    <x v="14"/>
    <x v="1"/>
    <x v="0"/>
    <n v="0.534273608820262"/>
    <x v="4"/>
    <n v="89.55879870566871"/>
    <n v="2238.96996764172"/>
    <x v="0"/>
    <x v="0"/>
    <n v="-602.821078716893"/>
    <n v="3.63448799443552"/>
    <n v="-1.3816098047069"/>
    <n v="-1.3278518197145"/>
    <n v="-15070.5269679223"/>
    <n v="90.8621998608881"/>
    <n v="-34.5402451176724"/>
    <n v="-33.1962954928625"/>
    <n v="5305.9685684657"/>
    <n v="2017.54298584569"/>
    <n v="872.739605263195"/>
    <n v="319.677975702311"/>
    <n v="-284.199609424562"/>
    <n v="-650.765949868639"/>
    <n v="-1126.599919137"/>
    <n v="-1710.66752651694"/>
    <n v="-861.022148980669"/>
    <n v="-443.444750009937"/>
    <n v="-180.073538895704"/>
    <n v="-90.4563719118357"/>
    <n v="91.25484084162851"/>
    <n v="183.269704272172"/>
    <n v="463.521301452559"/>
    <n v="942.78380939797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49"/>
    <n v="-3736.2029163549"/>
    <n v="-1706.85630867744"/>
    <n v="-643.051371477191"/>
    <n v="590.2605333510199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9"/>
    <x v="12"/>
    <x v="1"/>
    <x v="0"/>
    <n v="0.50139327707893"/>
    <x v="4"/>
    <n v="102.987095630395"/>
    <n v="-1029.87095630395"/>
    <x v="4"/>
    <x v="0"/>
    <n v="-706.567010791463"/>
    <n v="3.9759021521199"/>
    <n v="-1.41771442247423"/>
    <n v="-1.55256951916521"/>
    <n v="7065.67010791463"/>
    <n v="-39.759021521199"/>
    <n v="14.1771442247423"/>
    <n v="15.5256951916521"/>
    <n v="-2444.76998793508"/>
    <n v="-941.308318609392"/>
    <n v="-408.53252080873"/>
    <n v="-149.811975332439"/>
    <n v="133.272511069495"/>
    <n v="305.151607885637"/>
    <n v="527.788230919047"/>
    <n v="798.4360382499819"/>
    <n v="381.677158003041"/>
    <n v="195.214604968648"/>
    <n v="78.9781414517154"/>
    <n v="39.6266085200477"/>
    <n v="-39.8865622324774"/>
    <n v="-80.0189348194579"/>
    <n v="-201.762621025704"/>
    <n v="-408.498632830092"/>
  </r>
  <r>
    <x v="1"/>
    <x v="1"/>
    <x v="1"/>
    <x v="1"/>
    <x v="1"/>
    <x v="9"/>
    <x v="13"/>
    <x v="2"/>
    <x v="0"/>
    <n v="0.388708147833382"/>
    <x v="4"/>
    <n v="127.108832431624"/>
    <n v="-1271.08832431624"/>
    <x v="0"/>
    <x v="0"/>
    <n v="1153.45412913149"/>
    <n v="4.89020114451614"/>
    <n v="-1.35009652387185"/>
    <n v="1.96833344572577"/>
    <n v="-11534.5412913149"/>
    <n v="-48.9020114451614"/>
    <n v="13.5009652387185"/>
    <n v="-19.6833344572577"/>
    <n v="1178.34381546501"/>
    <n v="840.448853626603"/>
    <n v="496.019203818388"/>
    <n v="217.630665572561"/>
    <n v="-243.839944037552"/>
    <n v="-658.839119504219"/>
    <n v="-1478.05323226837"/>
    <n v="-3535.02112305064"/>
    <n v="479.678695864196"/>
    <n v="242.522813345295"/>
    <n v="97.5127542727512"/>
    <n v="48.8312001589907"/>
    <n v="-48.9690922501177"/>
    <n v="-98.0653958053426"/>
    <n v="-246.024432100051"/>
    <n v="-494.405027158332"/>
  </r>
  <r>
    <x v="1"/>
    <x v="1"/>
    <x v="1"/>
    <x v="1"/>
    <x v="1"/>
    <x v="3"/>
    <x v="15"/>
    <x v="2"/>
    <x v="0"/>
    <n v="0.382879148340354"/>
    <x v="4"/>
    <n v="97.94602408010471"/>
    <n v="-2448.65060200262"/>
    <x v="0"/>
    <x v="0"/>
    <n v="965.782146688572"/>
    <n v="4.60904320844893"/>
    <n v="-1.25460107425292"/>
    <n v="1.66434324883816"/>
    <n v="-24144.5536672143"/>
    <n v="-115.226080211223"/>
    <n v="31.365026856323"/>
    <n v="-41.6085812209539"/>
    <n v="2304.43811858593"/>
    <n v="1691.70317940324"/>
    <n v="1017.55566431179"/>
    <n v="451.869097735863"/>
    <n v="-514.565422986266"/>
    <n v="-1407.05134978533"/>
    <n v="-3217.19626007737"/>
    <n v="-7951.63202400791"/>
    <n v="1101.30944690108"/>
    <n v="565.138884225723"/>
    <n v="228.829462046454"/>
    <n v="114.830678465302"/>
    <n v="-115.602314023838"/>
    <n v="-231.921279702874"/>
    <n v="-584.696207135832"/>
    <n v="-1183.03147738255"/>
  </r>
  <r>
    <x v="1"/>
    <x v="1"/>
    <x v="1"/>
    <x v="1"/>
    <x v="1"/>
    <x v="7"/>
    <x v="16"/>
    <x v="2"/>
    <x v="0"/>
    <n v="0.379493250665508"/>
    <x v="4"/>
    <n v="74.71266074554021"/>
    <n v="3735.63303727701"/>
    <x v="2"/>
    <x v="0"/>
    <n v="793.771253452707"/>
    <n v="4.22247396727772"/>
    <n v="-1.14006846519936"/>
    <n v="1.37901647916443"/>
    <n v="39688.5626726353"/>
    <n v="211.123698363886"/>
    <n v="-57.0034232599681"/>
    <n v="68.95082395822151"/>
    <n v="-3555.65798185448"/>
    <n v="-2677.64522534897"/>
    <n v="-1639.8448812502"/>
    <n v="-736.823014836074"/>
    <n v="852.73404593741"/>
    <n v="2360.27147545465"/>
    <n v="5504.04288108433"/>
    <n v="14089.8204224371"/>
    <n v="-1946.9663820136"/>
    <n v="-1019.62713955585"/>
    <n v="-416.895491468569"/>
    <n v="-209.81679529051"/>
    <n v="212.372223321347"/>
    <n v="427.131726865463"/>
    <n v="1084.24358814461"/>
    <n v="2214.8310851343"/>
  </r>
  <r>
    <x v="1"/>
    <x v="1"/>
    <x v="1"/>
    <x v="1"/>
    <x v="1"/>
    <x v="5"/>
    <x v="13"/>
    <x v="1"/>
    <x v="0"/>
    <n v="0.388708147833382"/>
    <x v="4"/>
    <n v="300.37624199684"/>
    <n v="-6007.52483993681"/>
    <x v="0"/>
    <x v="0"/>
    <n v="-1739.31497883951"/>
    <n v="4.89020114451614"/>
    <n v="-1.33965300877476"/>
    <n v="-3.91173658790533"/>
    <n v="34786.2995767902"/>
    <n v="-97.8040228903228"/>
    <n v="26.7930601754953"/>
    <n v="78.23473175810651"/>
    <n v="-9214.388800953961"/>
    <n v="-4104.64050868879"/>
    <n v="-1900.73070033422"/>
    <n v="-721.846312043276"/>
    <n v="669.427755113288"/>
    <n v="1575.09086896256"/>
    <n v="2829.43175140526"/>
    <n v="4501.0341857827"/>
    <n v="959.357391728395"/>
    <n v="485.045626690585"/>
    <n v="195.025508545505"/>
    <n v="97.66240031798129"/>
    <n v="-97.93818450023539"/>
    <n v="-196.130791610685"/>
    <n v="-492.048864200101"/>
    <n v="-988.810054316664"/>
  </r>
  <r>
    <x v="1"/>
    <x v="1"/>
    <x v="1"/>
    <x v="1"/>
    <x v="1"/>
    <x v="7"/>
    <x v="14"/>
    <x v="1"/>
    <x v="0"/>
    <n v="0.534273608820262"/>
    <x v="4"/>
    <n v="89.55879870566871"/>
    <n v="4477.93993528343"/>
    <x v="0"/>
    <x v="0"/>
    <n v="-602.821078716893"/>
    <n v="3.63448799443552"/>
    <n v="-1.3816098047069"/>
    <n v="-1.3278518197145"/>
    <n v="-30141.0539358446"/>
    <n v="181.724399721776"/>
    <n v="-69.0804902353448"/>
    <n v="-66.39259098572511"/>
    <n v="10611.9371369314"/>
    <n v="4035.08597169138"/>
    <n v="1745.47921052639"/>
    <n v="639.355951404622"/>
    <n v="-568.399218849123"/>
    <n v="-1301.53189973728"/>
    <n v="-2253.19983827401"/>
    <n v="-3421.33505303388"/>
    <n v="-1722.04429796134"/>
    <n v="-886.889500019873"/>
    <n v="-360.147077791407"/>
    <n v="-180.912743823671"/>
    <n v="182.509681683257"/>
    <n v="366.539408544344"/>
    <n v="927.042602905118"/>
    <n v="1885.56761879594"/>
  </r>
  <r>
    <x v="1"/>
    <x v="1"/>
    <x v="1"/>
    <x v="1"/>
    <x v="1"/>
    <x v="10"/>
    <x v="14"/>
    <x v="1"/>
    <x v="1"/>
    <n v="0.484708136945667"/>
    <x v="5"/>
    <n v="166.028539397892"/>
    <n v="1660.28539397892"/>
    <x v="1"/>
    <x v="0"/>
    <n v="-725.652530609001"/>
    <n v="6.10042887459315"/>
    <n v="-0.905850308831783"/>
    <n v="-3.93316855537287"/>
    <n v="-7256.52530609001"/>
    <n v="61.0042887459315"/>
    <n v="-9.058503088317829"/>
    <n v="-39.3316855537287"/>
    <n v="2138.77696532093"/>
    <n v="883.123392910757"/>
    <n v="400.336416851977"/>
    <n v="150.954531027386"/>
    <n v="-139.540252024981"/>
    <n v="-328.961973817931"/>
    <n v="-597.152384490213"/>
    <n v="-989.136436244332"/>
    <n v="-591.6268800357431"/>
    <n v="-300.952116021804"/>
    <n v="-121.401318390622"/>
    <n v="-60.8558642786079"/>
    <n v="61.1462854221179"/>
    <n v="122.564365987037"/>
    <n v="308.281228434441"/>
    <n v="621.826693180263"/>
  </r>
  <r>
    <x v="1"/>
    <x v="1"/>
    <x v="1"/>
    <x v="1"/>
    <x v="1"/>
    <x v="5"/>
    <x v="16"/>
    <x v="2"/>
    <x v="1"/>
    <n v="0.329531122960377"/>
    <x v="5"/>
    <n v="128.053521146373"/>
    <n v="-2561.07042292746"/>
    <x v="0"/>
    <x v="0"/>
    <n v="983.9958224993831"/>
    <n v="7.01696901491219"/>
    <n v="-0.712735349019863"/>
    <n v="3.77552631555712"/>
    <n v="-19679.9164499877"/>
    <n v="-140.339380298244"/>
    <n v="14.2547069803973"/>
    <n v="-75.5105263111423"/>
    <n v="2240.8266670517"/>
    <n v="1507.40470554195"/>
    <n v="865.564836423848"/>
    <n v="374.412579889834"/>
    <n v="-413.005377556947"/>
    <n v="-1105.88817460085"/>
    <n v="-2456.3514586598"/>
    <n v="-5853.7778178765"/>
    <n v="1327.38806465524"/>
    <n v="685.824839100633"/>
    <n v="278.373834497222"/>
    <n v="139.780592911452"/>
    <n v="-140.865964856248"/>
    <n v="-282.725535425609"/>
    <n v="-713.476732169202"/>
    <n v="-1444.89291333642"/>
  </r>
  <r>
    <x v="1"/>
    <x v="1"/>
    <x v="1"/>
    <x v="1"/>
    <x v="1"/>
    <x v="11"/>
    <x v="11"/>
    <x v="1"/>
    <x v="1"/>
    <n v="0.376698493444786"/>
    <x v="5"/>
    <n v="240.483158884428"/>
    <n v="-9619.32635537711"/>
    <x v="0"/>
    <x v="0"/>
    <n v="-1156.29205656574"/>
    <n v="7.39113022146388"/>
    <n v="-0.846345305767003"/>
    <n v="-6.16111807362952"/>
    <n v="46251.6822626297"/>
    <n v="-295.645208858555"/>
    <n v="33.8538122306801"/>
    <n v="246.444722945181"/>
    <n v="-13106.3134937643"/>
    <n v="-5564.6748930398"/>
    <n v="-2541.86090714291"/>
    <n v="-961.07954154626"/>
    <n v="889.932158810507"/>
    <n v="2097.97096416527"/>
    <n v="3800.35513087579"/>
    <n v="6232.58337369784"/>
    <n v="2953.92980383279"/>
    <n v="1477.97365195192"/>
    <n v="591.279689706871"/>
    <n v="295.644788225673"/>
    <n v="-295.641373258659"/>
    <n v="-591.267042754298"/>
    <n v="-1477.93967057148"/>
    <n v="-2954.48343618635"/>
  </r>
  <r>
    <x v="1"/>
    <x v="1"/>
    <x v="1"/>
    <x v="1"/>
    <x v="1"/>
    <x v="2"/>
    <x v="13"/>
    <x v="2"/>
    <x v="1"/>
    <n v="0.338821665827469"/>
    <x v="5"/>
    <n v="188.546474370463"/>
    <n v="-9427.323718523159"/>
    <x v="0"/>
    <x v="0"/>
    <n v="1273.73144096832"/>
    <n v="7.54403097293947"/>
    <n v="-0.785422683505916"/>
    <n v="4.78670629102066"/>
    <n v="-63686.5720484158"/>
    <n v="-377.201548646973"/>
    <n v="39.2711341752958"/>
    <n v="-239.335314551033"/>
    <n v="7920.57114978212"/>
    <n v="5113.15377648576"/>
    <n v="2868.2636694161"/>
    <n v="1223.16556829065"/>
    <n v="-1324.05613107566"/>
    <n v="-3496.71184060146"/>
    <n v="-7597.10254469776"/>
    <n v="-17404.4794317244"/>
    <n v="3726.80445457206"/>
    <n v="1876.96882899547"/>
    <n v="753.12353833333"/>
    <n v="376.893991993234"/>
    <n v="-377.486385400766"/>
    <n v="-755.500477264025"/>
    <n v="-1892.15330002753"/>
    <n v="-3792.63133435551"/>
  </r>
  <r>
    <x v="1"/>
    <x v="1"/>
    <x v="1"/>
    <x v="1"/>
    <x v="1"/>
    <x v="3"/>
    <x v="17"/>
    <x v="1"/>
    <x v="1"/>
    <n v="0.360212115158093"/>
    <x v="5"/>
    <n v="273.230841335071"/>
    <n v="-6830.77103337678"/>
    <x v="0"/>
    <x v="0"/>
    <n v="-1299.40953064489"/>
    <n v="7.56666883148183"/>
    <n v="-0.82568411175061"/>
    <n v="-6.93685205174721"/>
    <n v="32485.2382661222"/>
    <n v="-189.166720787046"/>
    <n v="20.6421027937653"/>
    <n v="173.42130129368"/>
    <n v="-8975.52829404974"/>
    <n v="-3865.79642095344"/>
    <n v="-1776.36151159291"/>
    <n v="-673.744177008689"/>
    <n v="626.143276960954"/>
    <n v="1479.56865909491"/>
    <n v="2688.7862117505"/>
    <n v="4427.97567467813"/>
    <n v="1895.0793417439"/>
    <n v="946.729705497916"/>
    <n v="378.480942248598"/>
    <n v="189.203939228247"/>
    <n v="-189.128816456531"/>
    <n v="-378.180453802617"/>
    <n v="-944.851768382296"/>
    <n v="-1887.56925398474"/>
  </r>
  <r>
    <x v="1"/>
    <x v="1"/>
    <x v="1"/>
    <x v="1"/>
    <x v="1"/>
    <x v="5"/>
    <x v="18"/>
    <x v="2"/>
    <x v="1"/>
    <n v="0.328118121866187"/>
    <x v="5"/>
    <n v="105.898323720493"/>
    <n v="-2117.96647440985"/>
    <x v="2"/>
    <x v="0"/>
    <n v="856.787807627412"/>
    <n v="6.6213905639248"/>
    <n v="-0.670394267861489"/>
    <n v="3.31214265504148"/>
    <n v="-17135.7561525482"/>
    <n v="-132.427811278496"/>
    <n v="13.4078853572298"/>
    <n v="-66.24285310082961"/>
    <n v="1878.87295318067"/>
    <n v="1285.3673544253"/>
    <n v="745.627648325219"/>
    <n v="324.602830645733"/>
    <n v="-361.177493974094"/>
    <n v="-973.406687634019"/>
    <n v="-2185.12253462049"/>
    <n v="-5310.59549819539"/>
    <n v="1214.90740928757"/>
    <n v="638.938710509474"/>
    <n v="261.462104641337"/>
    <n v="131.603334651002"/>
    <n v="-133.207918075602"/>
    <n v="-267.893573574138"/>
    <n v="-679.716627062217"/>
    <n v="-1386.69712585432"/>
  </r>
  <r>
    <x v="1"/>
    <x v="1"/>
    <x v="1"/>
    <x v="1"/>
    <x v="1"/>
    <x v="9"/>
    <x v="17"/>
    <x v="1"/>
    <x v="1"/>
    <n v="0.360212115158093"/>
    <x v="5"/>
    <n v="273.230841335071"/>
    <n v="-2732.30841335071"/>
    <x v="0"/>
    <x v="0"/>
    <n v="-1299.40953064489"/>
    <n v="7.56666883148183"/>
    <n v="-0.82568411175061"/>
    <n v="-6.93685205174721"/>
    <n v="12994.0953064489"/>
    <n v="-75.6666883148183"/>
    <n v="8.256841117506101"/>
    <n v="69.36852051747211"/>
    <n v="-3590.2113176199"/>
    <n v="-1546.31856838138"/>
    <n v="-710.544604637164"/>
    <n v="-269.497670803476"/>
    <n v="250.457310784382"/>
    <n v="591.827463637965"/>
    <n v="1075.5144847002"/>
    <n v="1771.19026987125"/>
    <n v="758.0317366975599"/>
    <n v="378.691882199166"/>
    <n v="151.392376899439"/>
    <n v="75.6815756912988"/>
    <n v="-75.65152658261241"/>
    <n v="-151.272181521047"/>
    <n v="-377.940707352918"/>
    <n v="-755.0277015938969"/>
  </r>
  <r>
    <x v="1"/>
    <x v="1"/>
    <x v="1"/>
    <x v="1"/>
    <x v="1"/>
    <x v="6"/>
    <x v="19"/>
    <x v="2"/>
    <x v="1"/>
    <n v="0.32822526806959"/>
    <x v="5"/>
    <n v="87.90300500664431"/>
    <n v="1758.06010013289"/>
    <x v="0"/>
    <x v="0"/>
    <n v="743.3089995957411"/>
    <n v="6.17757992129292"/>
    <n v="-0.626198557648185"/>
    <n v="2.89096890763958"/>
    <n v="14866.1799919148"/>
    <n v="123.551598425858"/>
    <n v="-12.5239711529637"/>
    <n v="57.8193781527915"/>
    <n v="-1576.46163706298"/>
    <n v="-1094.21216487241"/>
    <n v="-640.555216479537"/>
    <n v="-280.491345173614"/>
    <n v="314.604879715484"/>
    <n v="853.055813275119"/>
    <n v="1934.31127658636"/>
    <n v="4791.44382209506"/>
    <n v="-1095.3895614028"/>
    <n v="-587.524622648364"/>
    <n v="-242.647361918839"/>
    <n v="-122.466620484702"/>
    <n v="124.582376050059"/>
    <n v="251.124870600656"/>
    <n v="641.146623709428"/>
    <n v="1319.17187367281"/>
  </r>
  <r>
    <x v="1"/>
    <x v="1"/>
    <x v="1"/>
    <x v="1"/>
    <x v="1"/>
    <x v="9"/>
    <x v="15"/>
    <x v="2"/>
    <x v="1"/>
    <n v="0.332951731500668"/>
    <x v="5"/>
    <n v="155.535523902709"/>
    <n v="-1555.35523902709"/>
    <x v="3"/>
    <x v="0"/>
    <n v="1125.10804494968"/>
    <n v="7.3367778961712"/>
    <n v="-0.751912955862421"/>
    <n v="4.27674454489211"/>
    <n v="-11251.0804494968"/>
    <n v="-73.36777896171201"/>
    <n v="7.51912955862421"/>
    <n v="-42.7674454489211"/>
    <n v="1336.69412327787"/>
    <n v="881.813321132561"/>
    <n v="500.642422975809"/>
    <n v="215.053942447277"/>
    <n v="-235.022763121528"/>
    <n v="-624.998831805083"/>
    <n v="-1372.93879268259"/>
    <n v="-3207.0447160141"/>
    <n v="711.794744507049"/>
    <n v="362.34149057164"/>
    <n v="146.087789706992"/>
    <n v="73.21114834227269"/>
    <n v="-73.514634185467"/>
    <n v="-147.304945316674"/>
    <n v="-370.091825467363"/>
    <n v="-744.998402441977"/>
  </r>
  <r>
    <x v="1"/>
    <x v="1"/>
    <x v="1"/>
    <x v="1"/>
    <x v="1"/>
    <x v="5"/>
    <x v="20"/>
    <x v="1"/>
    <x v="1"/>
    <n v="0.397419884169478"/>
    <x v="5"/>
    <n v="214.247065033629"/>
    <n v="-4284.94130067259"/>
    <x v="0"/>
    <x v="0"/>
    <n v="-1025.82194571867"/>
    <n v="7.12454083108119"/>
    <n v="-0.8630164177004001"/>
    <n v="-5.46989344468823"/>
    <n v="20516.4389143734"/>
    <n v="-142.490816621624"/>
    <n v="17.260328354008"/>
    <n v="109.397868893765"/>
    <n v="-5928.43701509783"/>
    <n v="-2487.57641945471"/>
    <n v="-1131.32282061637"/>
    <n v="-426.841266441866"/>
    <n v="394.33448996991"/>
    <n v="928.378758082308"/>
    <n v="1679.06180620628"/>
    <n v="2750.52245408235"/>
    <n v="1414.52007095093"/>
    <n v="710.358643969375"/>
    <n v="284.685236697062"/>
    <n v="142.419657218782"/>
    <n v="-142.556481937409"/>
    <n v="-285.234005344892"/>
    <n v="-713.853680444604"/>
    <n v="-1429.48848250257"/>
  </r>
  <r>
    <x v="1"/>
    <x v="1"/>
    <x v="1"/>
    <x v="1"/>
    <x v="1"/>
    <x v="6"/>
    <x v="20"/>
    <x v="1"/>
    <x v="1"/>
    <n v="0.397419884169478"/>
    <x v="5"/>
    <n v="214.247065033629"/>
    <n v="4284.94130067259"/>
    <x v="2"/>
    <x v="0"/>
    <n v="-1025.82194571867"/>
    <n v="7.12454083108119"/>
    <n v="-0.8630164177004001"/>
    <n v="-5.46989344468823"/>
    <n v="-20516.4389143734"/>
    <n v="142.490816621624"/>
    <n v="-17.260328354008"/>
    <n v="-109.397868893765"/>
    <n v="5928.43701509783"/>
    <n v="2487.57641945471"/>
    <n v="1131.32282061637"/>
    <n v="426.841266441866"/>
    <n v="-394.33448996991"/>
    <n v="-928.378758082308"/>
    <n v="-1679.06180620628"/>
    <n v="-2750.52245408235"/>
    <n v="-1414.52007095093"/>
    <n v="-710.358643969375"/>
    <n v="-284.685236697062"/>
    <n v="-142.419657218782"/>
    <n v="142.556481937409"/>
    <n v="285.234005344892"/>
    <n v="713.853680444604"/>
    <n v="1429.48848250257"/>
  </r>
  <r>
    <x v="1"/>
    <x v="1"/>
    <x v="1"/>
    <x v="1"/>
    <x v="1"/>
    <x v="5"/>
    <x v="18"/>
    <x v="1"/>
    <x v="2"/>
    <n v="0.298157846897452"/>
    <x v="6"/>
    <n v="559.54607309465"/>
    <n v="-11190.921461893"/>
    <x v="0"/>
    <x v="0"/>
    <n v="-1909.01798926694"/>
    <n v="8.63870533725339"/>
    <n v="-0.457035515171973"/>
    <n v="-17.0432368141129"/>
    <n v="38180.3597853388"/>
    <n v="-172.774106745068"/>
    <n v="9.140710303439461"/>
    <n v="340.864736282258"/>
    <n v="-9142.894114073761"/>
    <n v="-4221.52225990504"/>
    <n v="-2012.26873330484"/>
    <n v="-780.3009125475641"/>
    <n v="746.746766129863"/>
    <n v="1803.15781275821"/>
    <n v="3393.55594568712"/>
    <n v="5958.83369851177"/>
    <n v="1604.03585659833"/>
    <n v="838.543139365438"/>
    <n v="341.906893285036"/>
    <n v="171.894054404329"/>
    <n v="-173.598617552857"/>
    <n v="-348.744148382043"/>
    <n v="-882.12189959178"/>
    <n v="-1791.30180780221"/>
  </r>
  <r>
    <x v="1"/>
    <x v="1"/>
    <x v="1"/>
    <x v="1"/>
    <x v="1"/>
    <x v="5"/>
    <x v="20"/>
    <x v="1"/>
    <x v="2"/>
    <n v="0.36859428532636"/>
    <x v="6"/>
    <n v="256.23614151677"/>
    <n v="-5124.7228303354"/>
    <x v="0"/>
    <x v="0"/>
    <n v="-1026.70870786247"/>
    <n v="8.884347021785731"/>
    <n v="-0.62375681833147"/>
    <n v="-8.857591836810069"/>
    <n v="20534.1741572493"/>
    <n v="-177.686940435715"/>
    <n v="12.4751363666294"/>
    <n v="177.151836736201"/>
    <n v="-5673.59410801461"/>
    <n v="-2426.36963733362"/>
    <n v="-1117.07806977723"/>
    <n v="-424.84923950532"/>
    <n v="396.92346521497"/>
    <n v="942.656811783684"/>
    <n v="1730.37268604862"/>
    <n v="2919.38860404241"/>
    <n v="1767.67764032307"/>
    <n v="886.757409487998"/>
    <n v="355.153079948614"/>
    <n v="177.635325591946"/>
    <n v="-177.731864471207"/>
    <n v="-355.541058944873"/>
    <n v="-889.263416846675"/>
    <n v="-1778.94427974129"/>
  </r>
  <r>
    <x v="1"/>
    <x v="1"/>
    <x v="1"/>
    <x v="1"/>
    <x v="1"/>
    <x v="12"/>
    <x v="12"/>
    <x v="1"/>
    <x v="2"/>
    <n v="0.423285726284429"/>
    <x v="6"/>
    <n v="225.626406687937"/>
    <n v="1128.13203343969"/>
    <x v="3"/>
    <x v="0"/>
    <n v="-837.3420966799461"/>
    <n v="8.172621511052849"/>
    <n v="-0.664043640964688"/>
    <n v="-7.33885103695087"/>
    <n v="-4186.71048339973"/>
    <n v="40.8631075552643"/>
    <n v="-3.32021820482344"/>
    <n v="-36.6942551847543"/>
    <n v="1163.33618155718"/>
    <n v="494.527856631729"/>
    <n v="227.558916046917"/>
    <n v="86.5783848433324"/>
    <n v="-80.9851357687938"/>
    <n v="-192.595339106196"/>
    <n v="-354.600875196024"/>
    <n v="-603.063703577732"/>
    <n v="-401.457593909332"/>
    <n v="-202.810598546151"/>
    <n v="-81.5082587505879"/>
    <n v="-40.8103594194586"/>
    <n v="40.9125854701932"/>
    <n v="81.91797420559681"/>
    <n v="205.407219135885"/>
    <n v="412.381206999416"/>
  </r>
  <r>
    <x v="2"/>
    <x v="2"/>
    <x v="2"/>
    <x v="0"/>
    <x v="2"/>
    <x v="9"/>
    <x v="0"/>
    <x v="0"/>
    <x v="0"/>
    <m/>
    <x v="0"/>
    <n v="10012.3944691412"/>
    <n v="-100123.944691412"/>
    <x v="0"/>
    <x v="0"/>
    <n v="10012.3944691412"/>
    <n v="0"/>
    <n v="0.137156088618373"/>
    <n v="19.2018524065722"/>
    <n v="-100123.944691412"/>
    <n v="0"/>
    <n v="-1.37156088618373"/>
    <n v="-192.018524065722"/>
    <n v="20024.7889382825"/>
    <n v="10012.3944691412"/>
    <n v="5006.19723457063"/>
    <n v="2002.47889382827"/>
    <n v="-2002.47889382825"/>
    <n v="-5006.19723457061"/>
    <n v="-10012.3944691412"/>
    <n v="-20024.7889382824"/>
    <n v="0"/>
    <n v="0"/>
    <n v="0"/>
    <n v="0"/>
    <n v="0"/>
    <n v="0"/>
    <n v="0"/>
    <n v="0"/>
  </r>
  <r>
    <x v="2"/>
    <x v="2"/>
    <x v="2"/>
    <x v="1"/>
    <x v="2"/>
    <x v="5"/>
    <x v="21"/>
    <x v="2"/>
    <x v="0"/>
    <n v="0.41"/>
    <x v="7"/>
    <n v="716.228177516687"/>
    <n v="-14324.5635503337"/>
    <x v="0"/>
    <x v="0"/>
    <n v="5364.31132332896"/>
    <n v="17.4220994195104"/>
    <n v="-5.0923749136734"/>
    <n v="8.91413206046189"/>
    <n v="-107286.226466579"/>
    <n v="-348.441988390207"/>
    <n v="101.847498273468"/>
    <n v="-178.282641209238"/>
    <n v="12677.6322587628"/>
    <n v="8459.41242828245"/>
    <n v="4799.92204891709"/>
    <n v="2056.29324309457"/>
    <n v="-2233.38843283231"/>
    <n v="-5901.50561720697"/>
    <n v="-12791.8027402432"/>
    <n v="-28903.0082287057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9"/>
    <x v="22"/>
    <x v="1"/>
    <x v="0"/>
    <n v="0.472167740835595"/>
    <x v="7"/>
    <n v="416.948175237415"/>
    <n v="-4169.48175237415"/>
    <x v="0"/>
    <x v="0"/>
    <n v="-2882.67009241601"/>
    <n v="14.9580404506212"/>
    <n v="-5.03907707180204"/>
    <n v="-6.32803503385589"/>
    <n v="28826.7009241601"/>
    <n v="-149.580404506212"/>
    <n v="50.3907707180204"/>
    <n v="63.2803503385589"/>
    <n v="-9705.042749881561"/>
    <n v="-3803.07373512445"/>
    <n v="-1660.21071729378"/>
    <n v="-610.379831226333"/>
    <n v="544.3185800742"/>
    <n v="1247.76779091414"/>
    <n v="2160.03716023559"/>
    <n v="3264.53914773965"/>
    <n v="1456.33187860509"/>
    <n v="739.167311141569"/>
    <n v="297.855021538758"/>
    <n v="149.261015995053"/>
    <n v="-149.886462154595"/>
    <n v="-300.359835649665"/>
    <n v="-754.956037998459"/>
    <n v="-1521.46056476416"/>
  </r>
  <r>
    <x v="2"/>
    <x v="2"/>
    <x v="2"/>
    <x v="1"/>
    <x v="2"/>
    <x v="5"/>
    <x v="21"/>
    <x v="1"/>
    <x v="0"/>
    <n v="0.41"/>
    <x v="7"/>
    <n v="716.228177516687"/>
    <n v="-14324.5635503337"/>
    <x v="1"/>
    <x v="0"/>
    <n v="-4648.08314581227"/>
    <n v="17.4220994195104"/>
    <n v="-5.0923749136734"/>
    <n v="-10.2877203461103"/>
    <n v="92961.6629162454"/>
    <n v="-348.441988390207"/>
    <n v="101.847498273468"/>
    <n v="205.754406922207"/>
    <n v="-27371.9456178021"/>
    <n v="-11565.37651"/>
    <n v="-5212.47242022419"/>
    <n v="-1948.66454456196"/>
    <n v="1771.56935482419"/>
    <n v="4110.88885193425"/>
    <n v="7232.98619803929"/>
    <n v="11146.5696478591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5"/>
    <x v="23"/>
    <x v="2"/>
    <x v="0"/>
    <n v="0.397537825839525"/>
    <x v="7"/>
    <n v="564.720190779767"/>
    <n v="-11294.4038155953"/>
    <x v="0"/>
    <x v="0"/>
    <n v="4675.32255984661"/>
    <n v="17.4324003104459"/>
    <n v="-4.94229162024628"/>
    <n v="7.88334700916929"/>
    <n v="-93506.4511969322"/>
    <n v="-348.648006208918"/>
    <n v="98.8458324049255"/>
    <n v="-157.666940183386"/>
    <n v="10262.8093059497"/>
    <n v="7089.31566217784"/>
    <n v="4102.6892864424"/>
    <n v="1778.44910763026"/>
    <n v="-1961.1739914702"/>
    <n v="-5238.32737229748"/>
    <n v="-11542.8427135853"/>
    <n v="-26788.8499132253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5"/>
    <x v="23"/>
    <x v="1"/>
    <x v="0"/>
    <n v="0.397537825839525"/>
    <x v="7"/>
    <n v="865.43169898287"/>
    <n v="-17308.6339796574"/>
    <x v="0"/>
    <x v="0"/>
    <n v="-5337.07190929462"/>
    <n v="17.4324003104459"/>
    <n v="-4.93817228451747"/>
    <n v="-11.8952123994363"/>
    <n v="106741.438185892"/>
    <n v="-348.648006208918"/>
    <n v="98.7634456903493"/>
    <n v="237.904247988726"/>
    <n v="-29786.7685706152"/>
    <n v="-12935.4732761046"/>
    <n v="-5909.70518269885"/>
    <n v="-2226.50868002627"/>
    <n v="2043.78379618629"/>
    <n v="4774.06709684374"/>
    <n v="8481.946224697191"/>
    <n v="13260.7279633396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7"/>
    <x v="24"/>
    <x v="1"/>
    <x v="0"/>
    <n v="0.534139247868658"/>
    <x v="7"/>
    <n v="310.137200331156"/>
    <n v="15506.8600165578"/>
    <x v="0"/>
    <x v="0"/>
    <n v="-2087.73059932911"/>
    <n v="12.5840906420719"/>
    <n v="-4.79693490996331"/>
    <n v="-4.59865057469093"/>
    <n v="-104386.529966456"/>
    <n v="629.204532103596"/>
    <n v="-239.846745498166"/>
    <n v="-229.932528734547"/>
    <n v="36750.156182567"/>
    <n v="13974.4356297865"/>
    <n v="6045.0485564171"/>
    <n v="2214.26025915748"/>
    <n v="-1968.51725529961"/>
    <n v="-4507.54004423948"/>
    <n v="-7803.36036696768"/>
    <n v="-11848.6642259325"/>
    <n v="-5962.70403990101"/>
    <n v="-3070.84350421762"/>
    <n v="-1246.98774315438"/>
    <n v="-626.396874686179"/>
    <n v="631.920913197291"/>
    <n v="1269.09975509159"/>
    <n v="3209.73975933571"/>
    <n v="6528.36980391239"/>
  </r>
  <r>
    <x v="2"/>
    <x v="2"/>
    <x v="2"/>
    <x v="1"/>
    <x v="2"/>
    <x v="5"/>
    <x v="22"/>
    <x v="1"/>
    <x v="0"/>
    <n v="0.472167740835595"/>
    <x v="7"/>
    <n v="416.948175237415"/>
    <n v="-8338.96350474829"/>
    <x v="1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5"/>
    <x v="22"/>
    <x v="1"/>
    <x v="0"/>
    <n v="0.472167740835595"/>
    <x v="7"/>
    <n v="416.948175237415"/>
    <n v="-8338.96350474829"/>
    <x v="0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3"/>
    <x v="21"/>
    <x v="2"/>
    <x v="0"/>
    <n v="0.41"/>
    <x v="7"/>
    <n v="716.228177516687"/>
    <n v="-17905.7044379172"/>
    <x v="0"/>
    <x v="0"/>
    <n v="5364.31132332896"/>
    <n v="17.4220994195104"/>
    <n v="-5.0923749136734"/>
    <n v="8.91413206046189"/>
    <n v="-134107.783083224"/>
    <n v="-435.552485487759"/>
    <n v="127.309372841835"/>
    <n v="-222.853301511547"/>
    <n v="15847.0403234535"/>
    <n v="10574.2655353531"/>
    <n v="5999.90256114636"/>
    <n v="2570.36655386821"/>
    <n v="-2791.73554104038"/>
    <n v="-7376.88202150871"/>
    <n v="-15989.753425304"/>
    <n v="-36128.7602858822"/>
    <n v="4359.460072616"/>
    <n v="2178.78947732097"/>
    <n v="871.273446009582"/>
    <n v="435.594949637243"/>
    <n v="-435.509330860532"/>
    <n v="-870.9309721311"/>
    <n v="-2176.64906931327"/>
    <n v="-4350.89920813139"/>
  </r>
  <r>
    <x v="2"/>
    <x v="2"/>
    <x v="2"/>
    <x v="1"/>
    <x v="2"/>
    <x v="10"/>
    <x v="24"/>
    <x v="1"/>
    <x v="0"/>
    <n v="0.534139247868658"/>
    <x v="7"/>
    <n v="310.137200331156"/>
    <n v="3101.37200331156"/>
    <x v="2"/>
    <x v="0"/>
    <n v="-2087.73059932911"/>
    <n v="12.5840906420719"/>
    <n v="-4.79693490996331"/>
    <n v="-4.59865057469093"/>
    <n v="-20877.3059932911"/>
    <n v="125.840906420719"/>
    <n v="-47.9693490996331"/>
    <n v="-45.9865057469093"/>
    <n v="7350.0312365134"/>
    <n v="2794.8871259573"/>
    <n v="1209.00971128342"/>
    <n v="442.852051831496"/>
    <n v="-393.703451059921"/>
    <n v="-901.508008847895"/>
    <n v="-1560.67207339354"/>
    <n v="-2369.73284518649"/>
    <n v="-1192.5408079802"/>
    <n v="-614.168700843525"/>
    <n v="-249.397548630875"/>
    <n v="-125.279374937236"/>
    <n v="126.384182639458"/>
    <n v="253.819951018318"/>
    <n v="641.947951867142"/>
    <n v="1305.67396078248"/>
  </r>
  <r>
    <x v="2"/>
    <x v="2"/>
    <x v="2"/>
    <x v="1"/>
    <x v="2"/>
    <x v="3"/>
    <x v="21"/>
    <x v="1"/>
    <x v="1"/>
    <n v="0.36"/>
    <x v="7"/>
    <n v="951.573139734837"/>
    <n v="-23789.3284933709"/>
    <x v="0"/>
    <x v="0"/>
    <n v="-4524.17395074561"/>
    <n v="26.3069064968239"/>
    <n v="-2.92810957724234"/>
    <n v="-24.1532953854069"/>
    <n v="113104.34876864"/>
    <n v="-657.672662420596"/>
    <n v="73.2027394310585"/>
    <n v="603.832384635172"/>
    <n v="-31237.5038859016"/>
    <n v="-13457.1466158851"/>
    <n v="-6184.2591712352"/>
    <n v="-2345.70922957837"/>
    <n v="2180.1187785268"/>
    <n v="5151.80763425552"/>
    <n v="9362.81622944491"/>
    <n v="15420.2638965157"/>
    <n v="6588.58612759459"/>
    <n v="3291.47774959311"/>
    <n v="1315.85796155509"/>
    <n v="657.802014121626"/>
    <n v="-657.5409278002101"/>
    <n v="-1314.81362486561"/>
    <n v="-3284.95102134652"/>
    <n v="-6562.48458599503"/>
  </r>
  <r>
    <x v="2"/>
    <x v="2"/>
    <x v="2"/>
    <x v="1"/>
    <x v="2"/>
    <x v="9"/>
    <x v="22"/>
    <x v="1"/>
    <x v="1"/>
    <n v="0.422167740835595"/>
    <x v="7"/>
    <n v="673.954509820595"/>
    <n v="-6739.54509820595"/>
    <x v="0"/>
    <x v="0"/>
    <n v="-3168.34117487096"/>
    <n v="23.6513702241836"/>
    <n v="-3.09165145302772"/>
    <n v="-16.9482083626121"/>
    <n v="31683.4117487096"/>
    <n v="-236.513702241836"/>
    <n v="30.9165145302772"/>
    <n v="169.482083626121"/>
    <n v="-9273.49529592092"/>
    <n v="-3858.00125953297"/>
    <n v="-1749.95363282021"/>
    <n v="-659.5247988130091"/>
    <n v="608.725399421574"/>
    <n v="1432.6122136817"/>
    <n v="2590.98683092242"/>
    <n v="4251.16232104424"/>
    <n v="2329.08186856888"/>
    <n v="1174.93683550566"/>
    <n v="471.915099629914"/>
    <n v="236.243896081755"/>
    <n v="-236.768003341713"/>
    <n v="-474.015492326848"/>
    <n v="-1188.23976434256"/>
    <n v="-2384.92397692888"/>
  </r>
  <r>
    <x v="2"/>
    <x v="2"/>
    <x v="2"/>
    <x v="1"/>
    <x v="2"/>
    <x v="13"/>
    <x v="22"/>
    <x v="1"/>
    <x v="1"/>
    <n v="0.422167740835595"/>
    <x v="7"/>
    <n v="673.954509820595"/>
    <n v="-10109.3176473089"/>
    <x v="1"/>
    <x v="0"/>
    <n v="-3168.34117487096"/>
    <n v="23.6513702241836"/>
    <n v="-3.09165145302772"/>
    <n v="-16.9482083626121"/>
    <n v="47525.1176230644"/>
    <n v="-354.770553362753"/>
    <n v="46.3747717954158"/>
    <n v="254.223125439181"/>
    <n v="-13910.2429438814"/>
    <n v="-5787.00188929945"/>
    <n v="-2624.93044923031"/>
    <n v="-989.287198219513"/>
    <n v="913.08809913236"/>
    <n v="2148.91832052256"/>
    <n v="3886.48024638364"/>
    <n v="6376.74348156636"/>
    <n v="3493.62280285332"/>
    <n v="1762.40525325849"/>
    <n v="707.8726494448709"/>
    <n v="354.365844122633"/>
    <n v="-355.152005012569"/>
    <n v="-711.023238490272"/>
    <n v="-1782.35964651383"/>
    <n v="-3577.38596539331"/>
  </r>
  <r>
    <x v="2"/>
    <x v="2"/>
    <x v="2"/>
    <x v="1"/>
    <x v="2"/>
    <x v="5"/>
    <x v="25"/>
    <x v="2"/>
    <x v="1"/>
    <n v="0.329501010054712"/>
    <x v="7"/>
    <n v="443.9842244955"/>
    <n v="-8879.68448991"/>
    <x v="0"/>
    <x v="0"/>
    <n v="3414.16684760331"/>
    <n v="24.373667806229"/>
    <n v="-2.48806341590287"/>
    <n v="13.101353488229"/>
    <n v="-68283.33695206619"/>
    <n v="-487.47335612458"/>
    <n v="49.7612683180574"/>
    <n v="-262.027069764579"/>
    <n v="7770.92712331603"/>
    <n v="5228.74011856216"/>
    <n v="3002.80892681373"/>
    <n v="1299.02178622042"/>
    <n v="-1433.08737078353"/>
    <n v="-3837.65641015785"/>
    <n v="-8525.24504043273"/>
    <n v="-20321.9394631124"/>
    <n v="4609.02509807085"/>
    <n v="2381.86859077096"/>
    <n v="966.886551424695"/>
    <n v="485.519260039364"/>
    <n v="-489.314939550995"/>
    <n v="-982.104928169038"/>
    <n v="-2478.56766304331"/>
    <n v="-5019.89704218296"/>
  </r>
  <r>
    <x v="2"/>
    <x v="2"/>
    <x v="2"/>
    <x v="1"/>
    <x v="2"/>
    <x v="9"/>
    <x v="25"/>
    <x v="1"/>
    <x v="1"/>
    <n v="0.329501010054712"/>
    <x v="7"/>
    <n v="1644.33395634493"/>
    <n v="-16443.3395634493"/>
    <x v="4"/>
    <x v="0"/>
    <n v="-6585.75419362274"/>
    <n v="24.373667806229"/>
    <n v="-2.47162026889123"/>
    <n v="-36.3025806067067"/>
    <n v="65857.5419362274"/>
    <n v="-243.73667806229"/>
    <n v="24.7162026889123"/>
    <n v="363.025806067067"/>
    <n v="-16114.3785207941"/>
    <n v="-7385.55098194496"/>
    <n v="-3498.55605720616"/>
    <n v="-1350.473315135"/>
    <n v="1283.44052285344"/>
    <n v="3081.13231553411"/>
    <n v="5737.29852100971"/>
    <n v="9838.872350895879"/>
    <n v="2304.51254903544"/>
    <n v="1190.93429538548"/>
    <n v="483.443275712352"/>
    <n v="242.7596300197"/>
    <n v="-244.657469775493"/>
    <n v="-491.052464084514"/>
    <n v="-1239.28383152164"/>
    <n v="-2509.94852109147"/>
  </r>
  <r>
    <x v="2"/>
    <x v="2"/>
    <x v="2"/>
    <x v="1"/>
    <x v="2"/>
    <x v="13"/>
    <x v="23"/>
    <x v="2"/>
    <x v="1"/>
    <n v="0.347537825839525"/>
    <x v="7"/>
    <n v="790.02882544085"/>
    <n v="-11850.4323816127"/>
    <x v="0"/>
    <x v="0"/>
    <n v="4948.91611460523"/>
    <n v="26.4933935426228"/>
    <n v="-2.84863619381777"/>
    <n v="18.3446809193278"/>
    <n v="-74233.74171907851"/>
    <n v="-397.400903139342"/>
    <n v="42.7295429072666"/>
    <n v="-275.170213789917"/>
    <n v="9681.68275650449"/>
    <n v="6106.70150996436"/>
    <n v="3383.75229218764"/>
    <n v="1432.5313068691"/>
    <n v="-1536.16682787689"/>
    <n v="-4029.55880051523"/>
    <n v="-8662.80368035848"/>
    <n v="-19488.0794511341"/>
    <n v="3967.70879357775"/>
    <n v="1986.07322373368"/>
    <n v="794.7017328743279"/>
    <n v="397.3795677507"/>
    <n v="-397.415366513337"/>
    <n v="-794.846797227333"/>
    <n v="-1987.06328241014"/>
    <n v="-3972.96145417288"/>
  </r>
  <r>
    <x v="2"/>
    <x v="2"/>
    <x v="2"/>
    <x v="1"/>
    <x v="2"/>
    <x v="5"/>
    <x v="21"/>
    <x v="1"/>
    <x v="1"/>
    <n v="0.36"/>
    <x v="7"/>
    <n v="951.573139734837"/>
    <n v="-19031.4627946967"/>
    <x v="0"/>
    <x v="0"/>
    <n v="-4524.17395074561"/>
    <n v="26.3069064968239"/>
    <n v="-2.92810957724234"/>
    <n v="-24.1532953854069"/>
    <n v="90483.4790149121"/>
    <n v="-526.138129936477"/>
    <n v="58.5621915448468"/>
    <n v="483.065907708138"/>
    <n v="-24990.0031087212"/>
    <n v="-10765.7172927081"/>
    <n v="-4947.40733698816"/>
    <n v="-1876.5673836627"/>
    <n v="1744.09502282144"/>
    <n v="4121.44610740442"/>
    <n v="7490.25298355593"/>
    <n v="12336.2111172126"/>
    <n v="5270.86890207567"/>
    <n v="2633.18219967448"/>
    <n v="1052.68636924407"/>
    <n v="526.241611297301"/>
    <n v="-526.032742240168"/>
    <n v="-1051.85089989249"/>
    <n v="-2627.96081707722"/>
    <n v="-5249.98766879602"/>
  </r>
  <r>
    <x v="2"/>
    <x v="2"/>
    <x v="2"/>
    <x v="1"/>
    <x v="2"/>
    <x v="5"/>
    <x v="26"/>
    <x v="2"/>
    <x v="1"/>
    <n v="0.328110573204544"/>
    <x v="7"/>
    <n v="367.185346566444"/>
    <n v="-7343.70693132889"/>
    <x v="2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29"/>
    <n v="-2360.95142305211"/>
    <n v="-4817.10479119115"/>
  </r>
  <r>
    <x v="2"/>
    <x v="2"/>
    <x v="2"/>
    <x v="1"/>
    <x v="2"/>
    <x v="12"/>
    <x v="24"/>
    <x v="1"/>
    <x v="1"/>
    <n v="0.484139247868658"/>
    <x v="7"/>
    <n v="577.68009493366"/>
    <n v="2888.4004746683"/>
    <x v="0"/>
    <x v="0"/>
    <n v="-2526.72145039284"/>
    <n v="21.2240251009361"/>
    <n v="-3.18319947749315"/>
    <n v="-13.6933876382895"/>
    <n v="-12633.6072519642"/>
    <n v="106.12012550468"/>
    <n v="-15.9159973874658"/>
    <n v="-68.4669381914474"/>
    <n v="3723.73053462195"/>
    <n v="1537.58686192033"/>
    <n v="697.0054278684549"/>
    <n v="262.815105842531"/>
    <n v="-242.936067730459"/>
    <n v="-572.70092549225"/>
    <n v="-1039.55604229221"/>
    <n v="-1721.76945216947"/>
    <n v="-1029.27304600579"/>
    <n v="-523.5473881867759"/>
    <n v="-211.187853385309"/>
    <n v="-105.86291286035"/>
    <n v="106.36617830248"/>
    <n v="213.203285727013"/>
    <n v="536.248308839752"/>
    <n v="1081.61333096099"/>
  </r>
  <r>
    <x v="2"/>
    <x v="2"/>
    <x v="2"/>
    <x v="1"/>
    <x v="2"/>
    <x v="5"/>
    <x v="26"/>
    <x v="2"/>
    <x v="1"/>
    <n v="0.328110573204544"/>
    <x v="7"/>
    <n v="367.185346566444"/>
    <n v="-7343.70693132889"/>
    <x v="0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29"/>
    <n v="-2360.95142305211"/>
    <n v="-4817.10479119115"/>
  </r>
  <r>
    <x v="2"/>
    <x v="2"/>
    <x v="2"/>
    <x v="1"/>
    <x v="2"/>
    <x v="9"/>
    <x v="27"/>
    <x v="1"/>
    <x v="2"/>
    <n v="0.347528685024134"/>
    <x v="8"/>
    <n v="977.032198863478"/>
    <n v="-9770.32198863478"/>
    <x v="3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1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14"/>
    <x v="28"/>
    <x v="1"/>
    <x v="2"/>
    <n v="0.575299041163301"/>
    <x v="8"/>
    <n v="716.3257316289159"/>
    <n v="-3581.62865814458"/>
    <x v="0"/>
    <x v="0"/>
    <n v="-2068.03382911813"/>
    <n v="23.719104778909"/>
    <n v="-2.67857236216638"/>
    <n v="-19.223523542692"/>
    <n v="10340.1691455907"/>
    <n v="-118.595523894545"/>
    <n v="13.3928618108319"/>
    <n v="96.11761771345979"/>
    <n v="-2783.76522496565"/>
    <n v="-1197.48286248846"/>
    <n v="-556.060133180961"/>
    <n v="-212.884020628562"/>
    <n v="200.938392876622"/>
    <n v="481.326084092588"/>
    <n v="897.498955665593"/>
    <n v="1567.56190115672"/>
    <n v="1150.63975351522"/>
    <n v="585.063803564718"/>
    <n v="236.002625721587"/>
    <n v="118.304534316717"/>
    <n v="-118.874785903449"/>
    <n v="-238.285594212889"/>
    <n v="-599.418580715285"/>
    <n v="-1209.31257809591"/>
  </r>
  <r>
    <x v="2"/>
    <x v="2"/>
    <x v="2"/>
    <x v="1"/>
    <x v="2"/>
    <x v="9"/>
    <x v="27"/>
    <x v="1"/>
    <x v="2"/>
    <n v="0.347528685024134"/>
    <x v="8"/>
    <n v="977.032198863478"/>
    <n v="-9770.32198863478"/>
    <x v="2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1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 multipleFieldFilters="0">
  <location ref="C30:G44" firstHeaderRow="1" firstDataRow="2" firstDataCol="1" rowPageCount="1" colPageCount="1"/>
  <pivotFields count="39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ImpVol  +10%" fld="38" baseField="0" baseItem="0"/>
  </dataFields>
  <formats count="7">
    <format dxfId="0">
      <pivotArea fieldPosition="0">
        <references count="2">
          <reference field="6" count="1" selected="0">
            <x v="13"/>
          </reference>
          <reference field="8" count="1" selected="0">
            <x v="0"/>
          </reference>
        </references>
      </pivotArea>
    </format>
    <format dxfId="1">
      <pivotArea fieldPosition="0"/>
    </format>
    <format dxfId="2">
      <pivotArea dataOnly="0" labelOnly="1" fieldPosition="0">
        <references count="1">
          <reference field="8" count="0"/>
        </references>
      </pivotArea>
    </format>
    <format dxfId="3">
      <pivotArea dataOnly="0" labelOnly="1" fieldPosition="0">
        <references count="1">
          <reference field="6" count="1">
            <x v="29"/>
          </reference>
        </references>
      </pivotArea>
    </format>
    <format dxfId="4">
      <pivotArea dataOnly="0" labelOnly="1" grandRow="1" fieldPosition="0"/>
    </format>
    <format dxfId="5">
      <pivotArea fieldPosition="0"/>
    </format>
    <format dxfId="6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Table1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 multipleFieldFilters="0">
  <location ref="C6:G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numFmtId="1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Vega 1%" fld="23" baseField="0" baseItem="0"/>
  </dataFields>
  <formats count="8">
    <format dxfId="7">
      <pivotArea dataOnly="0" grandRow="1" fieldPosition="0">
        <references count="2">
          <reference field="0" count="1" selected="0">
            <x v="1"/>
          </reference>
          <reference field="6" count="1">
            <x v="29"/>
          </reference>
        </references>
      </pivotArea>
    </format>
    <format dxfId="8">
      <pivotArea dataOnly="0" labelOnly="1" fieldPosition="0">
        <references count="1">
          <reference field="6" count="1">
            <x v="29"/>
          </reference>
        </references>
      </pivotArea>
    </format>
    <format dxfId="9">
      <pivotArea dataOnly="0" labelOnly="1" grandRow="1" fieldPosition="0"/>
    </format>
    <format dxfId="10">
      <pivotArea fieldPosition="0"/>
    </format>
    <format dxfId="11">
      <pivotArea dataOnly="0" labelOnly="1" fieldPosition="0">
        <references count="1">
          <reference field="6" count="1">
            <x v="29"/>
          </reference>
        </references>
      </pivotArea>
    </format>
    <format dxfId="12">
      <pivotArea dataOnly="0" labelOnly="1" grandRow="1" fieldPosition="0"/>
    </format>
    <format dxfId="13">
      <pivotArea fieldPosition="0"/>
    </format>
    <format dxfId="14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Table5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 multipleFieldFilters="0">
  <location ref="J6:N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Volga" fld="24" baseField="0" baseItem="0"/>
  </dataFields>
  <formats count="3">
    <format dxfId="15">
      <pivotArea dataOnly="0" grandRow="1" fieldPosition="0">
        <references count="2">
          <reference field="0" count="1" selected="0">
            <x v="2"/>
          </reference>
          <reference field="6" count="1">
            <x v="29"/>
          </reference>
        </references>
      </pivotArea>
    </format>
    <format dxfId="16">
      <pivotArea fieldPosition="0"/>
    </format>
    <format dxfId="17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PivotTable1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 multipleFieldFilters="0">
  <location ref="C6:G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$Delta" fld="21" baseField="0" baseItem="0" numFmtId="38"/>
  </dataFields>
  <formats count="7">
    <format dxfId="18">
      <pivotArea dataOnly="0" grandRow="1" fieldPosition="0">
        <references count="2">
          <reference field="0" count="1" selected="0">
            <x v="1"/>
          </reference>
          <reference field="6" count="1">
            <x v="29"/>
          </reference>
        </references>
      </pivotArea>
    </format>
    <format dxfId="19">
      <pivotArea dataOnly="0" labelOnly="1" fieldPosition="0">
        <references count="1">
          <reference field="6" count="1">
            <x v="29"/>
          </reference>
        </references>
      </pivotArea>
    </format>
    <format dxfId="20">
      <pivotArea dataOnly="0" labelOnly="1" grandRow="1" fieldPosition="0"/>
    </format>
    <format dxfId="21">
      <pivotArea fieldPosition="0"/>
    </format>
    <format dxfId="22">
      <pivotArea dataOnly="0" labelOnly="1" fieldPosition="0">
        <references count="1">
          <reference field="6" count="1">
            <x v="29"/>
          </reference>
        </references>
      </pivotArea>
    </format>
    <format dxfId="23">
      <pivotArea dataOnly="0" labelOnly="1" grandRow="1" fieldPosition="0"/>
    </format>
    <format dxfId="24">
      <pivotArea fieldPosition="0"/>
    </format>
  </format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PivotTable2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 multipleFieldFilters="0">
  <location ref="C30:G44" firstHeaderRow="1" firstDataRow="2" firstDataCol="1" rowPageCount="1" colPageCount="1"/>
  <pivotFields count="39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PnL: Und +10%" fld="29" baseField="0" baseItem="0"/>
  </dataFields>
  <formats count="6">
    <format dxfId="25">
      <pivotArea fieldPosition="0">
        <references count="2">
          <reference field="6" count="1" selected="0">
            <x v="13"/>
          </reference>
          <reference field="8" count="1" selected="0">
            <x v="0"/>
          </reference>
        </references>
      </pivotArea>
    </format>
    <format dxfId="26">
      <pivotArea fieldPosition="0"/>
    </format>
    <format dxfId="27">
      <pivotArea dataOnly="0" labelOnly="1" fieldPosition="0">
        <references count="1">
          <reference field="8" count="0"/>
        </references>
      </pivotArea>
    </format>
    <format dxfId="28">
      <pivotArea dataOnly="0" labelOnly="1" fieldPosition="0">
        <references count="1">
          <reference field="6" count="1">
            <x v="29"/>
          </reference>
        </references>
      </pivotArea>
    </format>
    <format dxfId="29">
      <pivotArea dataOnly="0" labelOnly="1" grandRow="1" fieldPosition="0"/>
    </format>
    <format dxfId="30">
      <pivotArea fieldPosition="0"/>
    </format>
  </formats>
  <pivotTableStyleInfo showRowHeaders="1" showColHeaders="1" showLastColumn="1"/>
</pivotTableDefinition>
</file>

<file path=xl/pivotTables/pivotTable6.xml><?xml version="1.0" encoding="utf-8"?>
<pivotTableDefinition xmlns="http://schemas.openxmlformats.org/spreadsheetml/2006/main" name="PivotTable3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 multipleFieldFilters="0">
  <location ref="J6:N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$Gamma" fld="22" baseField="0" baseItem="0"/>
  </dataFields>
  <formats count="4">
    <format dxfId="31">
      <pivotArea fieldPosition="0"/>
    </format>
    <format dxfId="32">
      <pivotArea dataOnly="0" labelOnly="1" fieldPosition="0">
        <references count="1">
          <reference field="6" count="1">
            <x v="29"/>
          </reference>
        </references>
      </pivotArea>
    </format>
    <format dxfId="33">
      <pivotArea dataOnly="0" labelOnly="1" grandRow="1" fieldPosition="0"/>
    </format>
    <format dxfId="34">
      <pivotArea fieldPosition="0"/>
    </format>
  </format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C4:N44"/>
  <sheetViews>
    <sheetView showGridLines="0" zoomScaleSheetLayoutView="60" workbookViewId="0">
      <selection activeCell="J34" sqref="J34"/>
    </sheetView>
  </sheetViews>
  <sheetFormatPr defaultColWidth="8.72727272727273" defaultRowHeight="12.5"/>
  <cols>
    <col min="3" max="3" width="19.3818181818182" customWidth="1"/>
    <col min="4" max="6" width="12.8454545454545" customWidth="1"/>
    <col min="7" max="8" width="10.5363636363636" customWidth="1"/>
    <col min="10" max="10" width="16.8454545454545" customWidth="1"/>
    <col min="11" max="13" width="12.8454545454545" customWidth="1"/>
    <col min="14" max="14" width="10.5363636363636" customWidth="1"/>
  </cols>
  <sheetData>
    <row r="4" spans="3:14">
      <c r="C4" s="76" t="s">
        <v>0</v>
      </c>
      <c r="D4" s="76" t="s">
        <v>1</v>
      </c>
      <c r="J4" s="76" t="s">
        <v>0</v>
      </c>
      <c r="K4" s="76" t="s">
        <v>1</v>
      </c>
    </row>
    <row r="6" spans="3:14">
      <c r="C6" s="77" t="s">
        <v>2</v>
      </c>
      <c r="D6" s="77" t="s">
        <v>3</v>
      </c>
      <c r="E6" s="78"/>
      <c r="F6" s="78"/>
      <c r="G6" s="79"/>
      <c r="J6" s="77" t="s">
        <v>4</v>
      </c>
      <c r="K6" s="77" t="s">
        <v>3</v>
      </c>
      <c r="L6" s="78"/>
      <c r="M6" s="78"/>
      <c r="N6" s="79"/>
    </row>
    <row r="7" spans="3:14">
      <c r="C7" s="77" t="s">
        <v>5</v>
      </c>
      <c r="D7" s="98">
        <v>40256</v>
      </c>
      <c r="E7" s="99">
        <v>40347</v>
      </c>
      <c r="F7" s="99">
        <v>40438</v>
      </c>
      <c r="G7" s="82" t="s">
        <v>6</v>
      </c>
      <c r="J7" s="77" t="s">
        <v>5</v>
      </c>
      <c r="K7" s="98">
        <v>40256</v>
      </c>
      <c r="L7" s="99">
        <v>40347</v>
      </c>
      <c r="M7" s="99">
        <v>40438</v>
      </c>
      <c r="N7" s="82" t="s">
        <v>6</v>
      </c>
    </row>
    <row r="8" spans="3:14">
      <c r="C8" s="83">
        <v>2469</v>
      </c>
      <c r="D8" s="84">
        <v>269.729462152899</v>
      </c>
      <c r="E8" s="85">
        <v>60.774619256677</v>
      </c>
      <c r="F8" s="85"/>
      <c r="G8" s="86">
        <v>330.504081409576</v>
      </c>
      <c r="J8" s="83">
        <v>2469</v>
      </c>
      <c r="K8" s="84">
        <v>24060.6542345063</v>
      </c>
      <c r="L8" s="85">
        <v>2914.21840291693</v>
      </c>
      <c r="M8" s="85"/>
      <c r="N8" s="86">
        <v>26974.8726374232</v>
      </c>
    </row>
    <row r="9" spans="3:14">
      <c r="C9" s="87">
        <v>2556</v>
      </c>
      <c r="D9" s="88">
        <v>-137.839451984966</v>
      </c>
      <c r="E9" s="89"/>
      <c r="F9" s="89">
        <v>40.7762451688467</v>
      </c>
      <c r="G9" s="90">
        <v>-97.0632068161194</v>
      </c>
      <c r="J9" s="87">
        <v>2556</v>
      </c>
      <c r="K9" s="88">
        <v>-9149.54662053909</v>
      </c>
      <c r="L9" s="89"/>
      <c r="M9" s="89">
        <v>1025.75336842764</v>
      </c>
      <c r="N9" s="90">
        <v>-8123.79325211145</v>
      </c>
    </row>
    <row r="10" spans="3:14">
      <c r="C10" s="87">
        <v>2731</v>
      </c>
      <c r="D10" s="88"/>
      <c r="E10" s="89">
        <v>0</v>
      </c>
      <c r="F10" s="89">
        <v>-177.339295848562</v>
      </c>
      <c r="G10" s="90">
        <v>-177.339295848562</v>
      </c>
      <c r="J10" s="87">
        <v>2731</v>
      </c>
      <c r="K10" s="88"/>
      <c r="L10" s="89">
        <v>0</v>
      </c>
      <c r="M10" s="89">
        <v>-974.371670571105</v>
      </c>
      <c r="N10" s="90">
        <v>-974.371670571105</v>
      </c>
    </row>
    <row r="11" spans="3:14">
      <c r="C11" s="87">
        <v>2818</v>
      </c>
      <c r="D11" s="88">
        <v>-145.660105082811</v>
      </c>
      <c r="E11" s="89">
        <v>-294.744516367365</v>
      </c>
      <c r="F11" s="89"/>
      <c r="G11" s="90">
        <v>-440.404621450176</v>
      </c>
      <c r="J11" s="87">
        <v>2818</v>
      </c>
      <c r="K11" s="88">
        <v>-625.093318359802</v>
      </c>
      <c r="L11" s="89">
        <v>20.0373285528733</v>
      </c>
      <c r="M11" s="89"/>
      <c r="N11" s="90">
        <v>-605.055989806929</v>
      </c>
    </row>
    <row r="12" spans="3:14">
      <c r="C12" s="87">
        <v>2905</v>
      </c>
      <c r="D12" s="88"/>
      <c r="E12" s="89">
        <v>-264.037688095592</v>
      </c>
      <c r="F12" s="89"/>
      <c r="G12" s="90">
        <v>-264.037688095592</v>
      </c>
      <c r="J12" s="87">
        <v>2905</v>
      </c>
      <c r="K12" s="88"/>
      <c r="L12" s="89">
        <v>1042.04524221976</v>
      </c>
      <c r="M12" s="89"/>
      <c r="N12" s="90">
        <v>1042.04524221976</v>
      </c>
    </row>
    <row r="13" spans="3:14">
      <c r="C13" s="87">
        <v>2992</v>
      </c>
      <c r="D13" s="88">
        <v>-300.010808592919</v>
      </c>
      <c r="E13" s="89"/>
      <c r="F13" s="89"/>
      <c r="G13" s="90">
        <v>-300.010808592919</v>
      </c>
      <c r="J13" s="87">
        <v>2992</v>
      </c>
      <c r="K13" s="88">
        <v>-1635.40831247525</v>
      </c>
      <c r="L13" s="89"/>
      <c r="M13" s="89"/>
      <c r="N13" s="90">
        <v>-1635.40831247525</v>
      </c>
    </row>
    <row r="14" spans="3:14">
      <c r="C14" s="87">
        <v>3079</v>
      </c>
      <c r="D14" s="88">
        <v>-388.126567168709</v>
      </c>
      <c r="E14" s="89">
        <v>-375.987692240575</v>
      </c>
      <c r="F14" s="89"/>
      <c r="G14" s="90">
        <v>-764.114259409284</v>
      </c>
      <c r="J14" s="87">
        <v>3079</v>
      </c>
      <c r="K14" s="88">
        <v>-11116.4947122566</v>
      </c>
      <c r="L14" s="89">
        <v>-5953.89170786048</v>
      </c>
      <c r="M14" s="89"/>
      <c r="N14" s="90">
        <v>-17070.3864201171</v>
      </c>
    </row>
    <row r="15" spans="3:14">
      <c r="C15" s="87">
        <v>3166</v>
      </c>
      <c r="D15" s="88">
        <v>-114.194639270997</v>
      </c>
      <c r="E15" s="89">
        <v>-73.112252401194</v>
      </c>
      <c r="F15" s="89"/>
      <c r="G15" s="90">
        <v>-187.306891672191</v>
      </c>
      <c r="J15" s="87">
        <v>3166</v>
      </c>
      <c r="K15" s="88">
        <v>-7759.73443938744</v>
      </c>
      <c r="L15" s="89">
        <v>-3044.08509146437</v>
      </c>
      <c r="M15" s="89"/>
      <c r="N15" s="90">
        <v>-10803.8195308518</v>
      </c>
    </row>
    <row r="16" spans="3:14">
      <c r="C16" s="87">
        <v>3254</v>
      </c>
      <c r="D16" s="88">
        <v>208.926486583464</v>
      </c>
      <c r="E16" s="89">
        <v>-139.799223958087</v>
      </c>
      <c r="F16" s="89"/>
      <c r="G16" s="90">
        <v>69.1272626253763</v>
      </c>
      <c r="J16" s="87">
        <v>3254</v>
      </c>
      <c r="K16" s="88">
        <v>25653.6328673266</v>
      </c>
      <c r="L16" s="89">
        <v>-10877.9167492067</v>
      </c>
      <c r="M16" s="89"/>
      <c r="N16" s="90">
        <v>14775.7161181199</v>
      </c>
    </row>
    <row r="17" spans="3:14">
      <c r="C17" s="87">
        <v>3341</v>
      </c>
      <c r="D17" s="88"/>
      <c r="E17" s="89">
        <v>-131.859121036469</v>
      </c>
      <c r="F17" s="89">
        <v>-172.337889357466</v>
      </c>
      <c r="G17" s="90">
        <v>-304.197010393935</v>
      </c>
      <c r="J17" s="87">
        <v>3341</v>
      </c>
      <c r="K17" s="88"/>
      <c r="L17" s="89">
        <v>-16072.4426078642</v>
      </c>
      <c r="M17" s="89">
        <v>-17063.7554252489</v>
      </c>
      <c r="N17" s="90">
        <v>-33136.1980331131</v>
      </c>
    </row>
    <row r="18" spans="3:14">
      <c r="C18" s="87">
        <v>3428</v>
      </c>
      <c r="D18" s="88"/>
      <c r="E18" s="89">
        <v>122.957664568544</v>
      </c>
      <c r="F18" s="89"/>
      <c r="G18" s="90">
        <v>122.957664568544</v>
      </c>
      <c r="J18" s="87">
        <v>3428</v>
      </c>
      <c r="K18" s="88"/>
      <c r="L18" s="89">
        <v>21181.6174263012</v>
      </c>
      <c r="M18" s="89"/>
      <c r="N18" s="90">
        <v>21181.6174263012</v>
      </c>
    </row>
    <row r="19" spans="3:14">
      <c r="C19" s="91" t="s">
        <v>7</v>
      </c>
      <c r="D19" s="88">
        <v>0</v>
      </c>
      <c r="E19" s="89"/>
      <c r="F19" s="89"/>
      <c r="G19" s="90">
        <v>0</v>
      </c>
      <c r="J19" s="87" t="s">
        <v>7</v>
      </c>
      <c r="K19" s="88">
        <v>0</v>
      </c>
      <c r="L19" s="89"/>
      <c r="M19" s="89"/>
      <c r="N19" s="90">
        <v>0</v>
      </c>
    </row>
    <row r="20" spans="3:14">
      <c r="C20" s="92" t="s">
        <v>6</v>
      </c>
      <c r="D20" s="93">
        <v>-607.175623364038</v>
      </c>
      <c r="E20" s="94">
        <v>-1095.80821027406</v>
      </c>
      <c r="F20" s="94">
        <v>-308.900940037181</v>
      </c>
      <c r="G20" s="95">
        <v>-2011.88477367528</v>
      </c>
      <c r="J20" s="96" t="s">
        <v>6</v>
      </c>
      <c r="K20" s="93">
        <v>19428.0096988147</v>
      </c>
      <c r="L20" s="94">
        <v>-10790.417756405</v>
      </c>
      <c r="M20" s="94">
        <v>-17012.3737273924</v>
      </c>
      <c r="N20" s="95">
        <v>-8374.78178498258</v>
      </c>
    </row>
    <row r="28" spans="3:14">
      <c r="C28" s="76" t="s">
        <v>0</v>
      </c>
      <c r="D28" s="76" t="s">
        <v>1</v>
      </c>
    </row>
    <row r="30" spans="3:14">
      <c r="C30" s="77" t="s">
        <v>8</v>
      </c>
      <c r="D30" s="77" t="s">
        <v>3</v>
      </c>
      <c r="E30" s="78"/>
      <c r="F30" s="78"/>
      <c r="G30" s="79"/>
    </row>
    <row r="31" spans="3:14">
      <c r="C31" s="77" t="s">
        <v>5</v>
      </c>
      <c r="D31" s="98">
        <v>40256</v>
      </c>
      <c r="E31" s="99">
        <v>40347</v>
      </c>
      <c r="F31" s="99">
        <v>40438</v>
      </c>
      <c r="G31" s="97" t="s">
        <v>6</v>
      </c>
    </row>
    <row r="32" spans="3:14">
      <c r="C32" s="83">
        <v>2469</v>
      </c>
      <c r="D32" s="84">
        <v>2828.35142819391</v>
      </c>
      <c r="E32" s="85">
        <v>621.826693180263</v>
      </c>
      <c r="F32" s="85"/>
      <c r="G32" s="86">
        <v>3450.17812137418</v>
      </c>
    </row>
    <row r="33" spans="3:7">
      <c r="C33" s="87">
        <v>2556</v>
      </c>
      <c r="D33" s="88">
        <v>-1429.74521490532</v>
      </c>
      <c r="E33" s="89"/>
      <c r="F33" s="89">
        <v>412.381206999416</v>
      </c>
      <c r="G33" s="90">
        <v>-1017.36400790591</v>
      </c>
    </row>
    <row r="34" spans="3:7">
      <c r="C34" s="87">
        <v>2731</v>
      </c>
      <c r="D34" s="88"/>
      <c r="E34" s="89">
        <v>0</v>
      </c>
      <c r="F34" s="89">
        <v>-1778.94427974129</v>
      </c>
      <c r="G34" s="90">
        <v>-1778.94427974129</v>
      </c>
    </row>
    <row r="35" spans="3:7">
      <c r="C35" s="87">
        <v>2818</v>
      </c>
      <c r="D35" s="88">
        <v>-1469.29915460342</v>
      </c>
      <c r="E35" s="89">
        <v>-2954.48343618635</v>
      </c>
      <c r="F35" s="89"/>
      <c r="G35" s="90">
        <v>-4423.78259078977</v>
      </c>
    </row>
    <row r="36" spans="3:7">
      <c r="C36" s="87">
        <v>2905</v>
      </c>
      <c r="D36" s="88"/>
      <c r="E36" s="89">
        <v>-2642.59695557864</v>
      </c>
      <c r="F36" s="89"/>
      <c r="G36" s="90">
        <v>-2642.59695557864</v>
      </c>
    </row>
    <row r="37" spans="3:7">
      <c r="C37" s="87">
        <v>2992</v>
      </c>
      <c r="D37" s="88">
        <v>-3027.6612464741</v>
      </c>
      <c r="E37" s="89"/>
      <c r="F37" s="89"/>
      <c r="G37" s="90">
        <v>-3027.6612464741</v>
      </c>
    </row>
    <row r="38" spans="3:7">
      <c r="C38" s="87">
        <v>3079</v>
      </c>
      <c r="D38" s="88">
        <v>-3955.24021726666</v>
      </c>
      <c r="E38" s="89">
        <v>-3792.63133435551</v>
      </c>
      <c r="F38" s="89"/>
      <c r="G38" s="90">
        <v>-7747.87155162216</v>
      </c>
    </row>
    <row r="39" spans="3:7">
      <c r="C39" s="87">
        <v>3166</v>
      </c>
      <c r="D39" s="88">
        <v>-1183.03147738255</v>
      </c>
      <c r="E39" s="89">
        <v>-744.998402441977</v>
      </c>
      <c r="F39" s="89"/>
      <c r="G39" s="90">
        <v>-1928.02987982453</v>
      </c>
    </row>
    <row r="40" spans="3:7">
      <c r="C40" s="87">
        <v>3254</v>
      </c>
      <c r="D40" s="88">
        <v>2214.8310851343</v>
      </c>
      <c r="E40" s="89">
        <v>-1444.89291333642</v>
      </c>
      <c r="F40" s="89"/>
      <c r="G40" s="90">
        <v>769.938171797878</v>
      </c>
    </row>
    <row r="41" spans="3:7">
      <c r="C41" s="87">
        <v>3341</v>
      </c>
      <c r="D41" s="88"/>
      <c r="E41" s="89">
        <v>-1386.69712585432</v>
      </c>
      <c r="F41" s="89">
        <v>-1791.30180780221</v>
      </c>
      <c r="G41" s="90">
        <v>-3177.99893365653</v>
      </c>
    </row>
    <row r="42" spans="3:7">
      <c r="C42" s="87">
        <v>3428</v>
      </c>
      <c r="D42" s="88"/>
      <c r="E42" s="89">
        <v>1319.17187367281</v>
      </c>
      <c r="F42" s="89"/>
      <c r="G42" s="90">
        <v>1319.17187367281</v>
      </c>
    </row>
    <row r="43" spans="3:7">
      <c r="C43" s="87" t="s">
        <v>7</v>
      </c>
      <c r="D43" s="88">
        <v>0</v>
      </c>
      <c r="E43" s="89"/>
      <c r="F43" s="89"/>
      <c r="G43" s="90">
        <v>0</v>
      </c>
    </row>
    <row r="44" spans="3:7">
      <c r="C44" s="96" t="s">
        <v>6</v>
      </c>
      <c r="D44" s="93">
        <v>-6021.79479730384</v>
      </c>
      <c r="E44" s="94">
        <v>-11025.3016009001</v>
      </c>
      <c r="F44" s="94">
        <v>-3157.86488054408</v>
      </c>
      <c r="G44" s="95">
        <v>-20204.9612787481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4:N44"/>
  <sheetViews>
    <sheetView showGridLines="0" zoomScaleSheetLayoutView="60" workbookViewId="0">
      <selection activeCell="E34" sqref="E34"/>
    </sheetView>
  </sheetViews>
  <sheetFormatPr defaultColWidth="8.72727272727273" defaultRowHeight="12.5"/>
  <cols>
    <col min="3" max="3" width="17.5363636363636" customWidth="1"/>
    <col min="4" max="6" width="12.8454545454545" customWidth="1"/>
    <col min="7" max="8" width="10.5363636363636" customWidth="1"/>
    <col min="10" max="10" width="19.8454545454545" customWidth="1"/>
    <col min="11" max="13" width="12.8454545454545" customWidth="1"/>
    <col min="14" max="15" width="10.5363636363636" customWidth="1"/>
  </cols>
  <sheetData>
    <row r="4" spans="3:14">
      <c r="C4" s="76" t="s">
        <v>0</v>
      </c>
      <c r="D4" s="76" t="s">
        <v>1</v>
      </c>
      <c r="J4" s="76" t="s">
        <v>0</v>
      </c>
      <c r="K4" s="76" t="s">
        <v>1</v>
      </c>
    </row>
    <row r="6" spans="3:14">
      <c r="C6" s="77" t="s">
        <v>9</v>
      </c>
      <c r="D6" s="77" t="s">
        <v>3</v>
      </c>
      <c r="E6" s="78"/>
      <c r="F6" s="78"/>
      <c r="G6" s="79"/>
      <c r="J6" s="77" t="s">
        <v>10</v>
      </c>
      <c r="K6" s="77" t="s">
        <v>3</v>
      </c>
      <c r="L6" s="78"/>
      <c r="M6" s="78"/>
      <c r="N6" s="79"/>
    </row>
    <row r="7" spans="3:14">
      <c r="C7" s="77" t="s">
        <v>5</v>
      </c>
      <c r="D7" s="80">
        <v>40256</v>
      </c>
      <c r="E7" s="81">
        <v>40347</v>
      </c>
      <c r="F7" s="81">
        <v>40438</v>
      </c>
      <c r="G7" s="82" t="s">
        <v>6</v>
      </c>
      <c r="J7" s="77" t="s">
        <v>5</v>
      </c>
      <c r="K7" s="80">
        <v>40256</v>
      </c>
      <c r="L7" s="81">
        <v>40347</v>
      </c>
      <c r="M7" s="81">
        <v>40438</v>
      </c>
      <c r="N7" s="82" t="s">
        <v>6</v>
      </c>
    </row>
    <row r="8" spans="3:14">
      <c r="C8" s="83">
        <v>2469</v>
      </c>
      <c r="D8" s="84">
        <v>-44954.5645281081</v>
      </c>
      <c r="E8" s="85">
        <v>-7247.1081192219</v>
      </c>
      <c r="F8" s="85"/>
      <c r="G8" s="86">
        <v>-52201.67264733</v>
      </c>
      <c r="J8" s="83">
        <v>2469</v>
      </c>
      <c r="K8" s="84">
        <v>133529.874956115</v>
      </c>
      <c r="L8" s="85">
        <v>14301.6860990663</v>
      </c>
      <c r="M8" s="85"/>
      <c r="N8" s="86">
        <v>147831.561055182</v>
      </c>
    </row>
    <row r="9" spans="3:14">
      <c r="C9" s="87">
        <v>2556</v>
      </c>
      <c r="D9" s="88">
        <v>24622.729711054</v>
      </c>
      <c r="E9" s="89"/>
      <c r="F9" s="89">
        <v>-4185.15955205296</v>
      </c>
      <c r="G9" s="90">
        <v>20437.570159001</v>
      </c>
      <c r="J9" s="87">
        <v>2556</v>
      </c>
      <c r="K9" s="88">
        <v>-72712.4552323739</v>
      </c>
      <c r="L9" s="89"/>
      <c r="M9" s="89">
        <v>7004.3926080496</v>
      </c>
      <c r="N9" s="90">
        <v>-65708.0626243243</v>
      </c>
    </row>
    <row r="10" spans="3:14">
      <c r="C10" s="87">
        <v>2731</v>
      </c>
      <c r="D10" s="88"/>
      <c r="E10" s="89">
        <v>0</v>
      </c>
      <c r="F10" s="89">
        <v>20533.601202966</v>
      </c>
      <c r="G10" s="90">
        <v>20533.601202966</v>
      </c>
      <c r="J10" s="87">
        <v>2731</v>
      </c>
      <c r="K10" s="88"/>
      <c r="L10" s="89">
        <v>0</v>
      </c>
      <c r="M10" s="89">
        <v>-34982.6361820594</v>
      </c>
      <c r="N10" s="90">
        <v>-34982.6361820594</v>
      </c>
    </row>
    <row r="11" spans="3:14">
      <c r="C11" s="87">
        <v>2818</v>
      </c>
      <c r="D11" s="88">
        <v>-52185.317803858</v>
      </c>
      <c r="E11" s="89">
        <v>46255.1546196621</v>
      </c>
      <c r="F11" s="89"/>
      <c r="G11" s="90">
        <v>-5930.16318419588</v>
      </c>
      <c r="J11" s="87">
        <v>2818</v>
      </c>
      <c r="K11" s="88">
        <v>-90344.8147322648</v>
      </c>
      <c r="L11" s="89">
        <v>-89247.6188947435</v>
      </c>
      <c r="M11" s="89"/>
      <c r="N11" s="90">
        <v>-179592.433627008</v>
      </c>
    </row>
    <row r="12" spans="3:14">
      <c r="C12" s="87">
        <v>2905</v>
      </c>
      <c r="D12" s="88"/>
      <c r="E12" s="89">
        <v>45497.1581166986</v>
      </c>
      <c r="F12" s="89"/>
      <c r="G12" s="90">
        <v>45497.1581166986</v>
      </c>
      <c r="J12" s="87">
        <v>2905</v>
      </c>
      <c r="K12" s="88"/>
      <c r="L12" s="89">
        <v>-83608.8179305424</v>
      </c>
      <c r="M12" s="89"/>
      <c r="N12" s="90">
        <v>-83608.8179305424</v>
      </c>
    </row>
    <row r="13" spans="3:14">
      <c r="C13" s="87">
        <v>2992</v>
      </c>
      <c r="D13" s="88">
        <v>34758.7739120145</v>
      </c>
      <c r="E13" s="89"/>
      <c r="F13" s="89"/>
      <c r="G13" s="90">
        <v>34758.7739120145</v>
      </c>
      <c r="J13" s="87">
        <v>2992</v>
      </c>
      <c r="K13" s="88">
        <v>-199590.227956515</v>
      </c>
      <c r="L13" s="89"/>
      <c r="M13" s="89"/>
      <c r="N13" s="90">
        <v>-199590.227956515</v>
      </c>
    </row>
    <row r="14" spans="3:14">
      <c r="C14" s="87">
        <v>3079</v>
      </c>
      <c r="D14" s="88">
        <v>-34148.1881921113</v>
      </c>
      <c r="E14" s="89">
        <v>-63624.3368631614</v>
      </c>
      <c r="F14" s="89"/>
      <c r="G14" s="90">
        <v>-97772.5250552727</v>
      </c>
      <c r="J14" s="87">
        <v>3079</v>
      </c>
      <c r="K14" s="88">
        <v>-264097.022604143</v>
      </c>
      <c r="L14" s="89">
        <v>-126574.508026731</v>
      </c>
      <c r="M14" s="89"/>
      <c r="N14" s="90">
        <v>-390671.530630873</v>
      </c>
    </row>
    <row r="15" spans="3:14">
      <c r="C15" s="87">
        <v>3166</v>
      </c>
      <c r="D15" s="88">
        <v>-24032.8136669646</v>
      </c>
      <c r="E15" s="89">
        <v>-11234.4758159948</v>
      </c>
      <c r="F15" s="89"/>
      <c r="G15" s="90">
        <v>-35267.2894829593</v>
      </c>
      <c r="J15" s="87">
        <v>3166</v>
      </c>
      <c r="K15" s="88">
        <v>-78885.6084764992</v>
      </c>
      <c r="L15" s="89">
        <v>-25046.8066059071</v>
      </c>
      <c r="M15" s="89"/>
      <c r="N15" s="90">
        <v>-103932.415082406</v>
      </c>
    </row>
    <row r="16" spans="3:14">
      <c r="C16" s="87">
        <v>3254</v>
      </c>
      <c r="D16" s="88">
        <v>39425.0374692019</v>
      </c>
      <c r="E16" s="89">
        <v>-19639.6055358364</v>
      </c>
      <c r="F16" s="89"/>
      <c r="G16" s="90">
        <v>19785.4319333655</v>
      </c>
      <c r="J16" s="87">
        <v>3254</v>
      </c>
      <c r="K16" s="88">
        <v>145614.030405998</v>
      </c>
      <c r="L16" s="89">
        <v>-48389.542993236</v>
      </c>
      <c r="M16" s="89"/>
      <c r="N16" s="90">
        <v>97224.4874127624</v>
      </c>
    </row>
    <row r="17" spans="3:14">
      <c r="C17" s="87">
        <v>3341</v>
      </c>
      <c r="D17" s="88"/>
      <c r="E17" s="89">
        <v>-17090.0075038921</v>
      </c>
      <c r="F17" s="89">
        <v>38211.4819489268</v>
      </c>
      <c r="G17" s="90">
        <v>21121.4744450347</v>
      </c>
      <c r="J17" s="87">
        <v>3341</v>
      </c>
      <c r="K17" s="88"/>
      <c r="L17" s="89">
        <v>-45837.711555531</v>
      </c>
      <c r="M17" s="89">
        <v>-42026.5739091098</v>
      </c>
      <c r="N17" s="90">
        <v>-87864.2854646407</v>
      </c>
    </row>
    <row r="18" spans="3:14">
      <c r="C18" s="87">
        <v>3428</v>
      </c>
      <c r="D18" s="88"/>
      <c r="E18" s="89">
        <v>14816.6188435711</v>
      </c>
      <c r="F18" s="89"/>
      <c r="G18" s="90">
        <v>14816.6188435711</v>
      </c>
      <c r="J18" s="87">
        <v>3428</v>
      </c>
      <c r="K18" s="88"/>
      <c r="L18" s="89">
        <v>42729.3586128482</v>
      </c>
      <c r="M18" s="89"/>
      <c r="N18" s="90">
        <v>42729.3586128482</v>
      </c>
    </row>
    <row r="19" spans="3:14">
      <c r="C19" s="91" t="s">
        <v>7</v>
      </c>
      <c r="D19" s="88">
        <v>57858.8694382341</v>
      </c>
      <c r="E19" s="89"/>
      <c r="F19" s="89"/>
      <c r="G19" s="90">
        <v>57858.8694382341</v>
      </c>
      <c r="J19" s="87" t="s">
        <v>7</v>
      </c>
      <c r="K19" s="88">
        <v>0</v>
      </c>
      <c r="L19" s="89"/>
      <c r="M19" s="89"/>
      <c r="N19" s="90">
        <v>0</v>
      </c>
    </row>
    <row r="20" spans="3:14">
      <c r="C20" s="92" t="s">
        <v>6</v>
      </c>
      <c r="D20" s="93">
        <v>1344.5263394625</v>
      </c>
      <c r="E20" s="94">
        <v>-12266.6022581748</v>
      </c>
      <c r="F20" s="94">
        <v>54559.9235998399</v>
      </c>
      <c r="G20" s="95">
        <v>43637.8476811276</v>
      </c>
      <c r="J20" s="96" t="s">
        <v>6</v>
      </c>
      <c r="K20" s="93">
        <v>-426486.223639682</v>
      </c>
      <c r="L20" s="94">
        <v>-361673.961294776</v>
      </c>
      <c r="M20" s="94">
        <v>-70004.8174831196</v>
      </c>
      <c r="N20" s="95">
        <v>-858165.002417577</v>
      </c>
    </row>
    <row r="28" spans="3:14">
      <c r="C28" s="76" t="s">
        <v>0</v>
      </c>
      <c r="D28" s="76" t="s">
        <v>1</v>
      </c>
    </row>
    <row r="30" spans="3:14">
      <c r="C30" s="77" t="s">
        <v>11</v>
      </c>
      <c r="D30" s="77" t="s">
        <v>3</v>
      </c>
      <c r="E30" s="78"/>
      <c r="F30" s="78"/>
      <c r="G30" s="79"/>
    </row>
    <row r="31" spans="3:14">
      <c r="C31" s="77" t="s">
        <v>5</v>
      </c>
      <c r="D31" s="80">
        <v>40256</v>
      </c>
      <c r="E31" s="81">
        <v>40347</v>
      </c>
      <c r="F31" s="81">
        <v>40438</v>
      </c>
      <c r="G31" s="97" t="s">
        <v>6</v>
      </c>
    </row>
    <row r="32" spans="3:14">
      <c r="C32" s="83">
        <v>2469</v>
      </c>
      <c r="D32" s="84">
        <v>-3379.79975741101</v>
      </c>
      <c r="E32" s="85">
        <v>-597.152384490213</v>
      </c>
      <c r="F32" s="85"/>
      <c r="G32" s="86">
        <v>-3976.95214190123</v>
      </c>
    </row>
    <row r="33" spans="3:7">
      <c r="C33" s="87">
        <v>2556</v>
      </c>
      <c r="D33" s="88">
        <v>1847.25880821666</v>
      </c>
      <c r="E33" s="89"/>
      <c r="F33" s="89">
        <v>-354.600875196024</v>
      </c>
      <c r="G33" s="90">
        <v>1492.65793302064</v>
      </c>
    </row>
    <row r="34" spans="3:7">
      <c r="C34" s="87">
        <v>2731</v>
      </c>
      <c r="D34" s="88"/>
      <c r="E34" s="89">
        <v>0</v>
      </c>
      <c r="F34" s="89">
        <v>1730.37268604862</v>
      </c>
      <c r="G34" s="90">
        <v>1730.37268604862</v>
      </c>
    </row>
    <row r="35" spans="3:7">
      <c r="C35" s="87">
        <v>2818</v>
      </c>
      <c r="D35" s="88">
        <v>-6030.9246759636</v>
      </c>
      <c r="E35" s="89">
        <v>3800.35513087579</v>
      </c>
      <c r="F35" s="89"/>
      <c r="G35" s="90">
        <v>-2230.5695450878</v>
      </c>
    </row>
    <row r="36" spans="3:7">
      <c r="C36" s="87">
        <v>2905</v>
      </c>
      <c r="D36" s="88"/>
      <c r="E36" s="89">
        <v>3764.30069645069</v>
      </c>
      <c r="F36" s="89"/>
      <c r="G36" s="90">
        <v>3764.30069645069</v>
      </c>
    </row>
    <row r="37" spans="3:7">
      <c r="C37" s="87">
        <v>2992</v>
      </c>
      <c r="D37" s="88">
        <v>1563.048835693</v>
      </c>
      <c r="E37" s="89"/>
      <c r="F37" s="89"/>
      <c r="G37" s="90">
        <v>1563.048835693</v>
      </c>
    </row>
    <row r="38" spans="3:7">
      <c r="C38" s="87">
        <v>3079</v>
      </c>
      <c r="D38" s="88">
        <v>-6038.88764220494</v>
      </c>
      <c r="E38" s="89">
        <v>-7597.10254469776</v>
      </c>
      <c r="F38" s="89"/>
      <c r="G38" s="90">
        <v>-13635.9901869027</v>
      </c>
    </row>
    <row r="39" spans="3:7">
      <c r="C39" s="87">
        <v>3166</v>
      </c>
      <c r="D39" s="88">
        <v>-3217.19626007737</v>
      </c>
      <c r="E39" s="89">
        <v>-1372.93879268259</v>
      </c>
      <c r="F39" s="89"/>
      <c r="G39" s="90">
        <v>-4590.13505275997</v>
      </c>
    </row>
    <row r="40" spans="3:7">
      <c r="C40" s="87">
        <v>3254</v>
      </c>
      <c r="D40" s="88">
        <v>5504.04288108433</v>
      </c>
      <c r="E40" s="89">
        <v>-2456.3514586598</v>
      </c>
      <c r="F40" s="89"/>
      <c r="G40" s="90">
        <v>3047.69142242453</v>
      </c>
    </row>
    <row r="41" spans="3:7">
      <c r="C41" s="87">
        <v>3341</v>
      </c>
      <c r="D41" s="88"/>
      <c r="E41" s="89">
        <v>-2185.12253462049</v>
      </c>
      <c r="F41" s="89">
        <v>3393.55594568712</v>
      </c>
      <c r="G41" s="90">
        <v>1208.43341106663</v>
      </c>
    </row>
    <row r="42" spans="3:7">
      <c r="C42" s="87">
        <v>3428</v>
      </c>
      <c r="D42" s="88"/>
      <c r="E42" s="89">
        <v>1934.31127658636</v>
      </c>
      <c r="F42" s="89"/>
      <c r="G42" s="90">
        <v>1934.31127658636</v>
      </c>
    </row>
    <row r="43" spans="3:7">
      <c r="C43" s="87" t="s">
        <v>7</v>
      </c>
      <c r="D43" s="88">
        <v>5785.538215942</v>
      </c>
      <c r="E43" s="89"/>
      <c r="F43" s="89"/>
      <c r="G43" s="90">
        <v>5785.538215942</v>
      </c>
    </row>
    <row r="44" spans="3:7">
      <c r="C44" s="96" t="s">
        <v>6</v>
      </c>
      <c r="D44" s="93">
        <v>-3966.91959472092</v>
      </c>
      <c r="E44" s="94">
        <v>-4709.70061123801</v>
      </c>
      <c r="F44" s="94">
        <v>4769.32775653971</v>
      </c>
      <c r="G44" s="95">
        <v>-3907.29244941921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P87"/>
  <sheetViews>
    <sheetView showGridLines="0" tabSelected="1" zoomScaleSheetLayoutView="60" workbookViewId="0">
      <pane xSplit="1" ySplit="4" topLeftCell="B5" activePane="bottomRight" state="frozen"/>
      <selection/>
      <selection pane="topRight"/>
      <selection pane="bottomLeft"/>
      <selection pane="bottomRight" activeCell="K5" sqref="K5"/>
    </sheetView>
  </sheetViews>
  <sheetFormatPr defaultColWidth="8.72727272727273" defaultRowHeight="12.5"/>
  <cols>
    <col min="1" max="1" width="11" customWidth="1"/>
    <col min="2" max="2" width="14" style="44" customWidth="1"/>
    <col min="3" max="3" width="8" style="37" customWidth="1"/>
    <col min="4" max="4" width="11.6909090909091" customWidth="1"/>
    <col min="5" max="5" width="8.30909090909091" customWidth="1"/>
    <col min="6" max="6" width="7.38181818181818" customWidth="1"/>
    <col min="7" max="7" width="6" style="44" customWidth="1"/>
    <col min="8" max="8" width="6.38181818181818" customWidth="1"/>
    <col min="9" max="9" width="9.38181818181818" style="4" customWidth="1"/>
    <col min="10" max="10" width="7.38181818181818" style="45" customWidth="1"/>
    <col min="11" max="11" width="12.3818181818182" style="46" customWidth="1"/>
    <col min="12" max="12" width="11.8454545454545" style="47" customWidth="1"/>
    <col min="13" max="13" width="16.6909090909091" style="47" customWidth="1"/>
    <col min="14" max="14" width="14.8454545454545" customWidth="1"/>
    <col min="15" max="15" width="6.38181818181818" customWidth="1"/>
    <col min="16" max="17" width="10.1545454545455" style="48" customWidth="1"/>
    <col min="18" max="18" width="7.53636363636364" style="49" customWidth="1"/>
    <col min="19" max="19" width="7.53636363636364" style="50" customWidth="1"/>
    <col min="20" max="20" width="9.84545454545455" style="50" customWidth="1"/>
    <col min="21" max="21" width="7.69090909090909" style="51" customWidth="1"/>
    <col min="22" max="23" width="11.1545454545455" style="52" customWidth="1"/>
    <col min="24" max="24" width="11.8454545454545" style="53" customWidth="1"/>
    <col min="25" max="25" width="9.69090909090909" style="53" customWidth="1"/>
    <col min="26" max="26" width="14.3090909090909" style="53" customWidth="1"/>
    <col min="27" max="27" width="12" style="53" customWidth="1"/>
    <col min="28" max="28" width="14" customWidth="1"/>
    <col min="29" max="29" width="13.5363636363636" customWidth="1"/>
    <col min="30" max="30" width="12.5363636363636" customWidth="1"/>
    <col min="31" max="33" width="13.3818181818182" customWidth="1"/>
    <col min="34" max="35" width="14.3090909090909" customWidth="1"/>
    <col min="36" max="36" width="14" customWidth="1"/>
    <col min="37" max="37" width="13.5363636363636" customWidth="1"/>
    <col min="38" max="38" width="12.5363636363636" customWidth="1"/>
    <col min="39" max="41" width="13.3818181818182" customWidth="1"/>
    <col min="42" max="43" width="14.3090909090909" customWidth="1"/>
    <col min="44" max="44" width="12.9090909090909" customWidth="1"/>
    <col min="45" max="92" width="14"/>
  </cols>
  <sheetData>
    <row r="1" ht="13.75" customHeight="1" spans="1:94">
      <c r="A1" s="54" t="s">
        <v>12</v>
      </c>
      <c r="B1" s="55">
        <v>40179</v>
      </c>
      <c r="L1" s="51"/>
      <c r="M1" s="51"/>
    </row>
    <row r="2" ht="13.25" customHeight="1" spans="1:94">
      <c r="L2" s="51"/>
      <c r="M2" s="51"/>
    </row>
    <row r="3" ht="16.25" customHeight="1" spans="1:94">
      <c r="AB3" s="56" t="s">
        <v>13</v>
      </c>
      <c r="AC3" s="2"/>
      <c r="AD3" s="2"/>
      <c r="AE3" s="2"/>
      <c r="AF3" s="2"/>
      <c r="AG3" s="2"/>
      <c r="AH3" s="2"/>
      <c r="AI3" s="3"/>
      <c r="AJ3" s="56" t="s">
        <v>14</v>
      </c>
      <c r="AK3" s="2"/>
      <c r="AL3" s="2"/>
      <c r="AM3" s="2"/>
      <c r="AN3" s="2"/>
      <c r="AO3" s="2"/>
      <c r="AP3" s="2"/>
      <c r="AQ3" s="3"/>
    </row>
    <row r="4" s="43" customFormat="1" ht="11.25" customHeight="1" spans="1:94">
      <c r="A4" s="57" t="s">
        <v>0</v>
      </c>
      <c r="B4" s="43" t="s">
        <v>15</v>
      </c>
      <c r="C4" s="58" t="s">
        <v>16</v>
      </c>
      <c r="D4" s="43" t="s">
        <v>17</v>
      </c>
      <c r="E4" s="43" t="s">
        <v>18</v>
      </c>
      <c r="F4" s="43" t="s">
        <v>19</v>
      </c>
      <c r="G4" s="43" t="s">
        <v>5</v>
      </c>
      <c r="H4" s="43" t="s">
        <v>20</v>
      </c>
      <c r="I4" s="59" t="s">
        <v>3</v>
      </c>
      <c r="J4" s="58" t="s">
        <v>21</v>
      </c>
      <c r="K4" s="60" t="s">
        <v>22</v>
      </c>
      <c r="L4" s="61" t="s">
        <v>23</v>
      </c>
      <c r="M4" s="61" t="s">
        <v>24</v>
      </c>
      <c r="N4" s="43" t="s">
        <v>25</v>
      </c>
      <c r="O4" s="43" t="s">
        <v>26</v>
      </c>
      <c r="P4" s="62" t="s">
        <v>27</v>
      </c>
      <c r="Q4" s="62" t="s">
        <v>28</v>
      </c>
      <c r="R4" s="63" t="s">
        <v>29</v>
      </c>
      <c r="S4" s="63" t="s">
        <v>30</v>
      </c>
      <c r="T4" s="63" t="s">
        <v>31</v>
      </c>
      <c r="U4" s="61" t="s">
        <v>32</v>
      </c>
      <c r="V4" s="64" t="s">
        <v>33</v>
      </c>
      <c r="W4" s="64" t="s">
        <v>34</v>
      </c>
      <c r="X4" s="65" t="s">
        <v>35</v>
      </c>
      <c r="Y4" s="65" t="s">
        <v>36</v>
      </c>
      <c r="Z4" s="65" t="s">
        <v>37</v>
      </c>
      <c r="AA4" s="65" t="s">
        <v>38</v>
      </c>
      <c r="AB4" s="66" t="s">
        <v>39</v>
      </c>
      <c r="AC4" s="67" t="s">
        <v>40</v>
      </c>
      <c r="AD4" s="67" t="s">
        <v>41</v>
      </c>
      <c r="AE4" s="67" t="s">
        <v>42</v>
      </c>
      <c r="AF4" s="67" t="s">
        <v>43</v>
      </c>
      <c r="AG4" s="67" t="s">
        <v>44</v>
      </c>
      <c r="AH4" s="67" t="s">
        <v>45</v>
      </c>
      <c r="AI4" s="68" t="s">
        <v>46</v>
      </c>
      <c r="AJ4" s="66" t="s">
        <v>47</v>
      </c>
      <c r="AK4" s="67" t="s">
        <v>48</v>
      </c>
      <c r="AL4" s="67" t="s">
        <v>49</v>
      </c>
      <c r="AM4" s="67" t="s">
        <v>50</v>
      </c>
      <c r="AN4" s="67" t="s">
        <v>51</v>
      </c>
      <c r="AO4" s="67" t="s">
        <v>52</v>
      </c>
      <c r="AP4" s="67" t="s">
        <v>53</v>
      </c>
      <c r="AQ4" s="68" t="s">
        <v>54</v>
      </c>
      <c r="AR4" s="69" t="s">
        <v>55</v>
      </c>
      <c r="AS4" s="69" t="s">
        <v>56</v>
      </c>
      <c r="AT4" s="69" t="s">
        <v>57</v>
      </c>
      <c r="AU4" s="69" t="s">
        <v>58</v>
      </c>
      <c r="AV4" s="69" t="s">
        <v>59</v>
      </c>
      <c r="AW4" s="69" t="s">
        <v>60</v>
      </c>
      <c r="AX4" s="69" t="s">
        <v>61</v>
      </c>
      <c r="AY4" s="69" t="s">
        <v>62</v>
      </c>
      <c r="AZ4" s="69" t="s">
        <v>63</v>
      </c>
      <c r="BA4" s="69" t="s">
        <v>64</v>
      </c>
      <c r="BB4" s="69" t="s">
        <v>65</v>
      </c>
      <c r="BC4" s="69" t="s">
        <v>66</v>
      </c>
      <c r="BD4" s="69" t="s">
        <v>67</v>
      </c>
      <c r="BE4" s="69" t="s">
        <v>68</v>
      </c>
      <c r="BF4" s="69" t="s">
        <v>69</v>
      </c>
      <c r="BG4" s="69" t="s">
        <v>70</v>
      </c>
      <c r="BH4" s="69" t="s">
        <v>71</v>
      </c>
      <c r="BI4" s="69" t="s">
        <v>72</v>
      </c>
      <c r="BJ4" s="69" t="s">
        <v>73</v>
      </c>
      <c r="BK4" s="69" t="s">
        <v>74</v>
      </c>
      <c r="BL4" s="69" t="s">
        <v>75</v>
      </c>
      <c r="BM4" s="69" t="s">
        <v>76</v>
      </c>
      <c r="BN4" s="69" t="s">
        <v>77</v>
      </c>
      <c r="BO4" s="69" t="s">
        <v>78</v>
      </c>
      <c r="BP4" s="69" t="s">
        <v>79</v>
      </c>
      <c r="BQ4" s="69" t="s">
        <v>80</v>
      </c>
      <c r="BR4" s="69" t="s">
        <v>81</v>
      </c>
      <c r="BS4" s="69" t="s">
        <v>82</v>
      </c>
      <c r="BT4" s="69" t="s">
        <v>83</v>
      </c>
      <c r="BU4" s="69" t="s">
        <v>84</v>
      </c>
      <c r="BV4" s="69" t="s">
        <v>85</v>
      </c>
      <c r="BW4" s="69" t="s">
        <v>86</v>
      </c>
      <c r="BX4" s="69" t="s">
        <v>87</v>
      </c>
      <c r="BY4" s="69" t="s">
        <v>88</v>
      </c>
      <c r="BZ4" s="69" t="s">
        <v>89</v>
      </c>
      <c r="CA4" s="69" t="s">
        <v>90</v>
      </c>
      <c r="CB4" s="69" t="s">
        <v>91</v>
      </c>
      <c r="CC4" s="69" t="s">
        <v>92</v>
      </c>
      <c r="CD4" s="69" t="s">
        <v>93</v>
      </c>
      <c r="CE4" s="69" t="s">
        <v>94</v>
      </c>
      <c r="CF4" s="69" t="s">
        <v>95</v>
      </c>
      <c r="CG4" s="69" t="s">
        <v>96</v>
      </c>
      <c r="CH4" s="69" t="s">
        <v>97</v>
      </c>
      <c r="CI4" s="69" t="s">
        <v>98</v>
      </c>
      <c r="CJ4" s="69" t="s">
        <v>99</v>
      </c>
      <c r="CK4" s="69" t="s">
        <v>100</v>
      </c>
      <c r="CL4" s="69" t="s">
        <v>101</v>
      </c>
      <c r="CM4" s="69" t="s">
        <v>102</v>
      </c>
      <c r="CN4" s="69" t="s">
        <v>103</v>
      </c>
      <c r="CO4"/>
      <c r="CP4"/>
    </row>
    <row r="5" spans="1:94">
      <c r="A5" s="70" t="s">
        <v>104</v>
      </c>
      <c r="B5" s="44">
        <f>VLOOKUP(A5,PriceData!$K$4:$L$6,2,FALSE)</f>
        <v>1100</v>
      </c>
      <c r="C5" s="37">
        <f>VLOOKUP(A5,PriceData!$K$4:$M$6,3,FALSE)</f>
        <v>0.02</v>
      </c>
      <c r="D5" s="44" t="s">
        <v>105</v>
      </c>
      <c r="E5" s="44" t="s">
        <v>106</v>
      </c>
      <c r="F5" s="44">
        <v>25</v>
      </c>
      <c r="H5" s="44"/>
      <c r="I5" s="71">
        <v>40256</v>
      </c>
      <c r="J5" s="37">
        <v>0</v>
      </c>
      <c r="K5" s="72"/>
      <c r="L5" s="51" t="e">
        <f>BSPrice($B5,$J5,$K5,$C5,($I5-$B$1)/365,$G5,$H5,$D5)</f>
        <v>#NAME?</v>
      </c>
      <c r="M5" s="51" t="e">
        <f t="shared" ref="M5:M68" si="0">F5*L5</f>
        <v>#NAME?</v>
      </c>
      <c r="N5" s="44" t="s">
        <v>107</v>
      </c>
      <c r="O5" s="44"/>
      <c r="P5" s="48" t="e">
        <f>BSDelta(B5,J5,K5,C5,(I5-$B$1)/365,G5,H5,D5)</f>
        <v>#NAME?</v>
      </c>
      <c r="Q5" s="48" t="e">
        <f>BSGamma(B5,J5,K5,C5,(I5-$B$1)/365,G5,D5)</f>
        <v>#NAME?</v>
      </c>
      <c r="R5" s="50" t="e">
        <f>BSVega(B5,J5,K5,C5,(I5-$B$1)/365,G5,D5)</f>
        <v>#NAME?</v>
      </c>
      <c r="S5" s="50" t="e">
        <f>BSVolga(B5,J5,K5,C5,(I5-$B$1)/365,G5,D5)</f>
        <v>#NAME?</v>
      </c>
      <c r="T5" s="50" t="e">
        <f>BSTheta(B5,J5,K5,C5,(I5-$B$1)/365,G5,H5,D5)</f>
        <v>#NAME?</v>
      </c>
      <c r="U5" s="51" t="e">
        <f>BSRho(B5,J5,K5,C5,(I5-$B$1)/365,G5,H5,D5)</f>
        <v>#NAME?</v>
      </c>
      <c r="V5" s="73" t="e">
        <f t="shared" ref="V5:V68" si="1">$F5*$P5</f>
        <v>#NAME?</v>
      </c>
      <c r="W5" s="73" t="e">
        <f t="shared" ref="W5:W68" si="2">$F5*$Q5</f>
        <v>#NAME?</v>
      </c>
      <c r="X5" s="53" t="e">
        <f t="shared" ref="X5:X68" si="3">$F5*R5</f>
        <v>#NAME?</v>
      </c>
      <c r="Y5" s="53" t="e">
        <f t="shared" ref="Y5:Y68" si="4">$F5*S5</f>
        <v>#NAME?</v>
      </c>
      <c r="Z5" s="53" t="e">
        <f t="shared" ref="Z5:Z68" si="5">$F5*T5</f>
        <v>#NAME?</v>
      </c>
      <c r="AA5" s="53" t="e">
        <f t="shared" ref="AA5:AA68" si="6">$F5*U5</f>
        <v>#NAME?</v>
      </c>
      <c r="AB5" s="53" t="e">
        <f>(BSPrice($B5*0.8,$J5,$K5,$C5,($I5-$B$1)/365,$G5,$H5,$D5)-BSPrice($B5,$J5,$K5,$C5,($I5-$B$1)/365,$G5,$H5,$D5))*$F5</f>
        <v>#NAME?</v>
      </c>
      <c r="AC5" s="53" t="e">
        <f>(BSPrice($B5*0.9,$J5,$K5,$C5,($I5-$B$1)/365,$G5,$H5,$D5)-BSPrice($B5,$J5,$K5,$C5,($I5-$B$1)/365,$G5,$H5,$D5))*$F5</f>
        <v>#NAME?</v>
      </c>
      <c r="AD5" s="53" t="e">
        <f>(BSPrice($B5*0.95,$J5,$K5,$C5,($I5-$B$1)/365,$G5,$H5,$D5)-BSPrice($B5,$J5,$K5,$C5,($I5-$B$1)/365,$G5,$H5,$D5))*$F5</f>
        <v>#NAME?</v>
      </c>
      <c r="AE5" s="53" t="e">
        <f>(BSPrice($B5*0.98,$J5,$K5,$C5,($I5-$B$1)/365,$G5,$H5,$D5)-BSPrice($B5,$J5,$K5,$C5,($I5-$B$1)/365,$G5,$H5,$D5))*$F5</f>
        <v>#NAME?</v>
      </c>
      <c r="AF5" s="53" t="e">
        <f>(BSPrice($B5*1.02,$J5,$K5,$C5,($I5-$B$1)/365,$G5,$H5,$D5)-BSPrice($B5,$J5,$K5,$C5,($I5-$B$1)/365,$G5,$H5,$D5))*$F5</f>
        <v>#NAME?</v>
      </c>
      <c r="AG5" s="53" t="e">
        <f>(BSPrice($B5*1.05,$J5,$K5,$C5,($I5-$B$1)/365,$G5,$H5,$D5)-BSPrice($B5,$J5,$K5,$C5,($I5-$B$1)/365,$G5,$H5,$D5))*$F5</f>
        <v>#NAME?</v>
      </c>
      <c r="AH5" s="53" t="e">
        <f>(BSPrice($B5*1.1,$J5,$K5,$C5,($I5-$B$1)/365,$G5,$H5,$D5)-BSPrice($B5,$J5,$K5,$C5,($I5-$B$1)/365,$G5,$H5,$D5))*$F5</f>
        <v>#NAME?</v>
      </c>
      <c r="AI5" s="53" t="e">
        <f>(BSPrice($B5*1.2,$J5,$K5,$C5,($I5-$B$1)/365,$G5,$H5,$D5)-BSPrice($B5,$J5,$K5,$C5,($I5-$B$1)/365,$G5,$H5,$D5))*$F5</f>
        <v>#NAME?</v>
      </c>
      <c r="AJ5" s="53" t="e">
        <f>(BSPrice($B5,$J5-0.1,$K5,$C5,($I5-$B$1)/365,$G5,$H5,$D5)-BSPrice($B5,$J5,$K5,$C5,($I5-$B$1)/365,$G5,$H5,$D5))*$F5</f>
        <v>#NAME?</v>
      </c>
      <c r="AK5" s="53" t="e">
        <f>(BSPrice($B5,$J5-0.05,$K5,$C5,($I5-$B$1)/365,$G5,$H5,$D5)-BSPrice($B5,$J5,$K5,$C5,($I5-$B$1)/365,$G5,$H5,$D5))*$F5</f>
        <v>#NAME?</v>
      </c>
      <c r="AL5" s="53" t="e">
        <f>(BSPrice($B5,$J5-0.02,$K5,$C5,($I5-$B$1)/365,$G5,$H5,$D5)-BSPrice($B5,$J5,$K5,$C5,($I5-$B$1)/365,$G5,$H5,$D5))*$F5</f>
        <v>#NAME?</v>
      </c>
      <c r="AM5" s="53" t="e">
        <f>(BSPrice($B5,$J5-0.01,$K5,$C5,($I5-$B$1)/365,$G5,$H5,$D5)-BSPrice($B5,$J5,$K5,$C5,($I5-$B$1)/365,$G5,$H5,$D5))*$F5</f>
        <v>#NAME?</v>
      </c>
      <c r="AN5" s="53" t="e">
        <f>(BSPrice($B5,$J5+0.01,$K5,$C5,($I5-$B$1)/365,$G5,$H5,$D5)-BSPrice($B5,$J5,$K5,$C5,($I5-$B$1)/365,$G5,$H5,$D5))*$F5</f>
        <v>#NAME?</v>
      </c>
      <c r="AO5" s="53" t="e">
        <f>(BSPrice($B5,$J5+0.02,$K5,$C5,($I5-$B$1)/365,$G5,$H5,$D5)-BSPrice($B5,$J5,$K5,$C5,($I5-$B$1)/365,$G5,$H5,$D5))*$F5</f>
        <v>#NAME?</v>
      </c>
      <c r="AP5" s="53" t="e">
        <f>(BSPrice($B5,$J5+0.05,$K5,$C5,($I5-$B$1)/365,$G5,$H5,$D5)-BSPrice($B5,$J5,$K5,$C5,($I5-$B$1)/365,$G5,$H5,$D5))*$F5</f>
        <v>#NAME?</v>
      </c>
      <c r="AQ5" s="53" t="e">
        <f>(BSPrice($B5,$J5+0.1,$K5,$C5,($I5-$B$1)/365,$G5,$H5,$D5)-BSPrice($B5,$J5,$K5,$C5,($I5-$B$1)/365,$G5,$H5,$D5))*$F5</f>
        <v>#NAME?</v>
      </c>
      <c r="AR5">
        <v>-5384.21702898525</v>
      </c>
      <c r="AS5">
        <v>-5384.21702898525</v>
      </c>
      <c r="AT5">
        <v>-5384.21702898525</v>
      </c>
      <c r="AU5">
        <v>-5384.21702898525</v>
      </c>
      <c r="AV5">
        <v>-5384.21702898525</v>
      </c>
      <c r="AW5">
        <v>-5384.21702898525</v>
      </c>
      <c r="AX5">
        <v>-5384.21702898525</v>
      </c>
      <c r="AY5">
        <v>-4009.21702898525</v>
      </c>
      <c r="AZ5">
        <v>-4009.21702898525</v>
      </c>
      <c r="BA5">
        <v>-4009.21702898525</v>
      </c>
      <c r="BB5">
        <v>-4009.21702898525</v>
      </c>
      <c r="BC5">
        <v>-4009.21702898525</v>
      </c>
      <c r="BD5">
        <v>-4009.21702898525</v>
      </c>
      <c r="BE5">
        <v>-4009.21702898525</v>
      </c>
      <c r="BF5">
        <v>-1259.21702898525</v>
      </c>
      <c r="BG5">
        <v>-1259.21702898525</v>
      </c>
      <c r="BH5">
        <v>-1259.21702898525</v>
      </c>
      <c r="BI5">
        <v>-1259.21702898525</v>
      </c>
      <c r="BJ5">
        <v>-1259.21702898525</v>
      </c>
      <c r="BK5">
        <v>-1259.21702898525</v>
      </c>
      <c r="BL5">
        <v>-1259.21702898525</v>
      </c>
      <c r="BM5">
        <v>115.78297101475</v>
      </c>
      <c r="BN5">
        <v>115.78297101475</v>
      </c>
      <c r="BO5">
        <v>115.78297101475</v>
      </c>
      <c r="BP5">
        <v>115.78297101475</v>
      </c>
      <c r="BQ5">
        <v>115.78297101475</v>
      </c>
      <c r="BR5">
        <v>115.78297101475</v>
      </c>
      <c r="BS5">
        <v>115.78297101475</v>
      </c>
      <c r="BT5">
        <v>1490.78297101475</v>
      </c>
      <c r="BU5">
        <v>1490.78297101475</v>
      </c>
      <c r="BV5">
        <v>1490.78297101475</v>
      </c>
      <c r="BW5">
        <v>1490.78297101475</v>
      </c>
      <c r="BX5">
        <v>1490.78297101475</v>
      </c>
      <c r="BY5">
        <v>1490.78297101475</v>
      </c>
      <c r="BZ5">
        <v>1490.78297101475</v>
      </c>
      <c r="CA5">
        <v>2865.78297101475</v>
      </c>
      <c r="CB5">
        <v>2865.78297101475</v>
      </c>
      <c r="CC5">
        <v>2865.78297101475</v>
      </c>
      <c r="CD5">
        <v>2865.78297101475</v>
      </c>
      <c r="CE5">
        <v>2865.78297101475</v>
      </c>
      <c r="CF5">
        <v>2865.78297101475</v>
      </c>
      <c r="CG5">
        <v>2865.78297101475</v>
      </c>
      <c r="CH5">
        <v>5615.78297101475</v>
      </c>
      <c r="CI5">
        <v>5615.78297101475</v>
      </c>
      <c r="CJ5">
        <v>5615.78297101475</v>
      </c>
      <c r="CK5">
        <v>5615.78297101475</v>
      </c>
      <c r="CL5">
        <v>5615.78297101475</v>
      </c>
      <c r="CM5">
        <v>5615.78297101475</v>
      </c>
      <c r="CN5">
        <v>5615.78297101475</v>
      </c>
      <c r="CO5" s="43"/>
      <c r="CP5" s="43"/>
    </row>
    <row r="6" spans="1:94">
      <c r="A6" s="70" t="s">
        <v>104</v>
      </c>
      <c r="B6" s="44">
        <f>VLOOKUP(A6,PriceData!$K$4:$L$6,2,FALSE)</f>
        <v>1100</v>
      </c>
      <c r="C6" s="37">
        <f>VLOOKUP(A6,PriceData!$K$4:$M$6,3,FALSE)</f>
        <v>0.02</v>
      </c>
      <c r="D6" s="44" t="s">
        <v>108</v>
      </c>
      <c r="E6" s="44" t="s">
        <v>106</v>
      </c>
      <c r="F6" s="44">
        <v>200</v>
      </c>
      <c r="G6" s="44">
        <v>935</v>
      </c>
      <c r="H6" s="44" t="s">
        <v>109</v>
      </c>
      <c r="I6" s="71">
        <v>40256</v>
      </c>
      <c r="J6" s="37">
        <v>0.532308083497779</v>
      </c>
      <c r="K6" s="72">
        <f>VLOOKUP(I6,PriceData!$A$5:$D$7,MATCH($E6,PriceData!$A$4:$D$4,0),FALSE)</f>
        <v>0.011</v>
      </c>
      <c r="L6" s="51" t="e">
        <f>BSPrice($B6,$J6,$K6,$C6,($I6-$B$1)/365,$G6,$H6,$D6)</f>
        <v>#NAME?</v>
      </c>
      <c r="M6" s="51" t="e">
        <f t="shared" si="0"/>
        <v>#NAME?</v>
      </c>
      <c r="N6" s="44" t="s">
        <v>107</v>
      </c>
      <c r="O6" s="44"/>
      <c r="P6" s="48" t="e">
        <f>BSDelta(B6,J6,K6,C6,(I6-$B$1)/365,G6,H6,D6)</f>
        <v>#NAME?</v>
      </c>
      <c r="Q6" s="48" t="e">
        <f>BSGamma(B6,J6,K6,C6,(I6-$B$1)/365,G6,D6)</f>
        <v>#NAME?</v>
      </c>
      <c r="R6" s="50" t="e">
        <f>BSVega(B6,J6,K6,C6,(I6-$B$1)/365,G6,D6)</f>
        <v>#NAME?</v>
      </c>
      <c r="S6" s="50" t="e">
        <f>BSVolga(B6,J6,K6,C6,(I6-$B$1)/365,G6,D6)</f>
        <v>#NAME?</v>
      </c>
      <c r="T6" s="50" t="e">
        <f>BSTheta(B6,J6,K6,C6,(I6-$B$1)/365,G6,H6,D6)</f>
        <v>#NAME?</v>
      </c>
      <c r="U6" s="51" t="e">
        <f>BSRho(B6,J6,K6,C6,(I6-$B$1)/365,G6,H6,D6)</f>
        <v>#NAME?</v>
      </c>
      <c r="V6" s="73" t="e">
        <f t="shared" si="1"/>
        <v>#NAME?</v>
      </c>
      <c r="W6" s="73" t="e">
        <f t="shared" si="2"/>
        <v>#NAME?</v>
      </c>
      <c r="X6" s="53" t="e">
        <f t="shared" si="3"/>
        <v>#NAME?</v>
      </c>
      <c r="Y6" s="53" t="e">
        <f t="shared" si="4"/>
        <v>#NAME?</v>
      </c>
      <c r="Z6" s="53" t="e">
        <f t="shared" si="5"/>
        <v>#NAME?</v>
      </c>
      <c r="AA6" s="53" t="e">
        <f t="shared" si="6"/>
        <v>#NAME?</v>
      </c>
      <c r="AB6" s="53" t="e">
        <f>(BSPrice($B6*0.8,$J6,$K6,$C6,($I6-$B$1)/365,$G6,$H6,$D6)-BSPrice($B6,$J6,$K6,$C6,($I6-$B$1)/365,$G6,$H6,$D6))*$F6</f>
        <v>#NAME?</v>
      </c>
      <c r="AC6" s="53" t="e">
        <f>(BSPrice($B6*0.9,$J6,$K6,$C6,($I6-$B$1)/365,$G6,$H6,$D6)-BSPrice($B6,$J6,$K6,$C6,($I6-$B$1)/365,$G6,$H6,$D6))*$F6</f>
        <v>#NAME?</v>
      </c>
      <c r="AD6" s="53" t="e">
        <f>(BSPrice($B6*0.95,$J6,$K6,$C6,($I6-$B$1)/365,$G6,$H6,$D6)-BSPrice($B6,$J6,$K6,$C6,($I6-$B$1)/365,$G6,$H6,$D6))*$F6</f>
        <v>#NAME?</v>
      </c>
      <c r="AE6" s="53" t="e">
        <f>(BSPrice($B6*0.98,$J6,$K6,$C6,($I6-$B$1)/365,$G6,$H6,$D6)-BSPrice($B6,$J6,$K6,$C6,($I6-$B$1)/365,$G6,$H6,$D6))*$F6</f>
        <v>#NAME?</v>
      </c>
      <c r="AF6" s="53" t="e">
        <f>(BSPrice($B6*1.02,$J6,$K6,$C6,($I6-$B$1)/365,$G6,$H6,$D6)-BSPrice($B6,$J6,$K6,$C6,($I6-$B$1)/365,$G6,$H6,$D6))*$F6</f>
        <v>#NAME?</v>
      </c>
      <c r="AG6" s="53" t="e">
        <f>(BSPrice($B6*1.05,$J6,$K6,$C6,($I6-$B$1)/365,$G6,$H6,$D6)-BSPrice($B6,$J6,$K6,$C6,($I6-$B$1)/365,$G6,$H6,$D6))*$F6</f>
        <v>#NAME?</v>
      </c>
      <c r="AH6" s="53" t="e">
        <f>(BSPrice($B6*1.1,$J6,$K6,$C6,($I6-$B$1)/365,$G6,$H6,$D6)-BSPrice($B6,$J6,$K6,$C6,($I6-$B$1)/365,$G6,$H6,$D6))*$F6</f>
        <v>#NAME?</v>
      </c>
      <c r="AI6" s="53" t="e">
        <f>(BSPrice($B6*1.2,$J6,$K6,$C6,($I6-$B$1)/365,$G6,$H6,$D6)-BSPrice($B6,$J6,$K6,$C6,($I6-$B$1)/365,$G6,$H6,$D6))*$F6</f>
        <v>#NAME?</v>
      </c>
      <c r="AJ6" s="53" t="e">
        <f>(BSPrice($B6,$J6-0.1,$K6,$C6,($I6-$B$1)/365,$G6,$H6,$D6)-BSPrice($B6,$J6,$K6,$C6,($I6-$B$1)/365,$G6,$H6,$D6))*$F6</f>
        <v>#NAME?</v>
      </c>
      <c r="AK6" s="53" t="e">
        <f>(BSPrice($B6,$J6-0.05,$K6,$C6,($I6-$B$1)/365,$G6,$H6,$D6)-BSPrice($B6,$J6,$K6,$C6,($I6-$B$1)/365,$G6,$H6,$D6))*$F6</f>
        <v>#NAME?</v>
      </c>
      <c r="AL6" s="53" t="e">
        <f>(BSPrice($B6,$J6-0.02,$K6,$C6,($I6-$B$1)/365,$G6,$H6,$D6)-BSPrice($B6,$J6,$K6,$C6,($I6-$B$1)/365,$G6,$H6,$D6))*$F6</f>
        <v>#NAME?</v>
      </c>
      <c r="AM6" s="53" t="e">
        <f>(BSPrice($B6,$J6-0.01,$K6,$C6,($I6-$B$1)/365,$G6,$H6,$D6)-BSPrice($B6,$J6,$K6,$C6,($I6-$B$1)/365,$G6,$H6,$D6))*$F6</f>
        <v>#NAME?</v>
      </c>
      <c r="AN6" s="53" t="e">
        <f>(BSPrice($B6,$J6+0.01,$K6,$C6,($I6-$B$1)/365,$G6,$H6,$D6)-BSPrice($B6,$J6,$K6,$C6,($I6-$B$1)/365,$G6,$H6,$D6))*$F6</f>
        <v>#NAME?</v>
      </c>
      <c r="AO6" s="53" t="e">
        <f>(BSPrice($B6,$J6+0.02,$K6,$C6,($I6-$B$1)/365,$G6,$H6,$D6)-BSPrice($B6,$J6,$K6,$C6,($I6-$B$1)/365,$G6,$H6,$D6))*$F6</f>
        <v>#NAME?</v>
      </c>
      <c r="AP6" s="53" t="e">
        <f>(BSPrice($B6,$J6+0.05,$K6,$C6,($I6-$B$1)/365,$G6,$H6,$D6)-BSPrice($B6,$J6,$K6,$C6,($I6-$B$1)/365,$G6,$H6,$D6))*$F6</f>
        <v>#NAME?</v>
      </c>
      <c r="AQ6" s="53" t="e">
        <f>(BSPrice($B6,$J6+0.1,$K6,$C6,($I6-$B$1)/365,$G6,$H6,$D6)-BSPrice($B6,$J6,$K6,$C6,($I6-$B$1)/365,$G6,$H6,$D6))*$F6</f>
        <v>#NAME?</v>
      </c>
      <c r="AR6">
        <v>14672.5296432298</v>
      </c>
      <c r="AS6">
        <v>15623.3824123916</v>
      </c>
      <c r="AT6">
        <v>16259.0956019114</v>
      </c>
      <c r="AU6">
        <v>16896.0184545864</v>
      </c>
      <c r="AV6">
        <v>17853.2921512046</v>
      </c>
      <c r="AW6">
        <v>21055.1301508715</v>
      </c>
      <c r="AX6">
        <v>22659.4914226333</v>
      </c>
      <c r="AY6">
        <v>9050.45978448074</v>
      </c>
      <c r="AZ6">
        <v>10068.0146252924</v>
      </c>
      <c r="BA6">
        <v>10745.9319345018</v>
      </c>
      <c r="BB6">
        <v>11423.4705138354</v>
      </c>
      <c r="BC6">
        <v>12439.037160584</v>
      </c>
      <c r="BD6">
        <v>15817.2615807715</v>
      </c>
      <c r="BE6">
        <v>17501.9422426724</v>
      </c>
      <c r="BF6">
        <v>1129.1412582107</v>
      </c>
      <c r="BG6">
        <v>2088.32412706846</v>
      </c>
      <c r="BH6">
        <v>2734.27141223689</v>
      </c>
      <c r="BI6">
        <v>3384.73478166587</v>
      </c>
      <c r="BJ6">
        <v>4367.82286817548</v>
      </c>
      <c r="BK6">
        <v>7693.41726726501</v>
      </c>
      <c r="BL6">
        <v>9376.23759637549</v>
      </c>
      <c r="BM6">
        <v>-1454.63869151431</v>
      </c>
      <c r="BN6">
        <v>-592.990882417135</v>
      </c>
      <c r="BO6">
        <v>-5.4486451271913</v>
      </c>
      <c r="BP6">
        <v>591.382915750674</v>
      </c>
      <c r="BQ6">
        <v>1502.11183507082</v>
      </c>
      <c r="BR6">
        <v>4643.63834053259</v>
      </c>
      <c r="BS6">
        <v>6260.359166526</v>
      </c>
      <c r="BT6">
        <v>-3341.75702281953</v>
      </c>
      <c r="BU6">
        <v>-2599.26265855167</v>
      </c>
      <c r="BV6">
        <v>-2084.68406801745</v>
      </c>
      <c r="BW6">
        <v>-1555.9941060359</v>
      </c>
      <c r="BX6">
        <v>-739.082218514457</v>
      </c>
      <c r="BY6">
        <v>2151.64840687184</v>
      </c>
      <c r="BZ6">
        <v>3672.27001681472</v>
      </c>
      <c r="CA6">
        <v>-4689.14675177098</v>
      </c>
      <c r="CB6">
        <v>-4071.68649906502</v>
      </c>
      <c r="CC6">
        <v>-3635.36555330118</v>
      </c>
      <c r="CD6">
        <v>-3180.92888280682</v>
      </c>
      <c r="CE6">
        <v>-2468.12423550864</v>
      </c>
      <c r="CF6">
        <v>132.847057943124</v>
      </c>
      <c r="CG6">
        <v>1537.32415439561</v>
      </c>
      <c r="CH6">
        <v>-6280.55590967517</v>
      </c>
      <c r="CI6">
        <v>-5889.25770339836</v>
      </c>
      <c r="CJ6">
        <v>-5599.55328856008</v>
      </c>
      <c r="CK6">
        <v>-5287.76381087371</v>
      </c>
      <c r="CL6">
        <v>-4780.68208276306</v>
      </c>
      <c r="CM6">
        <v>-2787.52468957091</v>
      </c>
      <c r="CN6">
        <v>-1641.84614514709</v>
      </c>
    </row>
    <row r="7" spans="1:94">
      <c r="A7" s="70" t="s">
        <v>104</v>
      </c>
      <c r="B7" s="44">
        <f>VLOOKUP(A7,PriceData!$K$4:$L$6,2,FALSE)</f>
        <v>1100</v>
      </c>
      <c r="C7" s="37">
        <f>VLOOKUP(A7,PriceData!$K$4:$M$6,3,FALSE)</f>
        <v>0.02</v>
      </c>
      <c r="D7" s="44" t="s">
        <v>108</v>
      </c>
      <c r="E7" s="44" t="s">
        <v>106</v>
      </c>
      <c r="F7" s="44">
        <v>-50</v>
      </c>
      <c r="G7" s="44">
        <v>1001</v>
      </c>
      <c r="H7" s="44" t="s">
        <v>109</v>
      </c>
      <c r="I7" s="71">
        <v>40256</v>
      </c>
      <c r="J7" s="37">
        <v>0.470612121476085</v>
      </c>
      <c r="K7" s="72">
        <f>VLOOKUP(I7,PriceData!$A$5:$D$7,MATCH($E7,PriceData!$A$4:$D$4,0),FALSE)</f>
        <v>0.011</v>
      </c>
      <c r="L7" s="51" t="e">
        <f>BSPrice($B7,$J7,$K7,$C7,($I7-$B$1)/365,$G7,$H7,$D7)</f>
        <v>#NAME?</v>
      </c>
      <c r="M7" s="51" t="e">
        <f t="shared" si="0"/>
        <v>#NAME?</v>
      </c>
      <c r="N7" s="44" t="s">
        <v>107</v>
      </c>
      <c r="P7" s="48" t="e">
        <f>BSDelta(B7,J7,K7,C7,(I7-$B$1)/365,G7,H7,D7)</f>
        <v>#NAME?</v>
      </c>
      <c r="Q7" s="48" t="e">
        <f>BSGamma(B7,J7,K7,C7,(I7-$B$1)/365,G7,D7)</f>
        <v>#NAME?</v>
      </c>
      <c r="R7" s="50" t="e">
        <f>BSVega(B7,J7,K7,C7,(I7-$B$1)/365,G7,D7)</f>
        <v>#NAME?</v>
      </c>
      <c r="S7" s="50" t="e">
        <f>BSVolga(B7,J7,K7,C7,(I7-$B$1)/365,G7,D7)</f>
        <v>#NAME?</v>
      </c>
      <c r="T7" s="50" t="e">
        <f>BSTheta(B7,J7,K7,C7,(I7-$B$1)/365,G7,H7,D7)</f>
        <v>#NAME?</v>
      </c>
      <c r="U7" s="51" t="e">
        <f>BSRho(B7,J7,K7,C7,(I7-$B$1)/365,G7,H7,D7)</f>
        <v>#NAME?</v>
      </c>
      <c r="V7" s="73" t="e">
        <f t="shared" si="1"/>
        <v>#NAME?</v>
      </c>
      <c r="W7" s="73" t="e">
        <f t="shared" si="2"/>
        <v>#NAME?</v>
      </c>
      <c r="X7" s="53" t="e">
        <f t="shared" si="3"/>
        <v>#NAME?</v>
      </c>
      <c r="Y7" s="53" t="e">
        <f t="shared" si="4"/>
        <v>#NAME?</v>
      </c>
      <c r="Z7" s="53" t="e">
        <f t="shared" si="5"/>
        <v>#NAME?</v>
      </c>
      <c r="AA7" s="53" t="e">
        <f t="shared" si="6"/>
        <v>#NAME?</v>
      </c>
      <c r="AB7" s="53" t="e">
        <f>(BSPrice($B7*0.8,$J7,$K7,$C7,($I7-$B$1)/365,$G7,$H7,$D7)-BSPrice($B7,$J7,$K7,$C7,($I7-$B$1)/365,$G7,$H7,$D7))*$F7</f>
        <v>#NAME?</v>
      </c>
      <c r="AC7" s="53" t="e">
        <f>(BSPrice($B7*0.9,$J7,$K7,$C7,($I7-$B$1)/365,$G7,$H7,$D7)-BSPrice($B7,$J7,$K7,$C7,($I7-$B$1)/365,$G7,$H7,$D7))*$F7</f>
        <v>#NAME?</v>
      </c>
      <c r="AD7" s="53" t="e">
        <f>(BSPrice($B7*0.95,$J7,$K7,$C7,($I7-$B$1)/365,$G7,$H7,$D7)-BSPrice($B7,$J7,$K7,$C7,($I7-$B$1)/365,$G7,$H7,$D7))*$F7</f>
        <v>#NAME?</v>
      </c>
      <c r="AE7" s="53" t="e">
        <f>(BSPrice($B7*0.98,$J7,$K7,$C7,($I7-$B$1)/365,$G7,$H7,$D7)-BSPrice($B7,$J7,$K7,$C7,($I7-$B$1)/365,$G7,$H7,$D7))*$F7</f>
        <v>#NAME?</v>
      </c>
      <c r="AF7" s="53" t="e">
        <f>(BSPrice($B7*1.02,$J7,$K7,$C7,($I7-$B$1)/365,$G7,$H7,$D7)-BSPrice($B7,$J7,$K7,$C7,($I7-$B$1)/365,$G7,$H7,$D7))*$F7</f>
        <v>#NAME?</v>
      </c>
      <c r="AG7" s="53" t="e">
        <f>(BSPrice($B7*1.05,$J7,$K7,$C7,($I7-$B$1)/365,$G7,$H7,$D7)-BSPrice($B7,$J7,$K7,$C7,($I7-$B$1)/365,$G7,$H7,$D7))*$F7</f>
        <v>#NAME?</v>
      </c>
      <c r="AH7" s="53" t="e">
        <f>(BSPrice($B7*1.1,$J7,$K7,$C7,($I7-$B$1)/365,$G7,$H7,$D7)-BSPrice($B7,$J7,$K7,$C7,($I7-$B$1)/365,$G7,$H7,$D7))*$F7</f>
        <v>#NAME?</v>
      </c>
      <c r="AI7" s="53" t="e">
        <f>(BSPrice($B7*1.2,$J7,$K7,$C7,($I7-$B$1)/365,$G7,$H7,$D7)-BSPrice($B7,$J7,$K7,$C7,($I7-$B$1)/365,$G7,$H7,$D7))*$F7</f>
        <v>#NAME?</v>
      </c>
      <c r="AJ7" s="53" t="e">
        <f>(BSPrice($B7,$J7-0.1,$K7,$C7,($I7-$B$1)/365,$G7,$H7,$D7)-BSPrice($B7,$J7,$K7,$C7,($I7-$B$1)/365,$G7,$H7,$D7))*$F7</f>
        <v>#NAME?</v>
      </c>
      <c r="AK7" s="53" t="e">
        <f>(BSPrice($B7,$J7-0.05,$K7,$C7,($I7-$B$1)/365,$G7,$H7,$D7)-BSPrice($B7,$J7,$K7,$C7,($I7-$B$1)/365,$G7,$H7,$D7))*$F7</f>
        <v>#NAME?</v>
      </c>
      <c r="AL7" s="53" t="e">
        <f>(BSPrice($B7,$J7-0.02,$K7,$C7,($I7-$B$1)/365,$G7,$H7,$D7)-BSPrice($B7,$J7,$K7,$C7,($I7-$B$1)/365,$G7,$H7,$D7))*$F7</f>
        <v>#NAME?</v>
      </c>
      <c r="AM7" s="53" t="e">
        <f>(BSPrice($B7,$J7-0.01,$K7,$C7,($I7-$B$1)/365,$G7,$H7,$D7)-BSPrice($B7,$J7,$K7,$C7,($I7-$B$1)/365,$G7,$H7,$D7))*$F7</f>
        <v>#NAME?</v>
      </c>
      <c r="AN7" s="53" t="e">
        <f>(BSPrice($B7,$J7+0.01,$K7,$C7,($I7-$B$1)/365,$G7,$H7,$D7)-BSPrice($B7,$J7,$K7,$C7,($I7-$B$1)/365,$G7,$H7,$D7))*$F7</f>
        <v>#NAME?</v>
      </c>
      <c r="AO7" s="53" t="e">
        <f>(BSPrice($B7,$J7+0.02,$K7,$C7,($I7-$B$1)/365,$G7,$H7,$D7)-BSPrice($B7,$J7,$K7,$C7,($I7-$B$1)/365,$G7,$H7,$D7))*$F7</f>
        <v>#NAME?</v>
      </c>
      <c r="AP7" s="53" t="e">
        <f>(BSPrice($B7,$J7+0.05,$K7,$C7,($I7-$B$1)/365,$G7,$H7,$D7)-BSPrice($B7,$J7,$K7,$C7,($I7-$B$1)/365,$G7,$H7,$D7))*$F7</f>
        <v>#NAME?</v>
      </c>
      <c r="AQ7" s="53" t="e">
        <f>(BSPrice($B7,$J7+0.1,$K7,$C7,($I7-$B$1)/365,$G7,$H7,$D7)-BSPrice($B7,$J7,$K7,$C7,($I7-$B$1)/365,$G7,$H7,$D7))*$F7</f>
        <v>#NAME?</v>
      </c>
      <c r="AR7">
        <v>-4965.46863057637</v>
      </c>
      <c r="AS7">
        <v>-5171.98455671355</v>
      </c>
      <c r="AT7">
        <v>-5312.73962066924</v>
      </c>
      <c r="AU7">
        <v>-5455.63411973343</v>
      </c>
      <c r="AV7">
        <v>-5673.47978447052</v>
      </c>
      <c r="AW7">
        <v>-6422.82181978971</v>
      </c>
      <c r="AX7">
        <v>-6807.21245537893</v>
      </c>
      <c r="AY7">
        <v>-3150.45764198693</v>
      </c>
      <c r="AZ7">
        <v>-3398.35611095028</v>
      </c>
      <c r="BA7">
        <v>-3564.60688439741</v>
      </c>
      <c r="BB7">
        <v>-3731.52154170432</v>
      </c>
      <c r="BC7">
        <v>-3982.94685969511</v>
      </c>
      <c r="BD7">
        <v>-4827.50885448929</v>
      </c>
      <c r="BE7">
        <v>-5252.19474850875</v>
      </c>
      <c r="BF7">
        <v>-469.957915780341</v>
      </c>
      <c r="BG7">
        <v>-742.821782758068</v>
      </c>
      <c r="BH7">
        <v>-925.032980248145</v>
      </c>
      <c r="BI7">
        <v>-1107.43482254946</v>
      </c>
      <c r="BJ7">
        <v>-1381.31607128614</v>
      </c>
      <c r="BK7">
        <v>-2295.5558839346</v>
      </c>
      <c r="BL7">
        <v>-2752.85361475406</v>
      </c>
      <c r="BM7">
        <v>431.535883306219</v>
      </c>
      <c r="BN7">
        <v>174.576789151993</v>
      </c>
      <c r="BO7">
        <v>1.41763857772332</v>
      </c>
      <c r="BP7">
        <v>-173.008587529495</v>
      </c>
      <c r="BQ7">
        <v>-436.690313057133</v>
      </c>
      <c r="BR7">
        <v>-1328.69889171597</v>
      </c>
      <c r="BS7">
        <v>-1779.91665016278</v>
      </c>
      <c r="BT7">
        <v>1093.65057774608</v>
      </c>
      <c r="BU7">
        <v>865.337541973426</v>
      </c>
      <c r="BV7">
        <v>709.137247798247</v>
      </c>
      <c r="BW7">
        <v>550.150549123961</v>
      </c>
      <c r="BX7">
        <v>307.089511251766</v>
      </c>
      <c r="BY7">
        <v>-533.65119974404</v>
      </c>
      <c r="BZ7">
        <v>-966.937628290898</v>
      </c>
      <c r="CA7">
        <v>1564.2982884259</v>
      </c>
      <c r="CB7">
        <v>1371.31562722649</v>
      </c>
      <c r="CC7">
        <v>1236.58261938516</v>
      </c>
      <c r="CD7">
        <v>1097.52032372616</v>
      </c>
      <c r="CE7">
        <v>881.682662705964</v>
      </c>
      <c r="CF7">
        <v>112.411745395671</v>
      </c>
      <c r="CG7">
        <v>-294.047791434284</v>
      </c>
      <c r="CH7">
        <v>2107.44607942142</v>
      </c>
      <c r="CI7">
        <v>1985.55669145533</v>
      </c>
      <c r="CJ7">
        <v>1895.81520777481</v>
      </c>
      <c r="CK7">
        <v>1799.73215428388</v>
      </c>
      <c r="CL7">
        <v>1644.54929823687</v>
      </c>
      <c r="CM7">
        <v>1045.84109263115</v>
      </c>
      <c r="CN7">
        <v>708.255901105787</v>
      </c>
    </row>
    <row r="8" spans="1:94">
      <c r="A8" s="70" t="s">
        <v>104</v>
      </c>
      <c r="B8" s="44">
        <f>VLOOKUP(A8,PriceData!$K$4:$L$6,2,FALSE)</f>
        <v>1100</v>
      </c>
      <c r="C8" s="37">
        <f>VLOOKUP(A8,PriceData!$K$4:$M$6,3,FALSE)</f>
        <v>0.02</v>
      </c>
      <c r="D8" s="44" t="s">
        <v>108</v>
      </c>
      <c r="E8" s="44" t="s">
        <v>106</v>
      </c>
      <c r="F8" s="44">
        <v>25</v>
      </c>
      <c r="G8" s="44">
        <v>1100</v>
      </c>
      <c r="H8" s="44" t="s">
        <v>109</v>
      </c>
      <c r="I8" s="71">
        <v>40256</v>
      </c>
      <c r="J8" s="37">
        <v>0.409095866964616</v>
      </c>
      <c r="K8" s="72">
        <f>VLOOKUP(I8,PriceData!$A$5:$D$7,MATCH($E8,PriceData!$A$4:$D$4,0),FALSE)</f>
        <v>0.011</v>
      </c>
      <c r="L8" s="51" t="e">
        <f>BSPrice($B8,$J8,$K8,$C8,($I8-$B$1)/365,$G8,$H8,$D8)</f>
        <v>#NAME?</v>
      </c>
      <c r="M8" s="51" t="e">
        <f t="shared" si="0"/>
        <v>#NAME?</v>
      </c>
      <c r="N8" s="44" t="s">
        <v>110</v>
      </c>
      <c r="P8" s="48" t="e">
        <f>BSDelta(B8,J8,K8,C8,(I8-$B$1)/365,G8,H8,D8)</f>
        <v>#NAME?</v>
      </c>
      <c r="Q8" s="48" t="e">
        <f>BSGamma(B8,J8,K8,C8,(I8-$B$1)/365,G8,D8)</f>
        <v>#NAME?</v>
      </c>
      <c r="R8" s="50" t="e">
        <f>BSVega(B8,J8,K8,C8,(I8-$B$1)/365,G8,D8)</f>
        <v>#NAME?</v>
      </c>
      <c r="S8" s="50" t="e">
        <f>BSVolga(B8,J8,K8,C8,(I8-$B$1)/365,G8,D8)</f>
        <v>#NAME?</v>
      </c>
      <c r="T8" s="50" t="e">
        <f>BSTheta(B8,J8,K8,C8,(I8-$B$1)/365,G8,H8,D8)</f>
        <v>#NAME?</v>
      </c>
      <c r="U8" s="51" t="e">
        <f>BSRho(B8,J8,K8,C8,(I8-$B$1)/365,G8,H8,D8)</f>
        <v>#NAME?</v>
      </c>
      <c r="V8" s="73" t="e">
        <f t="shared" si="1"/>
        <v>#NAME?</v>
      </c>
      <c r="W8" s="73" t="e">
        <f t="shared" si="2"/>
        <v>#NAME?</v>
      </c>
      <c r="X8" s="53" t="e">
        <f t="shared" si="3"/>
        <v>#NAME?</v>
      </c>
      <c r="Y8" s="53" t="e">
        <f t="shared" si="4"/>
        <v>#NAME?</v>
      </c>
      <c r="Z8" s="53" t="e">
        <f t="shared" si="5"/>
        <v>#NAME?</v>
      </c>
      <c r="AA8" s="53" t="e">
        <f t="shared" si="6"/>
        <v>#NAME?</v>
      </c>
      <c r="AB8" s="53" t="e">
        <f>(BSPrice($B8*0.8,$J8,$K8,$C8,($I8-$B$1)/365,$G8,$H8,$D8)-BSPrice($B8,$J8,$K8,$C8,($I8-$B$1)/365,$G8,$H8,$D8))*$F8</f>
        <v>#NAME?</v>
      </c>
      <c r="AC8" s="53" t="e">
        <f>(BSPrice($B8*0.9,$J8,$K8,$C8,($I8-$B$1)/365,$G8,$H8,$D8)-BSPrice($B8,$J8,$K8,$C8,($I8-$B$1)/365,$G8,$H8,$D8))*$F8</f>
        <v>#NAME?</v>
      </c>
      <c r="AD8" s="53" t="e">
        <f>(BSPrice($B8*0.95,$J8,$K8,$C8,($I8-$B$1)/365,$G8,$H8,$D8)-BSPrice($B8,$J8,$K8,$C8,($I8-$B$1)/365,$G8,$H8,$D8))*$F8</f>
        <v>#NAME?</v>
      </c>
      <c r="AE8" s="53" t="e">
        <f>(BSPrice($B8*0.98,$J8,$K8,$C8,($I8-$B$1)/365,$G8,$H8,$D8)-BSPrice($B8,$J8,$K8,$C8,($I8-$B$1)/365,$G8,$H8,$D8))*$F8</f>
        <v>#NAME?</v>
      </c>
      <c r="AF8" s="53" t="e">
        <f>(BSPrice($B8*1.02,$J8,$K8,$C8,($I8-$B$1)/365,$G8,$H8,$D8)-BSPrice($B8,$J8,$K8,$C8,($I8-$B$1)/365,$G8,$H8,$D8))*$F8</f>
        <v>#NAME?</v>
      </c>
      <c r="AG8" s="53" t="e">
        <f>(BSPrice($B8*1.05,$J8,$K8,$C8,($I8-$B$1)/365,$G8,$H8,$D8)-BSPrice($B8,$J8,$K8,$C8,($I8-$B$1)/365,$G8,$H8,$D8))*$F8</f>
        <v>#NAME?</v>
      </c>
      <c r="AH8" s="53" t="e">
        <f>(BSPrice($B8*1.1,$J8,$K8,$C8,($I8-$B$1)/365,$G8,$H8,$D8)-BSPrice($B8,$J8,$K8,$C8,($I8-$B$1)/365,$G8,$H8,$D8))*$F8</f>
        <v>#NAME?</v>
      </c>
      <c r="AI8" s="53" t="e">
        <f>(BSPrice($B8*1.2,$J8,$K8,$C8,($I8-$B$1)/365,$G8,$H8,$D8)-BSPrice($B8,$J8,$K8,$C8,($I8-$B$1)/365,$G8,$H8,$D8))*$F8</f>
        <v>#NAME?</v>
      </c>
      <c r="AJ8" s="53" t="e">
        <f>(BSPrice($B8,$J8-0.1,$K8,$C8,($I8-$B$1)/365,$G8,$H8,$D8)-BSPrice($B8,$J8,$K8,$C8,($I8-$B$1)/365,$G8,$H8,$D8))*$F8</f>
        <v>#NAME?</v>
      </c>
      <c r="AK8" s="53" t="e">
        <f>(BSPrice($B8,$J8-0.05,$K8,$C8,($I8-$B$1)/365,$G8,$H8,$D8)-BSPrice($B8,$J8,$K8,$C8,($I8-$B$1)/365,$G8,$H8,$D8))*$F8</f>
        <v>#NAME?</v>
      </c>
      <c r="AL8" s="53" t="e">
        <f>(BSPrice($B8,$J8-0.02,$K8,$C8,($I8-$B$1)/365,$G8,$H8,$D8)-BSPrice($B8,$J8,$K8,$C8,($I8-$B$1)/365,$G8,$H8,$D8))*$F8</f>
        <v>#NAME?</v>
      </c>
      <c r="AM8" s="53" t="e">
        <f>(BSPrice($B8,$J8-0.01,$K8,$C8,($I8-$B$1)/365,$G8,$H8,$D8)-BSPrice($B8,$J8,$K8,$C8,($I8-$B$1)/365,$G8,$H8,$D8))*$F8</f>
        <v>#NAME?</v>
      </c>
      <c r="AN8" s="53" t="e">
        <f>(BSPrice($B8,$J8+0.01,$K8,$C8,($I8-$B$1)/365,$G8,$H8,$D8)-BSPrice($B8,$J8,$K8,$C8,($I8-$B$1)/365,$G8,$H8,$D8))*$F8</f>
        <v>#NAME?</v>
      </c>
      <c r="AO8" s="53" t="e">
        <f>(BSPrice($B8,$J8+0.02,$K8,$C8,($I8-$B$1)/365,$G8,$H8,$D8)-BSPrice($B8,$J8,$K8,$C8,($I8-$B$1)/365,$G8,$H8,$D8))*$F8</f>
        <v>#NAME?</v>
      </c>
      <c r="AP8" s="53" t="e">
        <f>(BSPrice($B8,$J8+0.05,$K8,$C8,($I8-$B$1)/365,$G8,$H8,$D8)-BSPrice($B8,$J8,$K8,$C8,($I8-$B$1)/365,$G8,$H8,$D8))*$F8</f>
        <v>#NAME?</v>
      </c>
      <c r="AQ8" s="53" t="e">
        <f>(BSPrice($B8,$J8+0.1,$K8,$C8,($I8-$B$1)/365,$G8,$H8,$D8)-BSPrice($B8,$J8,$K8,$C8,($I8-$B$1)/365,$G8,$H8,$D8))*$F8</f>
        <v>#NAME?</v>
      </c>
      <c r="AR8">
        <v>3610.74208236301</v>
      </c>
      <c r="AS8">
        <v>3667.60569526301</v>
      </c>
      <c r="AT8">
        <v>3709.67003499891</v>
      </c>
      <c r="AU8">
        <v>3754.77764658908</v>
      </c>
      <c r="AV8">
        <v>3827.63986575486</v>
      </c>
      <c r="AW8">
        <v>4107.35181920631</v>
      </c>
      <c r="AX8">
        <v>4263.76157799266</v>
      </c>
      <c r="AY8">
        <v>2430.09597517305</v>
      </c>
      <c r="AZ8">
        <v>2517.55666351829</v>
      </c>
      <c r="BA8">
        <v>2579.18636952235</v>
      </c>
      <c r="BB8">
        <v>2643.14543645214</v>
      </c>
      <c r="BC8">
        <v>2742.92322952824</v>
      </c>
      <c r="BD8">
        <v>3101.17873867276</v>
      </c>
      <c r="BE8">
        <v>3291.19809067506</v>
      </c>
      <c r="BF8">
        <v>479.103168449246</v>
      </c>
      <c r="BG8">
        <v>618.51452183602</v>
      </c>
      <c r="BH8">
        <v>711.954919016095</v>
      </c>
      <c r="BI8">
        <v>805.722775569095</v>
      </c>
      <c r="BJ8">
        <v>946.880921229968</v>
      </c>
      <c r="BK8">
        <v>1420.3672553198</v>
      </c>
      <c r="BL8">
        <v>1658.12862929693</v>
      </c>
      <c r="BM8">
        <v>-250.76407424274</v>
      </c>
      <c r="BN8">
        <v>-100.703660891681</v>
      </c>
      <c r="BO8">
        <v>-0.713474504768641</v>
      </c>
      <c r="BP8">
        <v>99.2341035615617</v>
      </c>
      <c r="BQ8">
        <v>249.070870630796</v>
      </c>
      <c r="BR8">
        <v>747.707167465993</v>
      </c>
      <c r="BS8">
        <v>996.493314198349</v>
      </c>
      <c r="BT8">
        <v>-816.537691999961</v>
      </c>
      <c r="BU8">
        <v>-668.396026336583</v>
      </c>
      <c r="BV8">
        <v>-569.2338344952</v>
      </c>
      <c r="BW8">
        <v>-469.811204447134</v>
      </c>
      <c r="BX8">
        <v>-320.2791300797</v>
      </c>
      <c r="BY8">
        <v>180.411124848386</v>
      </c>
      <c r="BZ8">
        <v>431.472896846389</v>
      </c>
      <c r="CA8">
        <v>-1235.46208921089</v>
      </c>
      <c r="CB8">
        <v>-1099.73368555654</v>
      </c>
      <c r="CC8">
        <v>-1007.64333842129</v>
      </c>
      <c r="CD8">
        <v>-914.470404722787</v>
      </c>
      <c r="CE8">
        <v>-772.985153772056</v>
      </c>
      <c r="CF8">
        <v>-290.489894824027</v>
      </c>
      <c r="CG8">
        <v>-44.9390564396801</v>
      </c>
      <c r="CH8">
        <v>-1734.99897353331</v>
      </c>
      <c r="CI8">
        <v>-1640.36591930419</v>
      </c>
      <c r="CJ8">
        <v>-1572.91883661952</v>
      </c>
      <c r="CK8">
        <v>-1502.38431338669</v>
      </c>
      <c r="CL8">
        <v>-1391.44972313909</v>
      </c>
      <c r="CM8">
        <v>-986.87500674046</v>
      </c>
      <c r="CN8">
        <v>-769.609799842143</v>
      </c>
    </row>
    <row r="9" spans="1:94">
      <c r="A9" s="70" t="s">
        <v>104</v>
      </c>
      <c r="B9" s="44">
        <f>VLOOKUP(A9,PriceData!$K$4:$L$6,2,FALSE)</f>
        <v>1100</v>
      </c>
      <c r="C9" s="37">
        <f>VLOOKUP(A9,PriceData!$K$4:$M$6,3,FALSE)</f>
        <v>0.02</v>
      </c>
      <c r="D9" s="44" t="s">
        <v>108</v>
      </c>
      <c r="E9" s="44" t="s">
        <v>106</v>
      </c>
      <c r="F9" s="44">
        <v>-25</v>
      </c>
      <c r="G9" s="44">
        <v>1034</v>
      </c>
      <c r="H9" s="44" t="s">
        <v>109</v>
      </c>
      <c r="I9" s="71">
        <v>40256</v>
      </c>
      <c r="J9" s="37">
        <v>0.445828417159741</v>
      </c>
      <c r="K9" s="72">
        <f>VLOOKUP(I9,PriceData!$A$5:$D$7,MATCH($E9,PriceData!$A$4:$D$4,0),FALSE)</f>
        <v>0.011</v>
      </c>
      <c r="L9" s="51" t="e">
        <f>BSPrice($B9,$J9,$K9,$C9,($I9-$B$1)/365,$G9,$H9,$D9)</f>
        <v>#NAME?</v>
      </c>
      <c r="M9" s="51" t="e">
        <f t="shared" si="0"/>
        <v>#NAME?</v>
      </c>
      <c r="N9" s="44" t="s">
        <v>107</v>
      </c>
      <c r="P9" s="48" t="e">
        <f>BSDelta(B9,J9,K9,C9,(I9-$B$1)/365,G9,H9,D9)</f>
        <v>#NAME?</v>
      </c>
      <c r="Q9" s="48" t="e">
        <f>BSGamma(B9,J9,K9,C9,(I9-$B$1)/365,G9,D9)</f>
        <v>#NAME?</v>
      </c>
      <c r="R9" s="50" t="e">
        <f>BSVega(B9,J9,K9,C9,(I9-$B$1)/365,G9,D9)</f>
        <v>#NAME?</v>
      </c>
      <c r="S9" s="50" t="e">
        <f>BSVolga(B9,J9,K9,C9,(I9-$B$1)/365,G9,D9)</f>
        <v>#NAME?</v>
      </c>
      <c r="T9" s="50" t="e">
        <f>BSTheta(B9,J9,K9,C9,(I9-$B$1)/365,G9,H9,D9)</f>
        <v>#NAME?</v>
      </c>
      <c r="U9" s="51" t="e">
        <f>BSRho(B9,J9,K9,C9,(I9-$B$1)/365,G9,H9,D9)</f>
        <v>#NAME?</v>
      </c>
      <c r="V9" s="73" t="e">
        <f t="shared" si="1"/>
        <v>#NAME?</v>
      </c>
      <c r="W9" s="73" t="e">
        <f t="shared" si="2"/>
        <v>#NAME?</v>
      </c>
      <c r="X9" s="53" t="e">
        <f t="shared" si="3"/>
        <v>#NAME?</v>
      </c>
      <c r="Y9" s="53" t="e">
        <f t="shared" si="4"/>
        <v>#NAME?</v>
      </c>
      <c r="Z9" s="53" t="e">
        <f t="shared" si="5"/>
        <v>#NAME?</v>
      </c>
      <c r="AA9" s="53" t="e">
        <f t="shared" si="6"/>
        <v>#NAME?</v>
      </c>
      <c r="AB9" s="53" t="e">
        <f>(BSPrice($B9*0.8,$J9,$K9,$C9,($I9-$B$1)/365,$G9,$H9,$D9)-BSPrice($B9,$J9,$K9,$C9,($I9-$B$1)/365,$G9,$H9,$D9))*$F9</f>
        <v>#NAME?</v>
      </c>
      <c r="AC9" s="53" t="e">
        <f>(BSPrice($B9*0.9,$J9,$K9,$C9,($I9-$B$1)/365,$G9,$H9,$D9)-BSPrice($B9,$J9,$K9,$C9,($I9-$B$1)/365,$G9,$H9,$D9))*$F9</f>
        <v>#NAME?</v>
      </c>
      <c r="AD9" s="53" t="e">
        <f>(BSPrice($B9*0.95,$J9,$K9,$C9,($I9-$B$1)/365,$G9,$H9,$D9)-BSPrice($B9,$J9,$K9,$C9,($I9-$B$1)/365,$G9,$H9,$D9))*$F9</f>
        <v>#NAME?</v>
      </c>
      <c r="AE9" s="53" t="e">
        <f>(BSPrice($B9*0.98,$J9,$K9,$C9,($I9-$B$1)/365,$G9,$H9,$D9)-BSPrice($B9,$J9,$K9,$C9,($I9-$B$1)/365,$G9,$H9,$D9))*$F9</f>
        <v>#NAME?</v>
      </c>
      <c r="AF9" s="53" t="e">
        <f>(BSPrice($B9*1.02,$J9,$K9,$C9,($I9-$B$1)/365,$G9,$H9,$D9)-BSPrice($B9,$J9,$K9,$C9,($I9-$B$1)/365,$G9,$H9,$D9))*$F9</f>
        <v>#NAME?</v>
      </c>
      <c r="AG9" s="53" t="e">
        <f>(BSPrice($B9*1.05,$J9,$K9,$C9,($I9-$B$1)/365,$G9,$H9,$D9)-BSPrice($B9,$J9,$K9,$C9,($I9-$B$1)/365,$G9,$H9,$D9))*$F9</f>
        <v>#NAME?</v>
      </c>
      <c r="AH9" s="53" t="e">
        <f>(BSPrice($B9*1.1,$J9,$K9,$C9,($I9-$B$1)/365,$G9,$H9,$D9)-BSPrice($B9,$J9,$K9,$C9,($I9-$B$1)/365,$G9,$H9,$D9))*$F9</f>
        <v>#NAME?</v>
      </c>
      <c r="AI9" s="53" t="e">
        <f>(BSPrice($B9*1.2,$J9,$K9,$C9,($I9-$B$1)/365,$G9,$H9,$D9)-BSPrice($B9,$J9,$K9,$C9,($I9-$B$1)/365,$G9,$H9,$D9))*$F9</f>
        <v>#NAME?</v>
      </c>
      <c r="AJ9" s="53" t="e">
        <f>(BSPrice($B9,$J9-0.1,$K9,$C9,($I9-$B$1)/365,$G9,$H9,$D9)-BSPrice($B9,$J9,$K9,$C9,($I9-$B$1)/365,$G9,$H9,$D9))*$F9</f>
        <v>#NAME?</v>
      </c>
      <c r="AK9" s="53" t="e">
        <f>(BSPrice($B9,$J9-0.05,$K9,$C9,($I9-$B$1)/365,$G9,$H9,$D9)-BSPrice($B9,$J9,$K9,$C9,($I9-$B$1)/365,$G9,$H9,$D9))*$F9</f>
        <v>#NAME?</v>
      </c>
      <c r="AL9" s="53" t="e">
        <f>(BSPrice($B9,$J9-0.02,$K9,$C9,($I9-$B$1)/365,$G9,$H9,$D9)-BSPrice($B9,$J9,$K9,$C9,($I9-$B$1)/365,$G9,$H9,$D9))*$F9</f>
        <v>#NAME?</v>
      </c>
      <c r="AM9" s="53" t="e">
        <f>(BSPrice($B9,$J9-0.01,$K9,$C9,($I9-$B$1)/365,$G9,$H9,$D9)-BSPrice($B9,$J9,$K9,$C9,($I9-$B$1)/365,$G9,$H9,$D9))*$F9</f>
        <v>#NAME?</v>
      </c>
      <c r="AN9" s="53" t="e">
        <f>(BSPrice($B9,$J9+0.01,$K9,$C9,($I9-$B$1)/365,$G9,$H9,$D9)-BSPrice($B9,$J9,$K9,$C9,($I9-$B$1)/365,$G9,$H9,$D9))*$F9</f>
        <v>#NAME?</v>
      </c>
      <c r="AO9" s="53" t="e">
        <f>(BSPrice($B9,$J9+0.02,$K9,$C9,($I9-$B$1)/365,$G9,$H9,$D9)-BSPrice($B9,$J9,$K9,$C9,($I9-$B$1)/365,$G9,$H9,$D9))*$F9</f>
        <v>#NAME?</v>
      </c>
      <c r="AP9" s="53" t="e">
        <f>(BSPrice($B9,$J9+0.05,$K9,$C9,($I9-$B$1)/365,$G9,$H9,$D9)-BSPrice($B9,$J9,$K9,$C9,($I9-$B$1)/365,$G9,$H9,$D9))*$F9</f>
        <v>#NAME?</v>
      </c>
      <c r="AQ9" s="53" t="e">
        <f>(BSPrice($B9,$J9+0.1,$K9,$C9,($I9-$B$1)/365,$G9,$H9,$D9)-BSPrice($B9,$J9,$K9,$C9,($I9-$B$1)/365,$G9,$H9,$D9))*$F9</f>
        <v>#NAME?</v>
      </c>
      <c r="AR9">
        <v>-2854.13744765019</v>
      </c>
      <c r="AS9">
        <v>-2943.55681605919</v>
      </c>
      <c r="AT9">
        <v>-3005.68778784574</v>
      </c>
      <c r="AU9">
        <v>-3069.58818434858</v>
      </c>
      <c r="AV9">
        <v>-3168.36374398775</v>
      </c>
      <c r="AW9">
        <v>-3517.29828217183</v>
      </c>
      <c r="AX9">
        <v>-3700.18673039077</v>
      </c>
      <c r="AY9">
        <v>-1844.41559855454</v>
      </c>
      <c r="AZ9">
        <v>-1960.02394086929</v>
      </c>
      <c r="BA9">
        <v>-2038.3410888638</v>
      </c>
      <c r="BB9">
        <v>-2117.50930375785</v>
      </c>
      <c r="BC9">
        <v>-2237.63436293647</v>
      </c>
      <c r="BD9">
        <v>-2646.8783257163</v>
      </c>
      <c r="BE9">
        <v>-2855.06828504454</v>
      </c>
      <c r="BF9">
        <v>-302.06599939593</v>
      </c>
      <c r="BG9">
        <v>-443.621747926965</v>
      </c>
      <c r="BH9">
        <v>-537.950954509598</v>
      </c>
      <c r="BI9">
        <v>-632.243472149277</v>
      </c>
      <c r="BJ9">
        <v>-773.607123669328</v>
      </c>
      <c r="BK9">
        <v>-1244.06160747601</v>
      </c>
      <c r="BL9">
        <v>-1478.78392476352</v>
      </c>
      <c r="BM9">
        <v>231.543410914022</v>
      </c>
      <c r="BN9">
        <v>93.3319897956432</v>
      </c>
      <c r="BO9">
        <v>0.718169282333214</v>
      </c>
      <c r="BP9">
        <v>-92.210053076426</v>
      </c>
      <c r="BQ9">
        <v>-232.09459759853</v>
      </c>
      <c r="BR9">
        <v>-701.315326887073</v>
      </c>
      <c r="BS9">
        <v>-936.964042149548</v>
      </c>
      <c r="BT9">
        <v>628.072832615188</v>
      </c>
      <c r="BU9">
        <v>501.937990017887</v>
      </c>
      <c r="BV9">
        <v>416.312492874655</v>
      </c>
      <c r="BW9">
        <v>329.63426967439</v>
      </c>
      <c r="BX9">
        <v>197.914420492818</v>
      </c>
      <c r="BY9">
        <v>-252.159335334614</v>
      </c>
      <c r="BZ9">
        <v>-481.680644109374</v>
      </c>
      <c r="CA9">
        <v>911.80623921446</v>
      </c>
      <c r="CB9">
        <v>803.187947145291</v>
      </c>
      <c r="CC9">
        <v>728.014075337367</v>
      </c>
      <c r="CD9">
        <v>650.906982164231</v>
      </c>
      <c r="CE9">
        <v>532.061079362381</v>
      </c>
      <c r="CF9">
        <v>114.593986853026</v>
      </c>
      <c r="CG9">
        <v>-103.20222863537</v>
      </c>
      <c r="CH9">
        <v>1239.34879334853</v>
      </c>
      <c r="CI9">
        <v>1169.58877191833</v>
      </c>
      <c r="CJ9">
        <v>1118.61693353432</v>
      </c>
      <c r="CK9">
        <v>1064.3595234917</v>
      </c>
      <c r="CL9">
        <v>977.326540443187</v>
      </c>
      <c r="CM9">
        <v>646.698882191408</v>
      </c>
      <c r="CN9">
        <v>462.879701631715</v>
      </c>
    </row>
    <row r="10" spans="1:94">
      <c r="A10" s="70" t="s">
        <v>104</v>
      </c>
      <c r="B10" s="44">
        <f>VLOOKUP(A10,PriceData!$K$4:$L$6,2,FALSE)</f>
        <v>1100</v>
      </c>
      <c r="C10" s="37">
        <f>VLOOKUP(A10,PriceData!$K$4:$M$6,3,FALSE)</f>
        <v>0.02</v>
      </c>
      <c r="D10" s="44" t="s">
        <v>108</v>
      </c>
      <c r="E10" s="44" t="s">
        <v>106</v>
      </c>
      <c r="F10" s="44">
        <v>25</v>
      </c>
      <c r="G10" s="44">
        <v>1232</v>
      </c>
      <c r="H10" s="44" t="s">
        <v>111</v>
      </c>
      <c r="I10" s="71">
        <v>40256</v>
      </c>
      <c r="J10" s="37">
        <v>0.379345955952052</v>
      </c>
      <c r="K10" s="72">
        <f>VLOOKUP(I10,PriceData!$A$5:$D$7,MATCH($E10,PriceData!$A$4:$D$4,0),FALSE)</f>
        <v>0.011</v>
      </c>
      <c r="L10" s="51" t="e">
        <f>BSPrice($B10,$J10,$K10,$C10,($I10-$B$1)/365,$G10,$H10,$D10)</f>
        <v>#NAME?</v>
      </c>
      <c r="M10" s="51" t="e">
        <f t="shared" si="0"/>
        <v>#NAME?</v>
      </c>
      <c r="N10" s="44" t="s">
        <v>107</v>
      </c>
      <c r="P10" s="48" t="e">
        <f>BSDelta(B10,J10,K10,C10,(I10-$B$1)/365,G10,H10,D10)</f>
        <v>#NAME?</v>
      </c>
      <c r="Q10" s="48" t="e">
        <f>BSGamma(B10,J10,K10,C10,(I10-$B$1)/365,G10,D10)</f>
        <v>#NAME?</v>
      </c>
      <c r="R10" s="50" t="e">
        <f>BSVega(B10,J10,K10,C10,(I10-$B$1)/365,G10,D10)</f>
        <v>#NAME?</v>
      </c>
      <c r="S10" s="50" t="e">
        <f>BSVolga(B10,J10,K10,C10,(I10-$B$1)/365,G10,D10)</f>
        <v>#NAME?</v>
      </c>
      <c r="T10" s="50" t="e">
        <f>BSTheta(B10,J10,K10,C10,(I10-$B$1)/365,G10,H10,D10)</f>
        <v>#NAME?</v>
      </c>
      <c r="U10" s="51" t="e">
        <f>BSRho(B10,J10,K10,C10,(I10-$B$1)/365,G10,H10,D10)</f>
        <v>#NAME?</v>
      </c>
      <c r="V10" s="73" t="e">
        <f t="shared" si="1"/>
        <v>#NAME?</v>
      </c>
      <c r="W10" s="73" t="e">
        <f t="shared" si="2"/>
        <v>#NAME?</v>
      </c>
      <c r="X10" s="53" t="e">
        <f t="shared" si="3"/>
        <v>#NAME?</v>
      </c>
      <c r="Y10" s="53" t="e">
        <f t="shared" si="4"/>
        <v>#NAME?</v>
      </c>
      <c r="Z10" s="53" t="e">
        <f t="shared" si="5"/>
        <v>#NAME?</v>
      </c>
      <c r="AA10" s="53" t="e">
        <f t="shared" si="6"/>
        <v>#NAME?</v>
      </c>
      <c r="AB10" s="53" t="e">
        <f>(BSPrice($B10*0.8,$J10,$K10,$C10,($I10-$B$1)/365,$G10,$H10,$D10)-BSPrice($B10,$J10,$K10,$C10,($I10-$B$1)/365,$G10,$H10,$D10))*$F10</f>
        <v>#NAME?</v>
      </c>
      <c r="AC10" s="53" t="e">
        <f>(BSPrice($B10*0.9,$J10,$K10,$C10,($I10-$B$1)/365,$G10,$H10,$D10)-BSPrice($B10,$J10,$K10,$C10,($I10-$B$1)/365,$G10,$H10,$D10))*$F10</f>
        <v>#NAME?</v>
      </c>
      <c r="AD10" s="53" t="e">
        <f>(BSPrice($B10*0.95,$J10,$K10,$C10,($I10-$B$1)/365,$G10,$H10,$D10)-BSPrice($B10,$J10,$K10,$C10,($I10-$B$1)/365,$G10,$H10,$D10))*$F10</f>
        <v>#NAME?</v>
      </c>
      <c r="AE10" s="53" t="e">
        <f>(BSPrice($B10*0.98,$J10,$K10,$C10,($I10-$B$1)/365,$G10,$H10,$D10)-BSPrice($B10,$J10,$K10,$C10,($I10-$B$1)/365,$G10,$H10,$D10))*$F10</f>
        <v>#NAME?</v>
      </c>
      <c r="AF10" s="53" t="e">
        <f>(BSPrice($B10*1.02,$J10,$K10,$C10,($I10-$B$1)/365,$G10,$H10,$D10)-BSPrice($B10,$J10,$K10,$C10,($I10-$B$1)/365,$G10,$H10,$D10))*$F10</f>
        <v>#NAME?</v>
      </c>
      <c r="AG10" s="53" t="e">
        <f>(BSPrice($B10*1.05,$J10,$K10,$C10,($I10-$B$1)/365,$G10,$H10,$D10)-BSPrice($B10,$J10,$K10,$C10,($I10-$B$1)/365,$G10,$H10,$D10))*$F10</f>
        <v>#NAME?</v>
      </c>
      <c r="AH10" s="53" t="e">
        <f>(BSPrice($B10*1.1,$J10,$K10,$C10,($I10-$B$1)/365,$G10,$H10,$D10)-BSPrice($B10,$J10,$K10,$C10,($I10-$B$1)/365,$G10,$H10,$D10))*$F10</f>
        <v>#NAME?</v>
      </c>
      <c r="AI10" s="53" t="e">
        <f>(BSPrice($B10*1.2,$J10,$K10,$C10,($I10-$B$1)/365,$G10,$H10,$D10)-BSPrice($B10,$J10,$K10,$C10,($I10-$B$1)/365,$G10,$H10,$D10))*$F10</f>
        <v>#NAME?</v>
      </c>
      <c r="AJ10" s="53" t="e">
        <f>(BSPrice($B10,$J10-0.1,$K10,$C10,($I10-$B$1)/365,$G10,$H10,$D10)-BSPrice($B10,$J10,$K10,$C10,($I10-$B$1)/365,$G10,$H10,$D10))*$F10</f>
        <v>#NAME?</v>
      </c>
      <c r="AK10" s="53" t="e">
        <f>(BSPrice($B10,$J10-0.05,$K10,$C10,($I10-$B$1)/365,$G10,$H10,$D10)-BSPrice($B10,$J10,$K10,$C10,($I10-$B$1)/365,$G10,$H10,$D10))*$F10</f>
        <v>#NAME?</v>
      </c>
      <c r="AL10" s="53" t="e">
        <f>(BSPrice($B10,$J10-0.02,$K10,$C10,($I10-$B$1)/365,$G10,$H10,$D10)-BSPrice($B10,$J10,$K10,$C10,($I10-$B$1)/365,$G10,$H10,$D10))*$F10</f>
        <v>#NAME?</v>
      </c>
      <c r="AM10" s="53" t="e">
        <f>(BSPrice($B10,$J10-0.01,$K10,$C10,($I10-$B$1)/365,$G10,$H10,$D10)-BSPrice($B10,$J10,$K10,$C10,($I10-$B$1)/365,$G10,$H10,$D10))*$F10</f>
        <v>#NAME?</v>
      </c>
      <c r="AN10" s="53" t="e">
        <f>(BSPrice($B10,$J10+0.01,$K10,$C10,($I10-$B$1)/365,$G10,$H10,$D10)-BSPrice($B10,$J10,$K10,$C10,($I10-$B$1)/365,$G10,$H10,$D10))*$F10</f>
        <v>#NAME?</v>
      </c>
      <c r="AO10" s="53" t="e">
        <f>(BSPrice($B10,$J10+0.02,$K10,$C10,($I10-$B$1)/365,$G10,$H10,$D10)-BSPrice($B10,$J10,$K10,$C10,($I10-$B$1)/365,$G10,$H10,$D10))*$F10</f>
        <v>#NAME?</v>
      </c>
      <c r="AP10" s="53" t="e">
        <f>(BSPrice($B10,$J10+0.05,$K10,$C10,($I10-$B$1)/365,$G10,$H10,$D10)-BSPrice($B10,$J10,$K10,$C10,($I10-$B$1)/365,$G10,$H10,$D10))*$F10</f>
        <v>#NAME?</v>
      </c>
      <c r="AQ10" s="53" t="e">
        <f>(BSPrice($B10,$J10+0.1,$K10,$C10,($I10-$B$1)/365,$G10,$H10,$D10)-BSPrice($B10,$J10,$K10,$C10,($I10-$B$1)/365,$G10,$H10,$D10))*$F10</f>
        <v>#NAME?</v>
      </c>
      <c r="AR10">
        <v>-751.824744312923</v>
      </c>
      <c r="AS10">
        <v>-737.400893808006</v>
      </c>
      <c r="AT10">
        <v>-724.456216014248</v>
      </c>
      <c r="AU10">
        <v>-708.667538701431</v>
      </c>
      <c r="AV10">
        <v>-679.47974382993</v>
      </c>
      <c r="AW10">
        <v>-534.993296197997</v>
      </c>
      <c r="AX10">
        <v>-437.656552872768</v>
      </c>
      <c r="AY10">
        <v>-716.509332646121</v>
      </c>
      <c r="AZ10">
        <v>-685.193599822411</v>
      </c>
      <c r="BA10">
        <v>-659.664482614478</v>
      </c>
      <c r="BB10">
        <v>-630.480494203122</v>
      </c>
      <c r="BC10">
        <v>-580.102521234207</v>
      </c>
      <c r="BD10">
        <v>-361.402863631607</v>
      </c>
      <c r="BE10">
        <v>-227.544168982569</v>
      </c>
      <c r="BF10">
        <v>-476.856035454131</v>
      </c>
      <c r="BG10">
        <v>-387.96819941588</v>
      </c>
      <c r="BH10">
        <v>-324.253841720788</v>
      </c>
      <c r="BI10">
        <v>-257.413743160887</v>
      </c>
      <c r="BJ10">
        <v>-152.005755636305</v>
      </c>
      <c r="BK10">
        <v>233.640701105468</v>
      </c>
      <c r="BL10">
        <v>440.93491657742</v>
      </c>
      <c r="BM10">
        <v>-206.386098568537</v>
      </c>
      <c r="BN10">
        <v>-84.5912130709612</v>
      </c>
      <c r="BO10">
        <v>-0.541183708847903</v>
      </c>
      <c r="BP10">
        <v>85.4413120928507</v>
      </c>
      <c r="BQ10">
        <v>217.506477559909</v>
      </c>
      <c r="BR10">
        <v>677.366636633082</v>
      </c>
      <c r="BS10">
        <v>915.184703823153</v>
      </c>
      <c r="BT10">
        <v>205.770228315904</v>
      </c>
      <c r="BU10">
        <v>354.819746464401</v>
      </c>
      <c r="BV10">
        <v>455.303527062318</v>
      </c>
      <c r="BW10">
        <v>556.522647276769</v>
      </c>
      <c r="BX10">
        <v>709.497031967676</v>
      </c>
      <c r="BY10">
        <v>1226.3175482249</v>
      </c>
      <c r="BZ10">
        <v>1487.29570947215</v>
      </c>
      <c r="CA10">
        <v>777.628733073699</v>
      </c>
      <c r="CB10">
        <v>942.973527600015</v>
      </c>
      <c r="CC10">
        <v>1053.26718748295</v>
      </c>
      <c r="CD10">
        <v>1163.59298930285</v>
      </c>
      <c r="CE10">
        <v>1329.11356971047</v>
      </c>
      <c r="CF10">
        <v>1880.73669285449</v>
      </c>
      <c r="CG10">
        <v>2156.28503549323</v>
      </c>
      <c r="CH10">
        <v>2398.67002602861</v>
      </c>
      <c r="CI10">
        <v>2557.72968322483</v>
      </c>
      <c r="CJ10">
        <v>2664.98686097562</v>
      </c>
      <c r="CK10">
        <v>2773.04553016809</v>
      </c>
      <c r="CL10">
        <v>2936.38289373928</v>
      </c>
      <c r="CM10">
        <v>3488.37989743955</v>
      </c>
      <c r="CN10">
        <v>3767.18729520644</v>
      </c>
    </row>
    <row r="11" spans="1:94">
      <c r="A11" s="70" t="s">
        <v>104</v>
      </c>
      <c r="B11" s="44">
        <f>VLOOKUP(A11,PriceData!$K$4:$L$6,2,FALSE)</f>
        <v>1100</v>
      </c>
      <c r="C11" s="37">
        <f>VLOOKUP(A11,PriceData!$K$4:$M$6,3,FALSE)</f>
        <v>0.02</v>
      </c>
      <c r="D11" s="44" t="s">
        <v>108</v>
      </c>
      <c r="E11" s="44" t="s">
        <v>106</v>
      </c>
      <c r="F11" s="44">
        <v>25</v>
      </c>
      <c r="G11" s="44">
        <v>1100</v>
      </c>
      <c r="H11" s="44" t="s">
        <v>111</v>
      </c>
      <c r="I11" s="71">
        <v>40256</v>
      </c>
      <c r="J11" s="37">
        <v>0.409095866964616</v>
      </c>
      <c r="K11" s="72">
        <f>VLOOKUP(I11,PriceData!$A$5:$D$7,MATCH($E11,PriceData!$A$4:$D$4,0),FALSE)</f>
        <v>0.011</v>
      </c>
      <c r="L11" s="51" t="e">
        <f>BSPrice($B11,$J11,$K11,$C11,($I11-$B$1)/365,$G11,$H11,$D11)</f>
        <v>#NAME?</v>
      </c>
      <c r="M11" s="51" t="e">
        <f t="shared" si="0"/>
        <v>#NAME?</v>
      </c>
      <c r="N11" s="44" t="s">
        <v>107</v>
      </c>
      <c r="P11" s="48" t="e">
        <f>BSDelta(B11,J11,K11,C11,(I11-$B$1)/365,G11,H11,D11)</f>
        <v>#NAME?</v>
      </c>
      <c r="Q11" s="48" t="e">
        <f>BSGamma(B11,J11,K11,C11,(I11-$B$1)/365,G11,D11)</f>
        <v>#NAME?</v>
      </c>
      <c r="R11" s="50" t="e">
        <f>BSVega(B11,J11,K11,C11,(I11-$B$1)/365,G11,D11)</f>
        <v>#NAME?</v>
      </c>
      <c r="S11" s="50" t="e">
        <f>BSVolga(B11,J11,K11,C11,(I11-$B$1)/365,G11,D11)</f>
        <v>#NAME?</v>
      </c>
      <c r="T11" s="50" t="e">
        <f>BSTheta(B11,J11,K11,C11,(I11-$B$1)/365,G11,H11,D11)</f>
        <v>#NAME?</v>
      </c>
      <c r="U11" s="51" t="e">
        <f>BSRho(B11,J11,K11,C11,(I11-$B$1)/365,G11,H11,D11)</f>
        <v>#NAME?</v>
      </c>
      <c r="V11" s="73" t="e">
        <f t="shared" si="1"/>
        <v>#NAME?</v>
      </c>
      <c r="W11" s="73" t="e">
        <f t="shared" si="2"/>
        <v>#NAME?</v>
      </c>
      <c r="X11" s="53" t="e">
        <f t="shared" si="3"/>
        <v>#NAME?</v>
      </c>
      <c r="Y11" s="53" t="e">
        <f t="shared" si="4"/>
        <v>#NAME?</v>
      </c>
      <c r="Z11" s="53" t="e">
        <f t="shared" si="5"/>
        <v>#NAME?</v>
      </c>
      <c r="AA11" s="53" t="e">
        <f t="shared" si="6"/>
        <v>#NAME?</v>
      </c>
      <c r="AB11" s="53" t="e">
        <f>(BSPrice($B11*0.8,$J11,$K11,$C11,($I11-$B$1)/365,$G11,$H11,$D11)-BSPrice($B11,$J11,$K11,$C11,($I11-$B$1)/365,$G11,$H11,$D11))*$F11</f>
        <v>#NAME?</v>
      </c>
      <c r="AC11" s="53" t="e">
        <f>(BSPrice($B11*0.9,$J11,$K11,$C11,($I11-$B$1)/365,$G11,$H11,$D11)-BSPrice($B11,$J11,$K11,$C11,($I11-$B$1)/365,$G11,$H11,$D11))*$F11</f>
        <v>#NAME?</v>
      </c>
      <c r="AD11" s="53" t="e">
        <f>(BSPrice($B11*0.95,$J11,$K11,$C11,($I11-$B$1)/365,$G11,$H11,$D11)-BSPrice($B11,$J11,$K11,$C11,($I11-$B$1)/365,$G11,$H11,$D11))*$F11</f>
        <v>#NAME?</v>
      </c>
      <c r="AE11" s="53" t="e">
        <f>(BSPrice($B11*0.98,$J11,$K11,$C11,($I11-$B$1)/365,$G11,$H11,$D11)-BSPrice($B11,$J11,$K11,$C11,($I11-$B$1)/365,$G11,$H11,$D11))*$F11</f>
        <v>#NAME?</v>
      </c>
      <c r="AF11" s="53" t="e">
        <f>(BSPrice($B11*1.02,$J11,$K11,$C11,($I11-$B$1)/365,$G11,$H11,$D11)-BSPrice($B11,$J11,$K11,$C11,($I11-$B$1)/365,$G11,$H11,$D11))*$F11</f>
        <v>#NAME?</v>
      </c>
      <c r="AG11" s="53" t="e">
        <f>(BSPrice($B11*1.05,$J11,$K11,$C11,($I11-$B$1)/365,$G11,$H11,$D11)-BSPrice($B11,$J11,$K11,$C11,($I11-$B$1)/365,$G11,$H11,$D11))*$F11</f>
        <v>#NAME?</v>
      </c>
      <c r="AH11" s="53" t="e">
        <f>(BSPrice($B11*1.1,$J11,$K11,$C11,($I11-$B$1)/365,$G11,$H11,$D11)-BSPrice($B11,$J11,$K11,$C11,($I11-$B$1)/365,$G11,$H11,$D11))*$F11</f>
        <v>#NAME?</v>
      </c>
      <c r="AI11" s="53" t="e">
        <f>(BSPrice($B11*1.2,$J11,$K11,$C11,($I11-$B$1)/365,$G11,$H11,$D11)-BSPrice($B11,$J11,$K11,$C11,($I11-$B$1)/365,$G11,$H11,$D11))*$F11</f>
        <v>#NAME?</v>
      </c>
      <c r="AJ11" s="53" t="e">
        <f>(BSPrice($B11,$J11-0.1,$K11,$C11,($I11-$B$1)/365,$G11,$H11,$D11)-BSPrice($B11,$J11,$K11,$C11,($I11-$B$1)/365,$G11,$H11,$D11))*$F11</f>
        <v>#NAME?</v>
      </c>
      <c r="AK11" s="53" t="e">
        <f>(BSPrice($B11,$J11-0.05,$K11,$C11,($I11-$B$1)/365,$G11,$H11,$D11)-BSPrice($B11,$J11,$K11,$C11,($I11-$B$1)/365,$G11,$H11,$D11))*$F11</f>
        <v>#NAME?</v>
      </c>
      <c r="AL11" s="53" t="e">
        <f>(BSPrice($B11,$J11-0.02,$K11,$C11,($I11-$B$1)/365,$G11,$H11,$D11)-BSPrice($B11,$J11,$K11,$C11,($I11-$B$1)/365,$G11,$H11,$D11))*$F11</f>
        <v>#NAME?</v>
      </c>
      <c r="AM11" s="53" t="e">
        <f>(BSPrice($B11,$J11-0.01,$K11,$C11,($I11-$B$1)/365,$G11,$H11,$D11)-BSPrice($B11,$J11,$K11,$C11,($I11-$B$1)/365,$G11,$H11,$D11))*$F11</f>
        <v>#NAME?</v>
      </c>
      <c r="AN11" s="53" t="e">
        <f>(BSPrice($B11,$J11+0.01,$K11,$C11,($I11-$B$1)/365,$G11,$H11,$D11)-BSPrice($B11,$J11,$K11,$C11,($I11-$B$1)/365,$G11,$H11,$D11))*$F11</f>
        <v>#NAME?</v>
      </c>
      <c r="AO11" s="53" t="e">
        <f>(BSPrice($B11,$J11+0.02,$K11,$C11,($I11-$B$1)/365,$G11,$H11,$D11)-BSPrice($B11,$J11,$K11,$C11,($I11-$B$1)/365,$G11,$H11,$D11))*$F11</f>
        <v>#NAME?</v>
      </c>
      <c r="AP11" s="53" t="e">
        <f>(BSPrice($B11,$J11+0.05,$K11,$C11,($I11-$B$1)/365,$G11,$H11,$D11)-BSPrice($B11,$J11,$K11,$C11,($I11-$B$1)/365,$G11,$H11,$D11))*$F11</f>
        <v>#NAME?</v>
      </c>
      <c r="AQ11" s="53" t="e">
        <f>(BSPrice($B11,$J11+0.1,$K11,$C11,($I11-$B$1)/365,$G11,$H11,$D11)-BSPrice($B11,$J11,$K11,$C11,($I11-$B$1)/365,$G11,$H11,$D11))*$F11</f>
        <v>#NAME?</v>
      </c>
      <c r="AR11">
        <v>-1866.08163552217</v>
      </c>
      <c r="AS11">
        <v>-1809.21802262217</v>
      </c>
      <c r="AT11">
        <v>-1767.15368288626</v>
      </c>
      <c r="AU11">
        <v>-1722.0460712961</v>
      </c>
      <c r="AV11">
        <v>-1649.18385213031</v>
      </c>
      <c r="AW11">
        <v>-1369.47189867887</v>
      </c>
      <c r="AX11">
        <v>-1213.06213989251</v>
      </c>
      <c r="AY11">
        <v>-1677.5129371542</v>
      </c>
      <c r="AZ11">
        <v>-1590.05224880895</v>
      </c>
      <c r="BA11">
        <v>-1528.4225428049</v>
      </c>
      <c r="BB11">
        <v>-1464.4634758751</v>
      </c>
      <c r="BC11">
        <v>-1364.685682799</v>
      </c>
      <c r="BD11">
        <v>-1006.43017365449</v>
      </c>
      <c r="BE11">
        <v>-816.410821652189</v>
      </c>
      <c r="BF11">
        <v>-890.076132762146</v>
      </c>
      <c r="BG11">
        <v>-750.664779375372</v>
      </c>
      <c r="BH11">
        <v>-657.224382195297</v>
      </c>
      <c r="BI11">
        <v>-563.456525642296</v>
      </c>
      <c r="BJ11">
        <v>-422.298379981423</v>
      </c>
      <c r="BK11">
        <v>51.1879541084138</v>
      </c>
      <c r="BL11">
        <v>288.949328085533</v>
      </c>
      <c r="BM11">
        <v>-250.7285698962</v>
      </c>
      <c r="BN11">
        <v>-100.668156545141</v>
      </c>
      <c r="BO11">
        <v>-0.677970158230679</v>
      </c>
      <c r="BP11">
        <v>99.2696079081053</v>
      </c>
      <c r="BQ11">
        <v>249.106374977339</v>
      </c>
      <c r="BR11">
        <v>747.742671812537</v>
      </c>
      <c r="BS11">
        <v>996.528818544888</v>
      </c>
      <c r="BT11">
        <v>552.712617904512</v>
      </c>
      <c r="BU11">
        <v>700.854283567889</v>
      </c>
      <c r="BV11">
        <v>800.016475409273</v>
      </c>
      <c r="BW11">
        <v>899.439105457338</v>
      </c>
      <c r="BX11">
        <v>1048.97117982477</v>
      </c>
      <c r="BY11">
        <v>1549.66143475286</v>
      </c>
      <c r="BZ11">
        <v>1800.72320675086</v>
      </c>
      <c r="CA11">
        <v>1503.00302625151</v>
      </c>
      <c r="CB11">
        <v>1638.73142990585</v>
      </c>
      <c r="CC11">
        <v>1730.82177704111</v>
      </c>
      <c r="CD11">
        <v>1823.99471073961</v>
      </c>
      <c r="CE11">
        <v>1965.47996169034</v>
      </c>
      <c r="CF11">
        <v>2447.97522063837</v>
      </c>
      <c r="CG11">
        <v>2693.52605902272</v>
      </c>
      <c r="CH11">
        <v>3741.89575304495</v>
      </c>
      <c r="CI11">
        <v>3836.52880727407</v>
      </c>
      <c r="CJ11">
        <v>3903.97588995874</v>
      </c>
      <c r="CK11">
        <v>3974.51041319157</v>
      </c>
      <c r="CL11">
        <v>4085.44500343918</v>
      </c>
      <c r="CM11">
        <v>4490.0197198378</v>
      </c>
      <c r="CN11">
        <v>4707.28492673611</v>
      </c>
    </row>
    <row r="12" spans="1:94">
      <c r="A12" s="70" t="s">
        <v>104</v>
      </c>
      <c r="B12" s="44">
        <f>VLOOKUP(A12,PriceData!$K$4:$L$6,2,FALSE)</f>
        <v>1100</v>
      </c>
      <c r="C12" s="37">
        <f>VLOOKUP(A12,PriceData!$K$4:$M$6,3,FALSE)</f>
        <v>0.02</v>
      </c>
      <c r="D12" s="44" t="s">
        <v>108</v>
      </c>
      <c r="E12" s="44" t="s">
        <v>106</v>
      </c>
      <c r="F12" s="44">
        <v>-50</v>
      </c>
      <c r="G12" s="44">
        <v>1034</v>
      </c>
      <c r="H12" s="44" t="s">
        <v>109</v>
      </c>
      <c r="I12" s="71">
        <v>40256</v>
      </c>
      <c r="J12" s="37">
        <v>0.445828417159741</v>
      </c>
      <c r="K12" s="72">
        <f>VLOOKUP(I12,PriceData!$A$5:$D$7,MATCH($E12,PriceData!$A$4:$D$4,0),FALSE)</f>
        <v>0.011</v>
      </c>
      <c r="L12" s="51" t="e">
        <f>BSPrice($B12,$J12,$K12,$C12,($I12-$B$1)/365,$G12,$H12,$D12)</f>
        <v>#NAME?</v>
      </c>
      <c r="M12" s="51" t="e">
        <f t="shared" si="0"/>
        <v>#NAME?</v>
      </c>
      <c r="N12" s="44" t="s">
        <v>107</v>
      </c>
      <c r="P12" s="48" t="e">
        <f>BSDelta(B12,J12,K12,C12,(I12-$B$1)/365,G12,H12,D12)</f>
        <v>#NAME?</v>
      </c>
      <c r="Q12" s="48" t="e">
        <f>BSGamma(B12,J12,K12,C12,(I12-$B$1)/365,G12,D12)</f>
        <v>#NAME?</v>
      </c>
      <c r="R12" s="50" t="e">
        <f>BSVega(B12,J12,K12,C12,(I12-$B$1)/365,G12,D12)</f>
        <v>#NAME?</v>
      </c>
      <c r="S12" s="50" t="e">
        <f>BSVolga(B12,J12,K12,C12,(I12-$B$1)/365,G12,D12)</f>
        <v>#NAME?</v>
      </c>
      <c r="T12" s="50" t="e">
        <f>BSTheta(B12,J12,K12,C12,(I12-$B$1)/365,G12,H12,D12)</f>
        <v>#NAME?</v>
      </c>
      <c r="U12" s="51" t="e">
        <f>BSRho(B12,J12,K12,C12,(I12-$B$1)/365,G12,H12,D12)</f>
        <v>#NAME?</v>
      </c>
      <c r="V12" s="73" t="e">
        <f t="shared" si="1"/>
        <v>#NAME?</v>
      </c>
      <c r="W12" s="73" t="e">
        <f t="shared" si="2"/>
        <v>#NAME?</v>
      </c>
      <c r="X12" s="53" t="e">
        <f t="shared" si="3"/>
        <v>#NAME?</v>
      </c>
      <c r="Y12" s="53" t="e">
        <f t="shared" si="4"/>
        <v>#NAME?</v>
      </c>
      <c r="Z12" s="53" t="e">
        <f t="shared" si="5"/>
        <v>#NAME?</v>
      </c>
      <c r="AA12" s="53" t="e">
        <f t="shared" si="6"/>
        <v>#NAME?</v>
      </c>
      <c r="AB12" s="53" t="e">
        <f>(BSPrice($B12*0.8,$J12,$K12,$C12,($I12-$B$1)/365,$G12,$H12,$D12)-BSPrice($B12,$J12,$K12,$C12,($I12-$B$1)/365,$G12,$H12,$D12))*$F12</f>
        <v>#NAME?</v>
      </c>
      <c r="AC12" s="53" t="e">
        <f>(BSPrice($B12*0.9,$J12,$K12,$C12,($I12-$B$1)/365,$G12,$H12,$D12)-BSPrice($B12,$J12,$K12,$C12,($I12-$B$1)/365,$G12,$H12,$D12))*$F12</f>
        <v>#NAME?</v>
      </c>
      <c r="AD12" s="53" t="e">
        <f>(BSPrice($B12*0.95,$J12,$K12,$C12,($I12-$B$1)/365,$G12,$H12,$D12)-BSPrice($B12,$J12,$K12,$C12,($I12-$B$1)/365,$G12,$H12,$D12))*$F12</f>
        <v>#NAME?</v>
      </c>
      <c r="AE12" s="53" t="e">
        <f>(BSPrice($B12*0.98,$J12,$K12,$C12,($I12-$B$1)/365,$G12,$H12,$D12)-BSPrice($B12,$J12,$K12,$C12,($I12-$B$1)/365,$G12,$H12,$D12))*$F12</f>
        <v>#NAME?</v>
      </c>
      <c r="AF12" s="53" t="e">
        <f>(BSPrice($B12*1.02,$J12,$K12,$C12,($I12-$B$1)/365,$G12,$H12,$D12)-BSPrice($B12,$J12,$K12,$C12,($I12-$B$1)/365,$G12,$H12,$D12))*$F12</f>
        <v>#NAME?</v>
      </c>
      <c r="AG12" s="53" t="e">
        <f>(BSPrice($B12*1.05,$J12,$K12,$C12,($I12-$B$1)/365,$G12,$H12,$D12)-BSPrice($B12,$J12,$K12,$C12,($I12-$B$1)/365,$G12,$H12,$D12))*$F12</f>
        <v>#NAME?</v>
      </c>
      <c r="AH12" s="53" t="e">
        <f>(BSPrice($B12*1.1,$J12,$K12,$C12,($I12-$B$1)/365,$G12,$H12,$D12)-BSPrice($B12,$J12,$K12,$C12,($I12-$B$1)/365,$G12,$H12,$D12))*$F12</f>
        <v>#NAME?</v>
      </c>
      <c r="AI12" s="53" t="e">
        <f>(BSPrice($B12*1.2,$J12,$K12,$C12,($I12-$B$1)/365,$G12,$H12,$D12)-BSPrice($B12,$J12,$K12,$C12,($I12-$B$1)/365,$G12,$H12,$D12))*$F12</f>
        <v>#NAME?</v>
      </c>
      <c r="AJ12" s="53" t="e">
        <f>(BSPrice($B12,$J12-0.1,$K12,$C12,($I12-$B$1)/365,$G12,$H12,$D12)-BSPrice($B12,$J12,$K12,$C12,($I12-$B$1)/365,$G12,$H12,$D12))*$F12</f>
        <v>#NAME?</v>
      </c>
      <c r="AK12" s="53" t="e">
        <f>(BSPrice($B12,$J12-0.05,$K12,$C12,($I12-$B$1)/365,$G12,$H12,$D12)-BSPrice($B12,$J12,$K12,$C12,($I12-$B$1)/365,$G12,$H12,$D12))*$F12</f>
        <v>#NAME?</v>
      </c>
      <c r="AL12" s="53" t="e">
        <f>(BSPrice($B12,$J12-0.02,$K12,$C12,($I12-$B$1)/365,$G12,$H12,$D12)-BSPrice($B12,$J12,$K12,$C12,($I12-$B$1)/365,$G12,$H12,$D12))*$F12</f>
        <v>#NAME?</v>
      </c>
      <c r="AM12" s="53" t="e">
        <f>(BSPrice($B12,$J12-0.01,$K12,$C12,($I12-$B$1)/365,$G12,$H12,$D12)-BSPrice($B12,$J12,$K12,$C12,($I12-$B$1)/365,$G12,$H12,$D12))*$F12</f>
        <v>#NAME?</v>
      </c>
      <c r="AN12" s="53" t="e">
        <f>(BSPrice($B12,$J12+0.01,$K12,$C12,($I12-$B$1)/365,$G12,$H12,$D12)-BSPrice($B12,$J12,$K12,$C12,($I12-$B$1)/365,$G12,$H12,$D12))*$F12</f>
        <v>#NAME?</v>
      </c>
      <c r="AO12" s="53" t="e">
        <f>(BSPrice($B12,$J12+0.02,$K12,$C12,($I12-$B$1)/365,$G12,$H12,$D12)-BSPrice($B12,$J12,$K12,$C12,($I12-$B$1)/365,$G12,$H12,$D12))*$F12</f>
        <v>#NAME?</v>
      </c>
      <c r="AP12" s="53" t="e">
        <f>(BSPrice($B12,$J12+0.05,$K12,$C12,($I12-$B$1)/365,$G12,$H12,$D12)-BSPrice($B12,$J12,$K12,$C12,($I12-$B$1)/365,$G12,$H12,$D12))*$F12</f>
        <v>#NAME?</v>
      </c>
      <c r="AQ12" s="53" t="e">
        <f>(BSPrice($B12,$J12+0.1,$K12,$C12,($I12-$B$1)/365,$G12,$H12,$D12)-BSPrice($B12,$J12,$K12,$C12,($I12-$B$1)/365,$G12,$H12,$D12))*$F12</f>
        <v>#NAME?</v>
      </c>
      <c r="AR12">
        <v>-5708.27489530038</v>
      </c>
      <c r="AS12">
        <v>-5887.11363211837</v>
      </c>
      <c r="AT12">
        <v>-6011.37557569148</v>
      </c>
      <c r="AU12">
        <v>-6139.17636869717</v>
      </c>
      <c r="AV12">
        <v>-6336.7274879755</v>
      </c>
      <c r="AW12">
        <v>-7034.59656434366</v>
      </c>
      <c r="AX12">
        <v>-7400.37346078153</v>
      </c>
      <c r="AY12">
        <v>-3688.83119710907</v>
      </c>
      <c r="AZ12">
        <v>-3920.04788173859</v>
      </c>
      <c r="BA12">
        <v>-4076.68217772759</v>
      </c>
      <c r="BB12">
        <v>-4235.0186075157</v>
      </c>
      <c r="BC12">
        <v>-4475.26872587294</v>
      </c>
      <c r="BD12">
        <v>-5293.7566514326</v>
      </c>
      <c r="BE12">
        <v>-5710.13657008907</v>
      </c>
      <c r="BF12">
        <v>-604.131998791861</v>
      </c>
      <c r="BG12">
        <v>-887.24349585393</v>
      </c>
      <c r="BH12">
        <v>-1075.9019090192</v>
      </c>
      <c r="BI12">
        <v>-1264.48694429856</v>
      </c>
      <c r="BJ12">
        <v>-1547.21424733866</v>
      </c>
      <c r="BK12">
        <v>-2488.12321495202</v>
      </c>
      <c r="BL12">
        <v>-2957.56784952703</v>
      </c>
      <c r="BM12">
        <v>463.086821828044</v>
      </c>
      <c r="BN12">
        <v>186.663979591286</v>
      </c>
      <c r="BO12">
        <v>1.43633856466643</v>
      </c>
      <c r="BP12">
        <v>-184.420106152852</v>
      </c>
      <c r="BQ12">
        <v>-464.18919519706</v>
      </c>
      <c r="BR12">
        <v>-1402.63065377415</v>
      </c>
      <c r="BS12">
        <v>-1873.9280842991</v>
      </c>
      <c r="BT12">
        <v>1256.14566523038</v>
      </c>
      <c r="BU12">
        <v>1003.87598003577</v>
      </c>
      <c r="BV12">
        <v>832.62498574931</v>
      </c>
      <c r="BW12">
        <v>659.26853934878</v>
      </c>
      <c r="BX12">
        <v>395.828840985637</v>
      </c>
      <c r="BY12">
        <v>-504.318670669228</v>
      </c>
      <c r="BZ12">
        <v>-963.361288218747</v>
      </c>
      <c r="CA12">
        <v>1823.61247842892</v>
      </c>
      <c r="CB12">
        <v>1606.37589429058</v>
      </c>
      <c r="CC12">
        <v>1456.02815067473</v>
      </c>
      <c r="CD12">
        <v>1301.81396432846</v>
      </c>
      <c r="CE12">
        <v>1064.12215872476</v>
      </c>
      <c r="CF12">
        <v>229.187973706052</v>
      </c>
      <c r="CG12">
        <v>-206.40445727074</v>
      </c>
      <c r="CH12">
        <v>2478.69758669705</v>
      </c>
      <c r="CI12">
        <v>2339.17754383667</v>
      </c>
      <c r="CJ12">
        <v>2237.23386706864</v>
      </c>
      <c r="CK12">
        <v>2128.7190469834</v>
      </c>
      <c r="CL12">
        <v>1954.65308088637</v>
      </c>
      <c r="CM12">
        <v>1293.39776438282</v>
      </c>
      <c r="CN12">
        <v>925.759403263431</v>
      </c>
    </row>
    <row r="13" spans="1:94">
      <c r="A13" s="70" t="s">
        <v>104</v>
      </c>
      <c r="B13" s="44">
        <f>VLOOKUP(A13,PriceData!$K$4:$L$6,2,FALSE)</f>
        <v>1100</v>
      </c>
      <c r="C13" s="37">
        <f>VLOOKUP(A13,PriceData!$K$4:$M$6,3,FALSE)</f>
        <v>0.02</v>
      </c>
      <c r="D13" s="44" t="s">
        <v>108</v>
      </c>
      <c r="E13" s="44" t="s">
        <v>106</v>
      </c>
      <c r="F13" s="44">
        <v>-50</v>
      </c>
      <c r="G13" s="44">
        <v>1034</v>
      </c>
      <c r="H13" s="44" t="s">
        <v>109</v>
      </c>
      <c r="I13" s="71">
        <v>40256</v>
      </c>
      <c r="J13" s="37">
        <v>0.445828417159741</v>
      </c>
      <c r="K13" s="72">
        <f>VLOOKUP(I13,PriceData!$A$5:$D$7,MATCH($E13,PriceData!$A$4:$D$4,0),FALSE)</f>
        <v>0.011</v>
      </c>
      <c r="L13" s="51" t="e">
        <f>BSPrice($B13,$J13,$K13,$C13,($I13-$B$1)/365,$G13,$H13,$D13)</f>
        <v>#NAME?</v>
      </c>
      <c r="M13" s="51" t="e">
        <f t="shared" si="0"/>
        <v>#NAME?</v>
      </c>
      <c r="N13" s="44" t="s">
        <v>110</v>
      </c>
      <c r="P13" s="48" t="e">
        <f>BSDelta(B13,J13,K13,C13,(I13-$B$1)/365,G13,H13,D13)</f>
        <v>#NAME?</v>
      </c>
      <c r="Q13" s="48" t="e">
        <f>BSGamma(B13,J13,K13,C13,(I13-$B$1)/365,G13,D13)</f>
        <v>#NAME?</v>
      </c>
      <c r="R13" s="50" t="e">
        <f>BSVega(B13,J13,K13,C13,(I13-$B$1)/365,G13,D13)</f>
        <v>#NAME?</v>
      </c>
      <c r="S13" s="50" t="e">
        <f>BSVolga(B13,J13,K13,C13,(I13-$B$1)/365,G13,D13)</f>
        <v>#NAME?</v>
      </c>
      <c r="T13" s="50" t="e">
        <f>BSTheta(B13,J13,K13,C13,(I13-$B$1)/365,G13,H13,D13)</f>
        <v>#NAME?</v>
      </c>
      <c r="U13" s="51" t="e">
        <f>BSRho(B13,J13,K13,C13,(I13-$B$1)/365,G13,H13,D13)</f>
        <v>#NAME?</v>
      </c>
      <c r="V13" s="73" t="e">
        <f t="shared" si="1"/>
        <v>#NAME?</v>
      </c>
      <c r="W13" s="73" t="e">
        <f t="shared" si="2"/>
        <v>#NAME?</v>
      </c>
      <c r="X13" s="53" t="e">
        <f t="shared" si="3"/>
        <v>#NAME?</v>
      </c>
      <c r="Y13" s="53" t="e">
        <f t="shared" si="4"/>
        <v>#NAME?</v>
      </c>
      <c r="Z13" s="53" t="e">
        <f t="shared" si="5"/>
        <v>#NAME?</v>
      </c>
      <c r="AA13" s="53" t="e">
        <f t="shared" si="6"/>
        <v>#NAME?</v>
      </c>
      <c r="AB13" s="53" t="e">
        <f>(BSPrice($B13*0.8,$J13,$K13,$C13,($I13-$B$1)/365,$G13,$H13,$D13)-BSPrice($B13,$J13,$K13,$C13,($I13-$B$1)/365,$G13,$H13,$D13))*$F13</f>
        <v>#NAME?</v>
      </c>
      <c r="AC13" s="53" t="e">
        <f>(BSPrice($B13*0.9,$J13,$K13,$C13,($I13-$B$1)/365,$G13,$H13,$D13)-BSPrice($B13,$J13,$K13,$C13,($I13-$B$1)/365,$G13,$H13,$D13))*$F13</f>
        <v>#NAME?</v>
      </c>
      <c r="AD13" s="53" t="e">
        <f>(BSPrice($B13*0.95,$J13,$K13,$C13,($I13-$B$1)/365,$G13,$H13,$D13)-BSPrice($B13,$J13,$K13,$C13,($I13-$B$1)/365,$G13,$H13,$D13))*$F13</f>
        <v>#NAME?</v>
      </c>
      <c r="AE13" s="53" t="e">
        <f>(BSPrice($B13*0.98,$J13,$K13,$C13,($I13-$B$1)/365,$G13,$H13,$D13)-BSPrice($B13,$J13,$K13,$C13,($I13-$B$1)/365,$G13,$H13,$D13))*$F13</f>
        <v>#NAME?</v>
      </c>
      <c r="AF13" s="53" t="e">
        <f>(BSPrice($B13*1.02,$J13,$K13,$C13,($I13-$B$1)/365,$G13,$H13,$D13)-BSPrice($B13,$J13,$K13,$C13,($I13-$B$1)/365,$G13,$H13,$D13))*$F13</f>
        <v>#NAME?</v>
      </c>
      <c r="AG13" s="53" t="e">
        <f>(BSPrice($B13*1.05,$J13,$K13,$C13,($I13-$B$1)/365,$G13,$H13,$D13)-BSPrice($B13,$J13,$K13,$C13,($I13-$B$1)/365,$G13,$H13,$D13))*$F13</f>
        <v>#NAME?</v>
      </c>
      <c r="AH13" s="53" t="e">
        <f>(BSPrice($B13*1.1,$J13,$K13,$C13,($I13-$B$1)/365,$G13,$H13,$D13)-BSPrice($B13,$J13,$K13,$C13,($I13-$B$1)/365,$G13,$H13,$D13))*$F13</f>
        <v>#NAME?</v>
      </c>
      <c r="AI13" s="53" t="e">
        <f>(BSPrice($B13*1.2,$J13,$K13,$C13,($I13-$B$1)/365,$G13,$H13,$D13)-BSPrice($B13,$J13,$K13,$C13,($I13-$B$1)/365,$G13,$H13,$D13))*$F13</f>
        <v>#NAME?</v>
      </c>
      <c r="AJ13" s="53" t="e">
        <f>(BSPrice($B13,$J13-0.1,$K13,$C13,($I13-$B$1)/365,$G13,$H13,$D13)-BSPrice($B13,$J13,$K13,$C13,($I13-$B$1)/365,$G13,$H13,$D13))*$F13</f>
        <v>#NAME?</v>
      </c>
      <c r="AK13" s="53" t="e">
        <f>(BSPrice($B13,$J13-0.05,$K13,$C13,($I13-$B$1)/365,$G13,$H13,$D13)-BSPrice($B13,$J13,$K13,$C13,($I13-$B$1)/365,$G13,$H13,$D13))*$F13</f>
        <v>#NAME?</v>
      </c>
      <c r="AL13" s="53" t="e">
        <f>(BSPrice($B13,$J13-0.02,$K13,$C13,($I13-$B$1)/365,$G13,$H13,$D13)-BSPrice($B13,$J13,$K13,$C13,($I13-$B$1)/365,$G13,$H13,$D13))*$F13</f>
        <v>#NAME?</v>
      </c>
      <c r="AM13" s="53" t="e">
        <f>(BSPrice($B13,$J13-0.01,$K13,$C13,($I13-$B$1)/365,$G13,$H13,$D13)-BSPrice($B13,$J13,$K13,$C13,($I13-$B$1)/365,$G13,$H13,$D13))*$F13</f>
        <v>#NAME?</v>
      </c>
      <c r="AN13" s="53" t="e">
        <f>(BSPrice($B13,$J13+0.01,$K13,$C13,($I13-$B$1)/365,$G13,$H13,$D13)-BSPrice($B13,$J13,$K13,$C13,($I13-$B$1)/365,$G13,$H13,$D13))*$F13</f>
        <v>#NAME?</v>
      </c>
      <c r="AO13" s="53" t="e">
        <f>(BSPrice($B13,$J13+0.02,$K13,$C13,($I13-$B$1)/365,$G13,$H13,$D13)-BSPrice($B13,$J13,$K13,$C13,($I13-$B$1)/365,$G13,$H13,$D13))*$F13</f>
        <v>#NAME?</v>
      </c>
      <c r="AP13" s="53" t="e">
        <f>(BSPrice($B13,$J13+0.05,$K13,$C13,($I13-$B$1)/365,$G13,$H13,$D13)-BSPrice($B13,$J13,$K13,$C13,($I13-$B$1)/365,$G13,$H13,$D13))*$F13</f>
        <v>#NAME?</v>
      </c>
      <c r="AQ13" s="53" t="e">
        <f>(BSPrice($B13,$J13+0.1,$K13,$C13,($I13-$B$1)/365,$G13,$H13,$D13)-BSPrice($B13,$J13,$K13,$C13,($I13-$B$1)/365,$G13,$H13,$D13))*$F13</f>
        <v>#NAME?</v>
      </c>
      <c r="AR13">
        <v>-5708.27489530038</v>
      </c>
      <c r="AS13">
        <v>-5887.11363211837</v>
      </c>
      <c r="AT13">
        <v>-6011.37557569148</v>
      </c>
      <c r="AU13">
        <v>-6139.17636869717</v>
      </c>
      <c r="AV13">
        <v>-6336.7274879755</v>
      </c>
      <c r="AW13">
        <v>-7034.59656434366</v>
      </c>
      <c r="AX13">
        <v>-7400.37346078153</v>
      </c>
      <c r="AY13">
        <v>-3688.83119710907</v>
      </c>
      <c r="AZ13">
        <v>-3920.04788173859</v>
      </c>
      <c r="BA13">
        <v>-4076.68217772759</v>
      </c>
      <c r="BB13">
        <v>-4235.0186075157</v>
      </c>
      <c r="BC13">
        <v>-4475.26872587294</v>
      </c>
      <c r="BD13">
        <v>-5293.7566514326</v>
      </c>
      <c r="BE13">
        <v>-5710.13657008907</v>
      </c>
      <c r="BF13">
        <v>-604.131998791861</v>
      </c>
      <c r="BG13">
        <v>-887.24349585393</v>
      </c>
      <c r="BH13">
        <v>-1075.9019090192</v>
      </c>
      <c r="BI13">
        <v>-1264.48694429856</v>
      </c>
      <c r="BJ13">
        <v>-1547.21424733866</v>
      </c>
      <c r="BK13">
        <v>-2488.12321495202</v>
      </c>
      <c r="BL13">
        <v>-2957.56784952703</v>
      </c>
      <c r="BM13">
        <v>463.086821828044</v>
      </c>
      <c r="BN13">
        <v>186.663979591286</v>
      </c>
      <c r="BO13">
        <v>1.43633856466643</v>
      </c>
      <c r="BP13">
        <v>-184.420106152852</v>
      </c>
      <c r="BQ13">
        <v>-464.18919519706</v>
      </c>
      <c r="BR13">
        <v>-1402.63065377415</v>
      </c>
      <c r="BS13">
        <v>-1873.9280842991</v>
      </c>
      <c r="BT13">
        <v>1256.14566523038</v>
      </c>
      <c r="BU13">
        <v>1003.87598003577</v>
      </c>
      <c r="BV13">
        <v>832.62498574931</v>
      </c>
      <c r="BW13">
        <v>659.26853934878</v>
      </c>
      <c r="BX13">
        <v>395.828840985637</v>
      </c>
      <c r="BY13">
        <v>-504.318670669228</v>
      </c>
      <c r="BZ13">
        <v>-963.361288218747</v>
      </c>
      <c r="CA13">
        <v>1823.61247842892</v>
      </c>
      <c r="CB13">
        <v>1606.37589429058</v>
      </c>
      <c r="CC13">
        <v>1456.02815067473</v>
      </c>
      <c r="CD13">
        <v>1301.81396432846</v>
      </c>
      <c r="CE13">
        <v>1064.12215872476</v>
      </c>
      <c r="CF13">
        <v>229.187973706052</v>
      </c>
      <c r="CG13">
        <v>-206.40445727074</v>
      </c>
      <c r="CH13">
        <v>2478.69758669705</v>
      </c>
      <c r="CI13">
        <v>2339.17754383667</v>
      </c>
      <c r="CJ13">
        <v>2237.23386706864</v>
      </c>
      <c r="CK13">
        <v>2128.7190469834</v>
      </c>
      <c r="CL13">
        <v>1954.65308088637</v>
      </c>
      <c r="CM13">
        <v>1293.39776438282</v>
      </c>
      <c r="CN13">
        <v>925.759403263431</v>
      </c>
    </row>
    <row r="14" spans="1:94">
      <c r="A14" s="70" t="s">
        <v>104</v>
      </c>
      <c r="B14" s="44">
        <f>VLOOKUP(A14,PriceData!$K$4:$L$6,2,FALSE)</f>
        <v>1100</v>
      </c>
      <c r="C14" s="37">
        <f>VLOOKUP(A14,PriceData!$K$4:$M$6,3,FALSE)</f>
        <v>0.02</v>
      </c>
      <c r="D14" s="44" t="s">
        <v>108</v>
      </c>
      <c r="E14" s="44" t="s">
        <v>106</v>
      </c>
      <c r="F14" s="44">
        <v>-50</v>
      </c>
      <c r="G14" s="44">
        <v>1100</v>
      </c>
      <c r="H14" s="44" t="s">
        <v>111</v>
      </c>
      <c r="I14" s="71">
        <v>40256</v>
      </c>
      <c r="J14" s="37">
        <v>0.409095866964616</v>
      </c>
      <c r="K14" s="72">
        <f>VLOOKUP(I14,PriceData!$A$5:$D$7,MATCH($E14,PriceData!$A$4:$D$4,0),FALSE)</f>
        <v>0.011</v>
      </c>
      <c r="L14" s="51" t="e">
        <f>BSPrice($B14,$J14,$K14,$C14,($I14-$B$1)/365,$G14,$H14,$D14)</f>
        <v>#NAME?</v>
      </c>
      <c r="M14" s="51" t="e">
        <f t="shared" si="0"/>
        <v>#NAME?</v>
      </c>
      <c r="N14" s="44" t="s">
        <v>110</v>
      </c>
      <c r="P14" s="48" t="e">
        <f>BSDelta(B14,J14,K14,C14,(I14-$B$1)/365,G14,H14,D14)</f>
        <v>#NAME?</v>
      </c>
      <c r="Q14" s="48" t="e">
        <f>BSGamma(B14,J14,K14,C14,(I14-$B$1)/365,G14,D14)</f>
        <v>#NAME?</v>
      </c>
      <c r="R14" s="74" t="e">
        <f>BSVega(B14,J14,K14,C14,(I14-$B$1)/365,G14,D14)</f>
        <v>#NAME?</v>
      </c>
      <c r="S14" s="50" t="e">
        <f>BSVolga(B14,J14,K14,C14,(I14-$B$1)/365,G14,D14)</f>
        <v>#NAME?</v>
      </c>
      <c r="T14" s="50" t="e">
        <f>BSTheta(B14,J14,K14,C14,(I14-$B$1)/365,G14,H14,D14)</f>
        <v>#NAME?</v>
      </c>
      <c r="U14" s="51" t="e">
        <f>BSRho(B14,J14,K14,C14,(I14-$B$1)/365,G14,H14,D14)</f>
        <v>#NAME?</v>
      </c>
      <c r="V14" s="73" t="e">
        <f t="shared" si="1"/>
        <v>#NAME?</v>
      </c>
      <c r="W14" s="73" t="e">
        <f t="shared" si="2"/>
        <v>#NAME?</v>
      </c>
      <c r="X14" s="53" t="e">
        <f t="shared" si="3"/>
        <v>#NAME?</v>
      </c>
      <c r="Y14" s="53" t="e">
        <f t="shared" si="4"/>
        <v>#NAME?</v>
      </c>
      <c r="Z14" s="53" t="e">
        <f t="shared" si="5"/>
        <v>#NAME?</v>
      </c>
      <c r="AA14" s="53" t="e">
        <f t="shared" si="6"/>
        <v>#NAME?</v>
      </c>
      <c r="AB14" s="53" t="e">
        <f>(BSPrice($B14*0.8,$J14,$K14,$C14,($I14-$B$1)/365,$G14,$H14,$D14)-BSPrice($B14,$J14,$K14,$C14,($I14-$B$1)/365,$G14,$H14,$D14))*$F14</f>
        <v>#NAME?</v>
      </c>
      <c r="AC14" s="53" t="e">
        <f>(BSPrice($B14*0.9,$J14,$K14,$C14,($I14-$B$1)/365,$G14,$H14,$D14)-BSPrice($B14,$J14,$K14,$C14,($I14-$B$1)/365,$G14,$H14,$D14))*$F14</f>
        <v>#NAME?</v>
      </c>
      <c r="AD14" s="53" t="e">
        <f>(BSPrice($B14*0.95,$J14,$K14,$C14,($I14-$B$1)/365,$G14,$H14,$D14)-BSPrice($B14,$J14,$K14,$C14,($I14-$B$1)/365,$G14,$H14,$D14))*$F14</f>
        <v>#NAME?</v>
      </c>
      <c r="AE14" s="53" t="e">
        <f>(BSPrice($B14*0.98,$J14,$K14,$C14,($I14-$B$1)/365,$G14,$H14,$D14)-BSPrice($B14,$J14,$K14,$C14,($I14-$B$1)/365,$G14,$H14,$D14))*$F14</f>
        <v>#NAME?</v>
      </c>
      <c r="AF14" s="53" t="e">
        <f>(BSPrice($B14*1.02,$J14,$K14,$C14,($I14-$B$1)/365,$G14,$H14,$D14)-BSPrice($B14,$J14,$K14,$C14,($I14-$B$1)/365,$G14,$H14,$D14))*$F14</f>
        <v>#NAME?</v>
      </c>
      <c r="AG14" s="53" t="e">
        <f>(BSPrice($B14*1.05,$J14,$K14,$C14,($I14-$B$1)/365,$G14,$H14,$D14)-BSPrice($B14,$J14,$K14,$C14,($I14-$B$1)/365,$G14,$H14,$D14))*$F14</f>
        <v>#NAME?</v>
      </c>
      <c r="AH14" s="53" t="e">
        <f>(BSPrice($B14*1.1,$J14,$K14,$C14,($I14-$B$1)/365,$G14,$H14,$D14)-BSPrice($B14,$J14,$K14,$C14,($I14-$B$1)/365,$G14,$H14,$D14))*$F14</f>
        <v>#NAME?</v>
      </c>
      <c r="AI14" s="53" t="e">
        <f>(BSPrice($B14*1.2,$J14,$K14,$C14,($I14-$B$1)/365,$G14,$H14,$D14)-BSPrice($B14,$J14,$K14,$C14,($I14-$B$1)/365,$G14,$H14,$D14))*$F14</f>
        <v>#NAME?</v>
      </c>
      <c r="AJ14" s="53" t="e">
        <f>(BSPrice($B14,$J14-0.1,$K14,$C14,($I14-$B$1)/365,$G14,$H14,$D14)-BSPrice($B14,$J14,$K14,$C14,($I14-$B$1)/365,$G14,$H14,$D14))*$F14</f>
        <v>#NAME?</v>
      </c>
      <c r="AK14" s="53" t="e">
        <f>(BSPrice($B14,$J14-0.05,$K14,$C14,($I14-$B$1)/365,$G14,$H14,$D14)-BSPrice($B14,$J14,$K14,$C14,($I14-$B$1)/365,$G14,$H14,$D14))*$F14</f>
        <v>#NAME?</v>
      </c>
      <c r="AL14" s="53" t="e">
        <f>(BSPrice($B14,$J14-0.02,$K14,$C14,($I14-$B$1)/365,$G14,$H14,$D14)-BSPrice($B14,$J14,$K14,$C14,($I14-$B$1)/365,$G14,$H14,$D14))*$F14</f>
        <v>#NAME?</v>
      </c>
      <c r="AM14" s="53" t="e">
        <f>(BSPrice($B14,$J14-0.01,$K14,$C14,($I14-$B$1)/365,$G14,$H14,$D14)-BSPrice($B14,$J14,$K14,$C14,($I14-$B$1)/365,$G14,$H14,$D14))*$F14</f>
        <v>#NAME?</v>
      </c>
      <c r="AN14" s="53" t="e">
        <f>(BSPrice($B14,$J14+0.01,$K14,$C14,($I14-$B$1)/365,$G14,$H14,$D14)-BSPrice($B14,$J14,$K14,$C14,($I14-$B$1)/365,$G14,$H14,$D14))*$F14</f>
        <v>#NAME?</v>
      </c>
      <c r="AO14" s="53" t="e">
        <f>(BSPrice($B14,$J14+0.02,$K14,$C14,($I14-$B$1)/365,$G14,$H14,$D14)-BSPrice($B14,$J14,$K14,$C14,($I14-$B$1)/365,$G14,$H14,$D14))*$F14</f>
        <v>#NAME?</v>
      </c>
      <c r="AP14" s="53" t="e">
        <f>(BSPrice($B14,$J14+0.05,$K14,$C14,($I14-$B$1)/365,$G14,$H14,$D14)-BSPrice($B14,$J14,$K14,$C14,($I14-$B$1)/365,$G14,$H14,$D14))*$F14</f>
        <v>#NAME?</v>
      </c>
      <c r="AQ14" s="53" t="e">
        <f>(BSPrice($B14,$J14+0.1,$K14,$C14,($I14-$B$1)/365,$G14,$H14,$D14)-BSPrice($B14,$J14,$K14,$C14,($I14-$B$1)/365,$G14,$H14,$D14))*$F14</f>
        <v>#NAME?</v>
      </c>
      <c r="AR14">
        <v>3732.16327104434</v>
      </c>
      <c r="AS14">
        <v>3618.43604524434</v>
      </c>
      <c r="AT14">
        <v>3534.30736577252</v>
      </c>
      <c r="AU14">
        <v>3444.0921425922</v>
      </c>
      <c r="AV14">
        <v>3298.36770426063</v>
      </c>
      <c r="AW14">
        <v>2738.94379735774</v>
      </c>
      <c r="AX14">
        <v>2426.12427978502</v>
      </c>
      <c r="AY14">
        <v>3355.02587430839</v>
      </c>
      <c r="AZ14">
        <v>3180.1044976179</v>
      </c>
      <c r="BA14">
        <v>3056.8450856098</v>
      </c>
      <c r="BB14">
        <v>2928.9269517502</v>
      </c>
      <c r="BC14">
        <v>2729.371365598</v>
      </c>
      <c r="BD14">
        <v>2012.86034730898</v>
      </c>
      <c r="BE14">
        <v>1632.82164330438</v>
      </c>
      <c r="BF14">
        <v>1780.15226552429</v>
      </c>
      <c r="BG14">
        <v>1501.32955875074</v>
      </c>
      <c r="BH14">
        <v>1314.44876439059</v>
      </c>
      <c r="BI14">
        <v>1126.91305128459</v>
      </c>
      <c r="BJ14">
        <v>844.596759962847</v>
      </c>
      <c r="BK14">
        <v>-102.375908216828</v>
      </c>
      <c r="BL14">
        <v>-577.898656171066</v>
      </c>
      <c r="BM14">
        <v>501.457139792399</v>
      </c>
      <c r="BN14">
        <v>201.336313090281</v>
      </c>
      <c r="BO14">
        <v>1.35594031646136</v>
      </c>
      <c r="BP14">
        <v>-198.539215816211</v>
      </c>
      <c r="BQ14">
        <v>-498.212749954677</v>
      </c>
      <c r="BR14">
        <v>-1495.48534362507</v>
      </c>
      <c r="BS14">
        <v>-1993.05763708978</v>
      </c>
      <c r="BT14">
        <v>-1105.42523580903</v>
      </c>
      <c r="BU14">
        <v>-1401.70856713578</v>
      </c>
      <c r="BV14">
        <v>-1600.03295081855</v>
      </c>
      <c r="BW14">
        <v>-1798.87821091468</v>
      </c>
      <c r="BX14">
        <v>-2097.94235964954</v>
      </c>
      <c r="BY14">
        <v>-3099.32286950572</v>
      </c>
      <c r="BZ14">
        <v>-3601.44641350172</v>
      </c>
      <c r="CA14">
        <v>-3006.00605250302</v>
      </c>
      <c r="CB14">
        <v>-3277.46285981171</v>
      </c>
      <c r="CC14">
        <v>-3461.64355408221</v>
      </c>
      <c r="CD14">
        <v>-3647.98942147922</v>
      </c>
      <c r="CE14">
        <v>-3930.95992338068</v>
      </c>
      <c r="CF14">
        <v>-4895.95044127673</v>
      </c>
      <c r="CG14">
        <v>-5387.05211804544</v>
      </c>
      <c r="CH14">
        <v>-7483.7915060899</v>
      </c>
      <c r="CI14">
        <v>-7673.05761454813</v>
      </c>
      <c r="CJ14">
        <v>-7807.95177991749</v>
      </c>
      <c r="CK14">
        <v>-7949.02082638314</v>
      </c>
      <c r="CL14">
        <v>-8170.89000687835</v>
      </c>
      <c r="CM14">
        <v>-8980.03943967561</v>
      </c>
      <c r="CN14">
        <v>-9414.56985347222</v>
      </c>
    </row>
    <row r="15" spans="1:94">
      <c r="A15" s="70" t="s">
        <v>104</v>
      </c>
      <c r="B15" s="44">
        <f>VLOOKUP(A15,PriceData!$K$4:$L$6,2,FALSE)</f>
        <v>1100</v>
      </c>
      <c r="C15" s="37">
        <f>VLOOKUP(A15,PriceData!$K$4:$M$6,3,FALSE)</f>
        <v>0.02</v>
      </c>
      <c r="D15" s="44" t="s">
        <v>108</v>
      </c>
      <c r="E15" s="44" t="s">
        <v>106</v>
      </c>
      <c r="F15" s="44">
        <v>30</v>
      </c>
      <c r="G15" s="44">
        <v>1232</v>
      </c>
      <c r="H15" s="44" t="s">
        <v>111</v>
      </c>
      <c r="I15" s="71">
        <v>40256</v>
      </c>
      <c r="J15" s="37">
        <v>0.379345955952052</v>
      </c>
      <c r="K15" s="72">
        <f>VLOOKUP(I15,PriceData!$A$5:$D$7,MATCH($E15,PriceData!$A$4:$D$4,0),FALSE)</f>
        <v>0.011</v>
      </c>
      <c r="L15" s="51" t="e">
        <f>BSPrice($B15,$J15,$K15,$C15,($I15-$B$1)/365,$G15,$H15,$D15)</f>
        <v>#NAME?</v>
      </c>
      <c r="M15" s="51" t="e">
        <f t="shared" si="0"/>
        <v>#NAME?</v>
      </c>
      <c r="N15" s="44" t="s">
        <v>107</v>
      </c>
      <c r="P15" s="48" t="e">
        <f>BSDelta(B15,J15,K15,C15,(I15-$B$1)/365,G15,H15,D15)</f>
        <v>#NAME?</v>
      </c>
      <c r="Q15" s="48" t="e">
        <f>BSGamma(B15,J15,K15,C15,(I15-$B$1)/365,G15,D15)</f>
        <v>#NAME?</v>
      </c>
      <c r="R15" s="50" t="e">
        <f>BSVega(B15,J15,K15,C15,(I15-$B$1)/365,G15,D15)</f>
        <v>#NAME?</v>
      </c>
      <c r="S15" s="50" t="e">
        <f>BSVolga(B15,J15,K15,C15,(I15-$B$1)/365,G15,D15)</f>
        <v>#NAME?</v>
      </c>
      <c r="T15" s="50" t="e">
        <f>BSTheta(B15,J15,K15,C15,(I15-$B$1)/365,G15,H15,D15)</f>
        <v>#NAME?</v>
      </c>
      <c r="U15" s="51" t="e">
        <f>BSRho(B15,J15,K15,C15,(I15-$B$1)/365,G15,H15,D15)</f>
        <v>#NAME?</v>
      </c>
      <c r="V15" s="73" t="e">
        <f t="shared" si="1"/>
        <v>#NAME?</v>
      </c>
      <c r="W15" s="73" t="e">
        <f t="shared" si="2"/>
        <v>#NAME?</v>
      </c>
      <c r="X15" s="53" t="e">
        <f t="shared" si="3"/>
        <v>#NAME?</v>
      </c>
      <c r="Y15" s="53" t="e">
        <f t="shared" si="4"/>
        <v>#NAME?</v>
      </c>
      <c r="Z15" s="53" t="e">
        <f t="shared" si="5"/>
        <v>#NAME?</v>
      </c>
      <c r="AA15" s="53" t="e">
        <f t="shared" si="6"/>
        <v>#NAME?</v>
      </c>
      <c r="AB15" s="53" t="e">
        <f>(BSPrice($B15*0.8,$J15,$K15,$C15,($I15-$B$1)/365,$G15,$H15,$D15)-BSPrice($B15,$J15,$K15,$C15,($I15-$B$1)/365,$G15,$H15,$D15))*$F15</f>
        <v>#NAME?</v>
      </c>
      <c r="AC15" s="53" t="e">
        <f>(BSPrice($B15*0.9,$J15,$K15,$C15,($I15-$B$1)/365,$G15,$H15,$D15)-BSPrice($B15,$J15,$K15,$C15,($I15-$B$1)/365,$G15,$H15,$D15))*$F15</f>
        <v>#NAME?</v>
      </c>
      <c r="AD15" s="53" t="e">
        <f>(BSPrice($B15*0.95,$J15,$K15,$C15,($I15-$B$1)/365,$G15,$H15,$D15)-BSPrice($B15,$J15,$K15,$C15,($I15-$B$1)/365,$G15,$H15,$D15))*$F15</f>
        <v>#NAME?</v>
      </c>
      <c r="AE15" s="53" t="e">
        <f>(BSPrice($B15*0.98,$J15,$K15,$C15,($I15-$B$1)/365,$G15,$H15,$D15)-BSPrice($B15,$J15,$K15,$C15,($I15-$B$1)/365,$G15,$H15,$D15))*$F15</f>
        <v>#NAME?</v>
      </c>
      <c r="AF15" s="53" t="e">
        <f>(BSPrice($B15*1.02,$J15,$K15,$C15,($I15-$B$1)/365,$G15,$H15,$D15)-BSPrice($B15,$J15,$K15,$C15,($I15-$B$1)/365,$G15,$H15,$D15))*$F15</f>
        <v>#NAME?</v>
      </c>
      <c r="AG15" s="53" t="e">
        <f>(BSPrice($B15*1.05,$J15,$K15,$C15,($I15-$B$1)/365,$G15,$H15,$D15)-BSPrice($B15,$J15,$K15,$C15,($I15-$B$1)/365,$G15,$H15,$D15))*$F15</f>
        <v>#NAME?</v>
      </c>
      <c r="AH15" s="53" t="e">
        <f>(BSPrice($B15*1.1,$J15,$K15,$C15,($I15-$B$1)/365,$G15,$H15,$D15)-BSPrice($B15,$J15,$K15,$C15,($I15-$B$1)/365,$G15,$H15,$D15))*$F15</f>
        <v>#NAME?</v>
      </c>
      <c r="AI15" s="53" t="e">
        <f>(BSPrice($B15*1.2,$J15,$K15,$C15,($I15-$B$1)/365,$G15,$H15,$D15)-BSPrice($B15,$J15,$K15,$C15,($I15-$B$1)/365,$G15,$H15,$D15))*$F15</f>
        <v>#NAME?</v>
      </c>
      <c r="AJ15" s="53" t="e">
        <f>(BSPrice($B15,$J15-0.1,$K15,$C15,($I15-$B$1)/365,$G15,$H15,$D15)-BSPrice($B15,$J15,$K15,$C15,($I15-$B$1)/365,$G15,$H15,$D15))*$F15</f>
        <v>#NAME?</v>
      </c>
      <c r="AK15" s="53" t="e">
        <f>(BSPrice($B15,$J15-0.05,$K15,$C15,($I15-$B$1)/365,$G15,$H15,$D15)-BSPrice($B15,$J15,$K15,$C15,($I15-$B$1)/365,$G15,$H15,$D15))*$F15</f>
        <v>#NAME?</v>
      </c>
      <c r="AL15" s="53" t="e">
        <f>(BSPrice($B15,$J15-0.02,$K15,$C15,($I15-$B$1)/365,$G15,$H15,$D15)-BSPrice($B15,$J15,$K15,$C15,($I15-$B$1)/365,$G15,$H15,$D15))*$F15</f>
        <v>#NAME?</v>
      </c>
      <c r="AM15" s="53" t="e">
        <f>(BSPrice($B15,$J15-0.01,$K15,$C15,($I15-$B$1)/365,$G15,$H15,$D15)-BSPrice($B15,$J15,$K15,$C15,($I15-$B$1)/365,$G15,$H15,$D15))*$F15</f>
        <v>#NAME?</v>
      </c>
      <c r="AN15" s="53" t="e">
        <f>(BSPrice($B15,$J15+0.01,$K15,$C15,($I15-$B$1)/365,$G15,$H15,$D15)-BSPrice($B15,$J15,$K15,$C15,($I15-$B$1)/365,$G15,$H15,$D15))*$F15</f>
        <v>#NAME?</v>
      </c>
      <c r="AO15" s="53" t="e">
        <f>(BSPrice($B15,$J15+0.02,$K15,$C15,($I15-$B$1)/365,$G15,$H15,$D15)-BSPrice($B15,$J15,$K15,$C15,($I15-$B$1)/365,$G15,$H15,$D15))*$F15</f>
        <v>#NAME?</v>
      </c>
      <c r="AP15" s="53" t="e">
        <f>(BSPrice($B15,$J15+0.05,$K15,$C15,($I15-$B$1)/365,$G15,$H15,$D15)-BSPrice($B15,$J15,$K15,$C15,($I15-$B$1)/365,$G15,$H15,$D15))*$F15</f>
        <v>#NAME?</v>
      </c>
      <c r="AQ15" s="53" t="e">
        <f>(BSPrice($B15,$J15+0.1,$K15,$C15,($I15-$B$1)/365,$G15,$H15,$D15)-BSPrice($B15,$J15,$K15,$C15,($I15-$B$1)/365,$G15,$H15,$D15))*$F15</f>
        <v>#NAME?</v>
      </c>
      <c r="AR15">
        <v>-902.189693175507</v>
      </c>
      <c r="AS15">
        <v>-884.881072569607</v>
      </c>
      <c r="AT15">
        <v>-869.347459217097</v>
      </c>
      <c r="AU15">
        <v>-850.401046441717</v>
      </c>
      <c r="AV15">
        <v>-815.375692595916</v>
      </c>
      <c r="AW15">
        <v>-641.991955437597</v>
      </c>
      <c r="AX15">
        <v>-525.187863447322</v>
      </c>
      <c r="AY15">
        <v>-859.811199175346</v>
      </c>
      <c r="AZ15">
        <v>-822.232319786893</v>
      </c>
      <c r="BA15">
        <v>-791.597379137374</v>
      </c>
      <c r="BB15">
        <v>-756.576593043746</v>
      </c>
      <c r="BC15">
        <v>-696.123025481048</v>
      </c>
      <c r="BD15">
        <v>-433.683436357928</v>
      </c>
      <c r="BE15">
        <v>-273.053002779083</v>
      </c>
      <c r="BF15">
        <v>-572.227242544957</v>
      </c>
      <c r="BG15">
        <v>-465.561839299056</v>
      </c>
      <c r="BH15">
        <v>-389.104610064946</v>
      </c>
      <c r="BI15">
        <v>-308.896491793065</v>
      </c>
      <c r="BJ15">
        <v>-182.406906763566</v>
      </c>
      <c r="BK15">
        <v>280.368841326562</v>
      </c>
      <c r="BL15">
        <v>529.121899892904</v>
      </c>
      <c r="BM15">
        <v>-247.663318282244</v>
      </c>
      <c r="BN15">
        <v>-101.509455685153</v>
      </c>
      <c r="BO15">
        <v>-0.649420450617484</v>
      </c>
      <c r="BP15">
        <v>102.529574511421</v>
      </c>
      <c r="BQ15">
        <v>261.007773071891</v>
      </c>
      <c r="BR15">
        <v>812.839963959699</v>
      </c>
      <c r="BS15">
        <v>1098.22164458778</v>
      </c>
      <c r="BT15">
        <v>246.924273979085</v>
      </c>
      <c r="BU15">
        <v>425.783695757282</v>
      </c>
      <c r="BV15">
        <v>546.364232474781</v>
      </c>
      <c r="BW15">
        <v>667.827176732122</v>
      </c>
      <c r="BX15">
        <v>851.396438361211</v>
      </c>
      <c r="BY15">
        <v>1471.58105786988</v>
      </c>
      <c r="BZ15">
        <v>1784.75485136658</v>
      </c>
      <c r="CA15">
        <v>933.154479688438</v>
      </c>
      <c r="CB15">
        <v>1131.56823312002</v>
      </c>
      <c r="CC15">
        <v>1263.92062497954</v>
      </c>
      <c r="CD15">
        <v>1396.31158716342</v>
      </c>
      <c r="CE15">
        <v>1594.93628365256</v>
      </c>
      <c r="CF15">
        <v>2256.88403142539</v>
      </c>
      <c r="CG15">
        <v>2587.54204259188</v>
      </c>
      <c r="CH15">
        <v>2878.40403123433</v>
      </c>
      <c r="CI15">
        <v>3069.2756198698</v>
      </c>
      <c r="CJ15">
        <v>3197.98423317075</v>
      </c>
      <c r="CK15">
        <v>3327.65463620171</v>
      </c>
      <c r="CL15">
        <v>3523.65947248714</v>
      </c>
      <c r="CM15">
        <v>4186.05587692746</v>
      </c>
      <c r="CN15">
        <v>4520.62475424772</v>
      </c>
    </row>
    <row r="16" spans="1:94">
      <c r="A16" s="70" t="s">
        <v>104</v>
      </c>
      <c r="B16" s="44">
        <f>VLOOKUP(A16,PriceData!$K$4:$L$6,2,FALSE)</f>
        <v>1100</v>
      </c>
      <c r="C16" s="37">
        <f>VLOOKUP(A16,PriceData!$K$4:$M$6,3,FALSE)</f>
        <v>0.02</v>
      </c>
      <c r="D16" s="44" t="s">
        <v>108</v>
      </c>
      <c r="E16" s="44" t="s">
        <v>106</v>
      </c>
      <c r="F16" s="44">
        <v>25</v>
      </c>
      <c r="G16" s="44">
        <v>935</v>
      </c>
      <c r="H16" s="44" t="s">
        <v>109</v>
      </c>
      <c r="I16" s="71">
        <v>40256</v>
      </c>
      <c r="J16" s="37">
        <v>0.532308083497779</v>
      </c>
      <c r="K16" s="72">
        <f>VLOOKUP(I16,PriceData!$A$5:$D$7,MATCH($E16,PriceData!$A$4:$D$4,0),FALSE)</f>
        <v>0.011</v>
      </c>
      <c r="L16" s="51" t="e">
        <f>BSPrice($B16,$J16,$K16,$C16,($I16-$B$1)/365,$G16,$H16,$D16)</f>
        <v>#NAME?</v>
      </c>
      <c r="M16" s="51" t="e">
        <f t="shared" si="0"/>
        <v>#NAME?</v>
      </c>
      <c r="N16" s="44" t="s">
        <v>107</v>
      </c>
      <c r="P16" s="48" t="e">
        <f>BSDelta(B16,J16,K16,C16,(I16-$B$1)/365,G16,H16,D16)</f>
        <v>#NAME?</v>
      </c>
      <c r="Q16" s="48" t="e">
        <f>BSGamma(B16,J16,K16,C16,(I16-$B$1)/365,G16,D16)</f>
        <v>#NAME?</v>
      </c>
      <c r="R16" s="50" t="e">
        <f>BSVega(B16,J16,K16,C16,(I16-$B$1)/365,G16,D16)</f>
        <v>#NAME?</v>
      </c>
      <c r="S16" s="50" t="e">
        <f>BSVolga(B16,J16,K16,C16,(I16-$B$1)/365,G16,D16)</f>
        <v>#NAME?</v>
      </c>
      <c r="T16" s="50" t="e">
        <f>BSTheta(B16,J16,K16,C16,(I16-$B$1)/365,G16,H16,D16)</f>
        <v>#NAME?</v>
      </c>
      <c r="U16" s="51" t="e">
        <f>BSRho(B16,J16,K16,C16,(I16-$B$1)/365,G16,H16,D16)</f>
        <v>#NAME?</v>
      </c>
      <c r="V16" s="73" t="e">
        <f t="shared" si="1"/>
        <v>#NAME?</v>
      </c>
      <c r="W16" s="73" t="e">
        <f t="shared" si="2"/>
        <v>#NAME?</v>
      </c>
      <c r="X16" s="53" t="e">
        <f t="shared" si="3"/>
        <v>#NAME?</v>
      </c>
      <c r="Y16" s="53" t="e">
        <f t="shared" si="4"/>
        <v>#NAME?</v>
      </c>
      <c r="Z16" s="53" t="e">
        <f t="shared" si="5"/>
        <v>#NAME?</v>
      </c>
      <c r="AA16" s="53" t="e">
        <f t="shared" si="6"/>
        <v>#NAME?</v>
      </c>
      <c r="AB16" s="53" t="e">
        <f>(BSPrice($B16*0.8,$J16,$K16,$C16,($I16-$B$1)/365,$G16,$H16,$D16)-BSPrice($B16,$J16,$K16,$C16,($I16-$B$1)/365,$G16,$H16,$D16))*$F16</f>
        <v>#NAME?</v>
      </c>
      <c r="AC16" s="53" t="e">
        <f>(BSPrice($B16*0.9,$J16,$K16,$C16,($I16-$B$1)/365,$G16,$H16,$D16)-BSPrice($B16,$J16,$K16,$C16,($I16-$B$1)/365,$G16,$H16,$D16))*$F16</f>
        <v>#NAME?</v>
      </c>
      <c r="AD16" s="53" t="e">
        <f>(BSPrice($B16*0.95,$J16,$K16,$C16,($I16-$B$1)/365,$G16,$H16,$D16)-BSPrice($B16,$J16,$K16,$C16,($I16-$B$1)/365,$G16,$H16,$D16))*$F16</f>
        <v>#NAME?</v>
      </c>
      <c r="AE16" s="53" t="e">
        <f>(BSPrice($B16*0.98,$J16,$K16,$C16,($I16-$B$1)/365,$G16,$H16,$D16)-BSPrice($B16,$J16,$K16,$C16,($I16-$B$1)/365,$G16,$H16,$D16))*$F16</f>
        <v>#NAME?</v>
      </c>
      <c r="AF16" s="53" t="e">
        <f>(BSPrice($B16*1.02,$J16,$K16,$C16,($I16-$B$1)/365,$G16,$H16,$D16)-BSPrice($B16,$J16,$K16,$C16,($I16-$B$1)/365,$G16,$H16,$D16))*$F16</f>
        <v>#NAME?</v>
      </c>
      <c r="AG16" s="53" t="e">
        <f>(BSPrice($B16*1.05,$J16,$K16,$C16,($I16-$B$1)/365,$G16,$H16,$D16)-BSPrice($B16,$J16,$K16,$C16,($I16-$B$1)/365,$G16,$H16,$D16))*$F16</f>
        <v>#NAME?</v>
      </c>
      <c r="AH16" s="53" t="e">
        <f>(BSPrice($B16*1.1,$J16,$K16,$C16,($I16-$B$1)/365,$G16,$H16,$D16)-BSPrice($B16,$J16,$K16,$C16,($I16-$B$1)/365,$G16,$H16,$D16))*$F16</f>
        <v>#NAME?</v>
      </c>
      <c r="AI16" s="53" t="e">
        <f>(BSPrice($B16*1.2,$J16,$K16,$C16,($I16-$B$1)/365,$G16,$H16,$D16)-BSPrice($B16,$J16,$K16,$C16,($I16-$B$1)/365,$G16,$H16,$D16))*$F16</f>
        <v>#NAME?</v>
      </c>
      <c r="AJ16" s="53" t="e">
        <f>(BSPrice($B16,$J16-0.1,$K16,$C16,($I16-$B$1)/365,$G16,$H16,$D16)-BSPrice($B16,$J16,$K16,$C16,($I16-$B$1)/365,$G16,$H16,$D16))*$F16</f>
        <v>#NAME?</v>
      </c>
      <c r="AK16" s="53" t="e">
        <f>(BSPrice($B16,$J16-0.05,$K16,$C16,($I16-$B$1)/365,$G16,$H16,$D16)-BSPrice($B16,$J16,$K16,$C16,($I16-$B$1)/365,$G16,$H16,$D16))*$F16</f>
        <v>#NAME?</v>
      </c>
      <c r="AL16" s="53" t="e">
        <f>(BSPrice($B16,$J16-0.02,$K16,$C16,($I16-$B$1)/365,$G16,$H16,$D16)-BSPrice($B16,$J16,$K16,$C16,($I16-$B$1)/365,$G16,$H16,$D16))*$F16</f>
        <v>#NAME?</v>
      </c>
      <c r="AM16" s="53" t="e">
        <f>(BSPrice($B16,$J16-0.01,$K16,$C16,($I16-$B$1)/365,$G16,$H16,$D16)-BSPrice($B16,$J16,$K16,$C16,($I16-$B$1)/365,$G16,$H16,$D16))*$F16</f>
        <v>#NAME?</v>
      </c>
      <c r="AN16" s="53" t="e">
        <f>(BSPrice($B16,$J16+0.01,$K16,$C16,($I16-$B$1)/365,$G16,$H16,$D16)-BSPrice($B16,$J16,$K16,$C16,($I16-$B$1)/365,$G16,$H16,$D16))*$F16</f>
        <v>#NAME?</v>
      </c>
      <c r="AO16" s="53" t="e">
        <f>(BSPrice($B16,$J16+0.02,$K16,$C16,($I16-$B$1)/365,$G16,$H16,$D16)-BSPrice($B16,$J16,$K16,$C16,($I16-$B$1)/365,$G16,$H16,$D16))*$F16</f>
        <v>#NAME?</v>
      </c>
      <c r="AP16" s="53" t="e">
        <f>(BSPrice($B16,$J16+0.05,$K16,$C16,($I16-$B$1)/365,$G16,$H16,$D16)-BSPrice($B16,$J16,$K16,$C16,($I16-$B$1)/365,$G16,$H16,$D16))*$F16</f>
        <v>#NAME?</v>
      </c>
      <c r="AQ16" s="53" t="e">
        <f>(BSPrice($B16,$J16+0.1,$K16,$C16,($I16-$B$1)/365,$G16,$H16,$D16)-BSPrice($B16,$J16,$K16,$C16,($I16-$B$1)/365,$G16,$H16,$D16))*$F16</f>
        <v>#NAME?</v>
      </c>
      <c r="AR16">
        <v>1834.06620540372</v>
      </c>
      <c r="AS16">
        <v>1952.92280154895</v>
      </c>
      <c r="AT16">
        <v>2032.38695023893</v>
      </c>
      <c r="AU16">
        <v>2112.00230682329</v>
      </c>
      <c r="AV16">
        <v>2231.66151890058</v>
      </c>
      <c r="AW16">
        <v>2631.89126885894</v>
      </c>
      <c r="AX16">
        <v>2832.43642782916</v>
      </c>
      <c r="AY16">
        <v>1131.30747306009</v>
      </c>
      <c r="AZ16">
        <v>1258.50182816155</v>
      </c>
      <c r="BA16">
        <v>1343.24149181272</v>
      </c>
      <c r="BB16">
        <v>1427.93381422942</v>
      </c>
      <c r="BC16">
        <v>1554.87964507299</v>
      </c>
      <c r="BD16">
        <v>1977.15769759643</v>
      </c>
      <c r="BE16">
        <v>2187.74278033406</v>
      </c>
      <c r="BF16">
        <v>141.142657276337</v>
      </c>
      <c r="BG16">
        <v>261.040515883557</v>
      </c>
      <c r="BH16">
        <v>341.783926529611</v>
      </c>
      <c r="BI16">
        <v>423.091847708234</v>
      </c>
      <c r="BJ16">
        <v>545.977858521935</v>
      </c>
      <c r="BK16">
        <v>961.677158408126</v>
      </c>
      <c r="BL16">
        <v>1172.02969954694</v>
      </c>
      <c r="BM16">
        <v>-181.829836439289</v>
      </c>
      <c r="BN16">
        <v>-74.1238603021419</v>
      </c>
      <c r="BO16">
        <v>-0.681080640898912</v>
      </c>
      <c r="BP16">
        <v>73.9228644688342</v>
      </c>
      <c r="BQ16">
        <v>187.763979383853</v>
      </c>
      <c r="BR16">
        <v>580.454792566574</v>
      </c>
      <c r="BS16">
        <v>782.54489581575</v>
      </c>
      <c r="BT16">
        <v>-417.719627852441</v>
      </c>
      <c r="BU16">
        <v>-324.907832318959</v>
      </c>
      <c r="BV16">
        <v>-260.585508502181</v>
      </c>
      <c r="BW16">
        <v>-194.499263254487</v>
      </c>
      <c r="BX16">
        <v>-92.3852773143071</v>
      </c>
      <c r="BY16">
        <v>268.95605085898</v>
      </c>
      <c r="BZ16">
        <v>459.03375210184</v>
      </c>
      <c r="CA16">
        <v>-586.143343971372</v>
      </c>
      <c r="CB16">
        <v>-508.960812383127</v>
      </c>
      <c r="CC16">
        <v>-454.420694162647</v>
      </c>
      <c r="CD16">
        <v>-397.616110350853</v>
      </c>
      <c r="CE16">
        <v>-308.51552943858</v>
      </c>
      <c r="CF16">
        <v>16.6058822428905</v>
      </c>
      <c r="CG16">
        <v>192.165519299451</v>
      </c>
      <c r="CH16">
        <v>-785.069488709396</v>
      </c>
      <c r="CI16">
        <v>-736.157212924795</v>
      </c>
      <c r="CJ16">
        <v>-699.94416107001</v>
      </c>
      <c r="CK16">
        <v>-660.970476359214</v>
      </c>
      <c r="CL16">
        <v>-597.585260345383</v>
      </c>
      <c r="CM16">
        <v>-348.440586196364</v>
      </c>
      <c r="CN16">
        <v>-205.230768143386</v>
      </c>
    </row>
    <row r="17" spans="1:92">
      <c r="A17" s="70" t="s">
        <v>104</v>
      </c>
      <c r="B17" s="44">
        <f>VLOOKUP(A17,PriceData!$K$4:$L$6,2,FALSE)</f>
        <v>1100</v>
      </c>
      <c r="C17" s="37">
        <f>VLOOKUP(A17,PriceData!$K$4:$M$6,3,FALSE)</f>
        <v>0.02</v>
      </c>
      <c r="D17" s="44" t="s">
        <v>108</v>
      </c>
      <c r="E17" s="44" t="s">
        <v>106</v>
      </c>
      <c r="F17" s="44">
        <v>-20</v>
      </c>
      <c r="G17" s="44">
        <v>1001</v>
      </c>
      <c r="H17" s="44" t="s">
        <v>111</v>
      </c>
      <c r="I17" s="71">
        <v>40256</v>
      </c>
      <c r="J17" s="37">
        <v>0.470612121476085</v>
      </c>
      <c r="K17" s="72">
        <f>VLOOKUP(I17,PriceData!$A$5:$D$7,MATCH($E17,PriceData!$A$4:$D$4,0),FALSE)</f>
        <v>0.011</v>
      </c>
      <c r="L17" s="51" t="e">
        <f>BSPrice($B17,$J17,$K17,$C17,($I17-$B$1)/365,$G17,$H17,$D17)</f>
        <v>#NAME?</v>
      </c>
      <c r="M17" s="51" t="e">
        <f t="shared" si="0"/>
        <v>#NAME?</v>
      </c>
      <c r="N17" s="44" t="s">
        <v>112</v>
      </c>
      <c r="P17" s="48" t="e">
        <f>BSDelta(B17,J17,K17,C17,(I17-$B$1)/365,G17,H17,D17)</f>
        <v>#NAME?</v>
      </c>
      <c r="Q17" s="48" t="e">
        <f>BSGamma(B17,J17,K17,C17,(I17-$B$1)/365,G17,D17)</f>
        <v>#NAME?</v>
      </c>
      <c r="R17" s="50" t="e">
        <f>BSVega(B17,J17,K17,C17,(I17-$B$1)/365,G17,D17)</f>
        <v>#NAME?</v>
      </c>
      <c r="S17" s="50" t="e">
        <f>BSVolga(B17,J17,K17,C17,(I17-$B$1)/365,G17,D17)</f>
        <v>#NAME?</v>
      </c>
      <c r="T17" s="50" t="e">
        <f>BSTheta(B17,J17,K17,C17,(I17-$B$1)/365,G17,H17,D17)</f>
        <v>#NAME?</v>
      </c>
      <c r="U17" s="51" t="e">
        <f>BSRho(B17,J17,K17,C17,(I17-$B$1)/365,G17,H17,D17)</f>
        <v>#NAME?</v>
      </c>
      <c r="V17" s="73" t="e">
        <f t="shared" si="1"/>
        <v>#NAME?</v>
      </c>
      <c r="W17" s="73" t="e">
        <f t="shared" si="2"/>
        <v>#NAME?</v>
      </c>
      <c r="X17" s="53" t="e">
        <f t="shared" si="3"/>
        <v>#NAME?</v>
      </c>
      <c r="Y17" s="53" t="e">
        <f t="shared" si="4"/>
        <v>#NAME?</v>
      </c>
      <c r="Z17" s="53" t="e">
        <f t="shared" si="5"/>
        <v>#NAME?</v>
      </c>
      <c r="AA17" s="53" t="e">
        <f t="shared" si="6"/>
        <v>#NAME?</v>
      </c>
      <c r="AB17" s="53" t="e">
        <f>(BSPrice($B17*0.8,$J17,$K17,$C17,($I17-$B$1)/365,$G17,$H17,$D17)-BSPrice($B17,$J17,$K17,$C17,($I17-$B$1)/365,$G17,$H17,$D17))*$F17</f>
        <v>#NAME?</v>
      </c>
      <c r="AC17" s="53" t="e">
        <f>(BSPrice($B17*0.9,$J17,$K17,$C17,($I17-$B$1)/365,$G17,$H17,$D17)-BSPrice($B17,$J17,$K17,$C17,($I17-$B$1)/365,$G17,$H17,$D17))*$F17</f>
        <v>#NAME?</v>
      </c>
      <c r="AD17" s="53" t="e">
        <f>(BSPrice($B17*0.95,$J17,$K17,$C17,($I17-$B$1)/365,$G17,$H17,$D17)-BSPrice($B17,$J17,$K17,$C17,($I17-$B$1)/365,$G17,$H17,$D17))*$F17</f>
        <v>#NAME?</v>
      </c>
      <c r="AE17" s="53" t="e">
        <f>(BSPrice($B17*0.98,$J17,$K17,$C17,($I17-$B$1)/365,$G17,$H17,$D17)-BSPrice($B17,$J17,$K17,$C17,($I17-$B$1)/365,$G17,$H17,$D17))*$F17</f>
        <v>#NAME?</v>
      </c>
      <c r="AF17" s="53" t="e">
        <f>(BSPrice($B17*1.02,$J17,$K17,$C17,($I17-$B$1)/365,$G17,$H17,$D17)-BSPrice($B17,$J17,$K17,$C17,($I17-$B$1)/365,$G17,$H17,$D17))*$F17</f>
        <v>#NAME?</v>
      </c>
      <c r="AG17" s="53" t="e">
        <f>(BSPrice($B17*1.05,$J17,$K17,$C17,($I17-$B$1)/365,$G17,$H17,$D17)-BSPrice($B17,$J17,$K17,$C17,($I17-$B$1)/365,$G17,$H17,$D17))*$F17</f>
        <v>#NAME?</v>
      </c>
      <c r="AH17" s="53" t="e">
        <f>(BSPrice($B17*1.1,$J17,$K17,$C17,($I17-$B$1)/365,$G17,$H17,$D17)-BSPrice($B17,$J17,$K17,$C17,($I17-$B$1)/365,$G17,$H17,$D17))*$F17</f>
        <v>#NAME?</v>
      </c>
      <c r="AI17" s="53" t="e">
        <f>(BSPrice($B17*1.2,$J17,$K17,$C17,($I17-$B$1)/365,$G17,$H17,$D17)-BSPrice($B17,$J17,$K17,$C17,($I17-$B$1)/365,$G17,$H17,$D17))*$F17</f>
        <v>#NAME?</v>
      </c>
      <c r="AJ17" s="53" t="e">
        <f>(BSPrice($B17,$J17-0.1,$K17,$C17,($I17-$B$1)/365,$G17,$H17,$D17)-BSPrice($B17,$J17,$K17,$C17,($I17-$B$1)/365,$G17,$H17,$D17))*$F17</f>
        <v>#NAME?</v>
      </c>
      <c r="AK17" s="53" t="e">
        <f>(BSPrice($B17,$J17-0.05,$K17,$C17,($I17-$B$1)/365,$G17,$H17,$D17)-BSPrice($B17,$J17,$K17,$C17,($I17-$B$1)/365,$G17,$H17,$D17))*$F17</f>
        <v>#NAME?</v>
      </c>
      <c r="AL17" s="53" t="e">
        <f>(BSPrice($B17,$J17-0.02,$K17,$C17,($I17-$B$1)/365,$G17,$H17,$D17)-BSPrice($B17,$J17,$K17,$C17,($I17-$B$1)/365,$G17,$H17,$D17))*$F17</f>
        <v>#NAME?</v>
      </c>
      <c r="AM17" s="53" t="e">
        <f>(BSPrice($B17,$J17-0.01,$K17,$C17,($I17-$B$1)/365,$G17,$H17,$D17)-BSPrice($B17,$J17,$K17,$C17,($I17-$B$1)/365,$G17,$H17,$D17))*$F17</f>
        <v>#NAME?</v>
      </c>
      <c r="AN17" s="53" t="e">
        <f>(BSPrice($B17,$J17+0.01,$K17,$C17,($I17-$B$1)/365,$G17,$H17,$D17)-BSPrice($B17,$J17,$K17,$C17,($I17-$B$1)/365,$G17,$H17,$D17))*$F17</f>
        <v>#NAME?</v>
      </c>
      <c r="AO17" s="53" t="e">
        <f>(BSPrice($B17,$J17+0.02,$K17,$C17,($I17-$B$1)/365,$G17,$H17,$D17)-BSPrice($B17,$J17,$K17,$C17,($I17-$B$1)/365,$G17,$H17,$D17))*$F17</f>
        <v>#NAME?</v>
      </c>
      <c r="AP17" s="53" t="e">
        <f>(BSPrice($B17,$J17+0.05,$K17,$C17,($I17-$B$1)/365,$G17,$H17,$D17)-BSPrice($B17,$J17,$K17,$C17,($I17-$B$1)/365,$G17,$H17,$D17))*$F17</f>
        <v>#NAME?</v>
      </c>
      <c r="AQ17" s="53" t="e">
        <f>(BSPrice($B17,$J17+0.1,$K17,$C17,($I17-$B$1)/365,$G17,$H17,$D17)-BSPrice($B17,$J17,$K17,$C17,($I17-$B$1)/365,$G17,$H17,$D17))*$F17</f>
        <v>#NAME?</v>
      </c>
      <c r="AR17">
        <v>2395.26838447407</v>
      </c>
      <c r="AS17">
        <v>2312.6620140192</v>
      </c>
      <c r="AT17">
        <v>2256.35998843692</v>
      </c>
      <c r="AU17">
        <v>2199.20218881124</v>
      </c>
      <c r="AV17">
        <v>2112.06392291641</v>
      </c>
      <c r="AW17">
        <v>1812.32710878873</v>
      </c>
      <c r="AX17">
        <v>1658.57085455304</v>
      </c>
      <c r="AY17">
        <v>2025.9009354635</v>
      </c>
      <c r="AZ17">
        <v>1926.74154787816</v>
      </c>
      <c r="BA17">
        <v>1860.24123849931</v>
      </c>
      <c r="BB17">
        <v>1793.47537557654</v>
      </c>
      <c r="BC17">
        <v>1692.90524838023</v>
      </c>
      <c r="BD17">
        <v>1355.08045046256</v>
      </c>
      <c r="BE17">
        <v>1185.20609285477</v>
      </c>
      <c r="BF17">
        <v>907.357137053447</v>
      </c>
      <c r="BG17">
        <v>798.211590262357</v>
      </c>
      <c r="BH17">
        <v>725.327111266325</v>
      </c>
      <c r="BI17">
        <v>652.366374345801</v>
      </c>
      <c r="BJ17">
        <v>542.813874851125</v>
      </c>
      <c r="BK17">
        <v>177.117949791746</v>
      </c>
      <c r="BL17">
        <v>-5.80114253603597</v>
      </c>
      <c r="BM17">
        <v>172.582812241725</v>
      </c>
      <c r="BN17">
        <v>69.799174580038</v>
      </c>
      <c r="BO17">
        <v>0.535514350330004</v>
      </c>
      <c r="BP17">
        <v>-69.2349760925583</v>
      </c>
      <c r="BQ17">
        <v>-174.707666303615</v>
      </c>
      <c r="BR17">
        <v>-531.511097767149</v>
      </c>
      <c r="BS17">
        <v>-711.998201145872</v>
      </c>
      <c r="BT17">
        <v>-657.943154428673</v>
      </c>
      <c r="BU17">
        <v>-749.268368737736</v>
      </c>
      <c r="BV17">
        <v>-811.748486407806</v>
      </c>
      <c r="BW17">
        <v>-875.343165877522</v>
      </c>
      <c r="BX17">
        <v>-972.5675810264</v>
      </c>
      <c r="BY17">
        <v>-1308.86386542472</v>
      </c>
      <c r="BZ17">
        <v>-1482.17843684346</v>
      </c>
      <c r="CA17">
        <v>-1565.05591460308</v>
      </c>
      <c r="CB17">
        <v>-1642.24897908285</v>
      </c>
      <c r="CC17">
        <v>-1696.14218221938</v>
      </c>
      <c r="CD17">
        <v>-1751.76710048298</v>
      </c>
      <c r="CE17">
        <v>-1838.10216489106</v>
      </c>
      <c r="CF17">
        <v>-2145.81053181518</v>
      </c>
      <c r="CG17">
        <v>-2308.39434654716</v>
      </c>
      <c r="CH17">
        <v>-3538.54048709757</v>
      </c>
      <c r="CI17">
        <v>-3587.296242284</v>
      </c>
      <c r="CJ17">
        <v>-3623.19283575621</v>
      </c>
      <c r="CK17">
        <v>-3661.62605715258</v>
      </c>
      <c r="CL17">
        <v>-3723.69919957139</v>
      </c>
      <c r="CM17">
        <v>-3963.18248181367</v>
      </c>
      <c r="CN17">
        <v>-4098.21655842382</v>
      </c>
    </row>
    <row r="18" spans="1:92">
      <c r="A18" s="70" t="s">
        <v>104</v>
      </c>
      <c r="B18" s="44">
        <f>VLOOKUP(A18,PriceData!$K$4:$L$6,2,FALSE)</f>
        <v>1100</v>
      </c>
      <c r="C18" s="37">
        <f>VLOOKUP(A18,PriceData!$K$4:$M$6,3,FALSE)</f>
        <v>0.02</v>
      </c>
      <c r="D18" s="44" t="s">
        <v>108</v>
      </c>
      <c r="E18" s="44" t="s">
        <v>106</v>
      </c>
      <c r="F18" s="44">
        <v>-50</v>
      </c>
      <c r="G18" s="44">
        <v>1100</v>
      </c>
      <c r="H18" s="44" t="s">
        <v>109</v>
      </c>
      <c r="I18" s="71">
        <v>40347</v>
      </c>
      <c r="J18" s="37">
        <v>0.358905934721634</v>
      </c>
      <c r="K18" s="72">
        <f>VLOOKUP(I18,PriceData!$A$5:$D$7,MATCH($E18,PriceData!$A$4:$D$4,0),FALSE)</f>
        <v>0.015</v>
      </c>
      <c r="L18" s="51" t="e">
        <f>BSPrice($B18,$J18,$K18,$C18,($I18-$B$1)/365,$G18,$H18,$D18)</f>
        <v>#NAME?</v>
      </c>
      <c r="M18" s="51" t="e">
        <f t="shared" si="0"/>
        <v>#NAME?</v>
      </c>
      <c r="N18" s="44" t="s">
        <v>107</v>
      </c>
      <c r="P18" s="48" t="e">
        <f>BSDelta(B18,J18,K18,C18,(I18-$B$1)/365,G18,H18,D18)</f>
        <v>#NAME?</v>
      </c>
      <c r="Q18" s="48" t="e">
        <f>BSGamma(B18,J18,K18,C18,(I18-$B$1)/365,G18,D18)</f>
        <v>#NAME?</v>
      </c>
      <c r="R18" s="50" t="e">
        <f>BSVega(B18,J18,K18,C18,(I18-$B$1)/365,G18,D18)</f>
        <v>#NAME?</v>
      </c>
      <c r="S18" s="50" t="e">
        <f>BSVolga(B18,J18,K18,C18,(I18-$B$1)/365,G18,D18)</f>
        <v>#NAME?</v>
      </c>
      <c r="T18" s="50" t="e">
        <f>BSTheta(B18,J18,K18,C18,(I18-$B$1)/365,G18,H18,D18)</f>
        <v>#NAME?</v>
      </c>
      <c r="U18" s="75" t="e">
        <f>BSRho(B18,J18,K18,C18,(I18-$B$1)/365,G18,H18,D18)</f>
        <v>#NAME?</v>
      </c>
      <c r="V18" s="73" t="e">
        <f t="shared" si="1"/>
        <v>#NAME?</v>
      </c>
      <c r="W18" s="73" t="e">
        <f t="shared" si="2"/>
        <v>#NAME?</v>
      </c>
      <c r="X18" s="53" t="e">
        <f t="shared" si="3"/>
        <v>#NAME?</v>
      </c>
      <c r="Y18" s="53" t="e">
        <f t="shared" si="4"/>
        <v>#NAME?</v>
      </c>
      <c r="Z18" s="53" t="e">
        <f t="shared" si="5"/>
        <v>#NAME?</v>
      </c>
      <c r="AA18" s="53" t="e">
        <f t="shared" si="6"/>
        <v>#NAME?</v>
      </c>
      <c r="AB18" s="53" t="e">
        <f>(BSPrice($B18*0.8,$J18,$K18,$C18,($I18-$B$1)/365,$G18,$H18,$D18)-BSPrice($B18,$J18,$K18,$C18,($I18-$B$1)/365,$G18,$H18,$D18))*$F18</f>
        <v>#NAME?</v>
      </c>
      <c r="AC18" s="53" t="e">
        <f>(BSPrice($B18*0.9,$J18,$K18,$C18,($I18-$B$1)/365,$G18,$H18,$D18)-BSPrice($B18,$J18,$K18,$C18,($I18-$B$1)/365,$G18,$H18,$D18))*$F18</f>
        <v>#NAME?</v>
      </c>
      <c r="AD18" s="53" t="e">
        <f>(BSPrice($B18*0.95,$J18,$K18,$C18,($I18-$B$1)/365,$G18,$H18,$D18)-BSPrice($B18,$J18,$K18,$C18,($I18-$B$1)/365,$G18,$H18,$D18))*$F18</f>
        <v>#NAME?</v>
      </c>
      <c r="AE18" s="53" t="e">
        <f>(BSPrice($B18*0.98,$J18,$K18,$C18,($I18-$B$1)/365,$G18,$H18,$D18)-BSPrice($B18,$J18,$K18,$C18,($I18-$B$1)/365,$G18,$H18,$D18))*$F18</f>
        <v>#NAME?</v>
      </c>
      <c r="AF18" s="53" t="e">
        <f>(BSPrice($B18*1.02,$J18,$K18,$C18,($I18-$B$1)/365,$G18,$H18,$D18)-BSPrice($B18,$J18,$K18,$C18,($I18-$B$1)/365,$G18,$H18,$D18))*$F18</f>
        <v>#NAME?</v>
      </c>
      <c r="AG18" s="53" t="e">
        <f>(BSPrice($B18*1.05,$J18,$K18,$C18,($I18-$B$1)/365,$G18,$H18,$D18)-BSPrice($B18,$J18,$K18,$C18,($I18-$B$1)/365,$G18,$H18,$D18))*$F18</f>
        <v>#NAME?</v>
      </c>
      <c r="AH18" s="53" t="e">
        <f>(BSPrice($B18*1.1,$J18,$K18,$C18,($I18-$B$1)/365,$G18,$H18,$D18)-BSPrice($B18,$J18,$K18,$C18,($I18-$B$1)/365,$G18,$H18,$D18))*$F18</f>
        <v>#NAME?</v>
      </c>
      <c r="AI18" s="53" t="e">
        <f>(BSPrice($B18*1.2,$J18,$K18,$C18,($I18-$B$1)/365,$G18,$H18,$D18)-BSPrice($B18,$J18,$K18,$C18,($I18-$B$1)/365,$G18,$H18,$D18))*$F18</f>
        <v>#NAME?</v>
      </c>
      <c r="AJ18" s="53" t="e">
        <f>(BSPrice($B18,$J18-0.1,$K18,$C18,($I18-$B$1)/365,$G18,$H18,$D18)-BSPrice($B18,$J18,$K18,$C18,($I18-$B$1)/365,$G18,$H18,$D18))*$F18</f>
        <v>#NAME?</v>
      </c>
      <c r="AK18" s="53" t="e">
        <f>(BSPrice($B18,$J18-0.05,$K18,$C18,($I18-$B$1)/365,$G18,$H18,$D18)-BSPrice($B18,$J18,$K18,$C18,($I18-$B$1)/365,$G18,$H18,$D18))*$F18</f>
        <v>#NAME?</v>
      </c>
      <c r="AL18" s="53" t="e">
        <f>(BSPrice($B18,$J18-0.02,$K18,$C18,($I18-$B$1)/365,$G18,$H18,$D18)-BSPrice($B18,$J18,$K18,$C18,($I18-$B$1)/365,$G18,$H18,$D18))*$F18</f>
        <v>#NAME?</v>
      </c>
      <c r="AM18" s="53" t="e">
        <f>(BSPrice($B18,$J18-0.01,$K18,$C18,($I18-$B$1)/365,$G18,$H18,$D18)-BSPrice($B18,$J18,$K18,$C18,($I18-$B$1)/365,$G18,$H18,$D18))*$F18</f>
        <v>#NAME?</v>
      </c>
      <c r="AN18" s="53" t="e">
        <f>(BSPrice($B18,$J18+0.01,$K18,$C18,($I18-$B$1)/365,$G18,$H18,$D18)-BSPrice($B18,$J18,$K18,$C18,($I18-$B$1)/365,$G18,$H18,$D18))*$F18</f>
        <v>#NAME?</v>
      </c>
      <c r="AO18" s="53" t="e">
        <f>(BSPrice($B18,$J18+0.02,$K18,$C18,($I18-$B$1)/365,$G18,$H18,$D18)-BSPrice($B18,$J18,$K18,$C18,($I18-$B$1)/365,$G18,$H18,$D18))*$F18</f>
        <v>#NAME?</v>
      </c>
      <c r="AP18" s="53" t="e">
        <f>(BSPrice($B18,$J18+0.05,$K18,$C18,($I18-$B$1)/365,$G18,$H18,$D18)-BSPrice($B18,$J18,$K18,$C18,($I18-$B$1)/365,$G18,$H18,$D18))*$F18</f>
        <v>#NAME?</v>
      </c>
      <c r="AQ18" s="53" t="e">
        <f>(BSPrice($B18,$J18+0.1,$K18,$C18,($I18-$B$1)/365,$G18,$H18,$D18)-BSPrice($B18,$J18,$K18,$C18,($I18-$B$1)/365,$G18,$H18,$D18))*$F18</f>
        <v>#NAME?</v>
      </c>
      <c r="AR18">
        <v>-6407.64897533834</v>
      </c>
      <c r="AS18">
        <v>-6640.00591869638</v>
      </c>
      <c r="AT18">
        <v>-6806.52095876036</v>
      </c>
      <c r="AU18">
        <v>-6981.06535070935</v>
      </c>
      <c r="AV18">
        <v>-7255.92541534061</v>
      </c>
      <c r="AW18">
        <v>-8256.66238884116</v>
      </c>
      <c r="AX18">
        <v>-8791.45970679689</v>
      </c>
      <c r="AY18">
        <v>-4242.63129137654</v>
      </c>
      <c r="AZ18">
        <v>-4548.75089197349</v>
      </c>
      <c r="BA18">
        <v>-4760.78844274174</v>
      </c>
      <c r="BB18">
        <v>-4978.14911467163</v>
      </c>
      <c r="BC18">
        <v>-5312.59894356357</v>
      </c>
      <c r="BD18">
        <v>-6479.39787176364</v>
      </c>
      <c r="BE18">
        <v>-7082.80265398704</v>
      </c>
      <c r="BF18">
        <v>-657.193456869862</v>
      </c>
      <c r="BG18">
        <v>-1073.62733122238</v>
      </c>
      <c r="BH18">
        <v>-1352.13680956745</v>
      </c>
      <c r="BI18">
        <v>-1631.17158131487</v>
      </c>
      <c r="BJ18">
        <v>-2050.43947268202</v>
      </c>
      <c r="BK18">
        <v>-3450.68085929479</v>
      </c>
      <c r="BL18">
        <v>-4150.64864237942</v>
      </c>
      <c r="BM18">
        <v>735.136773923691</v>
      </c>
      <c r="BN18">
        <v>294.974941811331</v>
      </c>
      <c r="BO18">
        <v>1.81442656056348</v>
      </c>
      <c r="BP18">
        <v>-291.105673517495</v>
      </c>
      <c r="BQ18">
        <v>-730.005569846468</v>
      </c>
      <c r="BR18">
        <v>-2188.3017358937</v>
      </c>
      <c r="BS18">
        <v>-2914.36584064164</v>
      </c>
      <c r="BT18">
        <v>1870.20142252509</v>
      </c>
      <c r="BU18">
        <v>1429.15493595989</v>
      </c>
      <c r="BV18">
        <v>1134.48770095807</v>
      </c>
      <c r="BW18">
        <v>839.462615806904</v>
      </c>
      <c r="BX18">
        <v>396.476148635074</v>
      </c>
      <c r="BY18">
        <v>-1081.0951784206</v>
      </c>
      <c r="BZ18">
        <v>-1818.98381760958</v>
      </c>
      <c r="CA18">
        <v>2771.62715501955</v>
      </c>
      <c r="CB18">
        <v>2349.61455680135</v>
      </c>
      <c r="CC18">
        <v>2065.00676352252</v>
      </c>
      <c r="CD18">
        <v>1778.30356486143</v>
      </c>
      <c r="CE18">
        <v>1345.07293130442</v>
      </c>
      <c r="CF18">
        <v>-116.872537576975</v>
      </c>
      <c r="CG18">
        <v>-853.624279867307</v>
      </c>
      <c r="CH18">
        <v>4000.15152113907</v>
      </c>
      <c r="CI18">
        <v>3655.68173162987</v>
      </c>
      <c r="CJ18">
        <v>3415.27224036943</v>
      </c>
      <c r="CK18">
        <v>3167.60633877751</v>
      </c>
      <c r="CL18">
        <v>2784.56666522405</v>
      </c>
      <c r="CM18">
        <v>1435.57079325343</v>
      </c>
      <c r="CN18">
        <v>732.837350982826</v>
      </c>
    </row>
    <row r="19" spans="1:92">
      <c r="A19" s="70" t="s">
        <v>104</v>
      </c>
      <c r="B19" s="44">
        <f>VLOOKUP(A19,PriceData!$K$4:$L$6,2,FALSE)</f>
        <v>1100</v>
      </c>
      <c r="C19" s="37">
        <f>VLOOKUP(A19,PriceData!$K$4:$M$6,3,FALSE)</f>
        <v>0.02</v>
      </c>
      <c r="D19" s="44" t="s">
        <v>108</v>
      </c>
      <c r="E19" s="44" t="s">
        <v>106</v>
      </c>
      <c r="F19" s="44">
        <v>20</v>
      </c>
      <c r="G19" s="44">
        <v>1034</v>
      </c>
      <c r="H19" s="44" t="s">
        <v>111</v>
      </c>
      <c r="I19" s="71">
        <v>40347</v>
      </c>
      <c r="J19" s="37">
        <v>0.39554283909253</v>
      </c>
      <c r="K19" s="72">
        <f>VLOOKUP(I19,PriceData!$A$5:$D$7,MATCH($E19,PriceData!$A$4:$D$4,0),FALSE)</f>
        <v>0.015</v>
      </c>
      <c r="L19" s="51" t="e">
        <f>BSPrice($B19,$J19,$K19,$C19,($I19-$B$1)/365,$G19,$H19,$D19)</f>
        <v>#NAME?</v>
      </c>
      <c r="M19" s="51" t="e">
        <f t="shared" si="0"/>
        <v>#NAME?</v>
      </c>
      <c r="N19" s="44" t="s">
        <v>107</v>
      </c>
      <c r="P19" s="48" t="e">
        <f>BSDelta(B19,J19,K19,C19,(I19-$B$1)/365,G19,H19,D19)</f>
        <v>#NAME?</v>
      </c>
      <c r="Q19" s="48" t="e">
        <f>BSGamma(B19,J19,K19,C19,(I19-$B$1)/365,G19,D19)</f>
        <v>#NAME?</v>
      </c>
      <c r="R19" s="50" t="e">
        <f>BSVega(B19,J19,K19,C19,(I19-$B$1)/365,G19,D19)</f>
        <v>#NAME?</v>
      </c>
      <c r="S19" s="50" t="e">
        <f>BSVolga(B19,J19,K19,C19,(I19-$B$1)/365,G19,D19)</f>
        <v>#NAME?</v>
      </c>
      <c r="T19" s="50" t="e">
        <f>BSTheta(B19,J19,K19,C19,(I19-$B$1)/365,G19,H19,D19)</f>
        <v>#NAME?</v>
      </c>
      <c r="U19" s="51" t="e">
        <f>BSRho(B19,J19,K19,C19,(I19-$B$1)/365,G19,H19,D19)</f>
        <v>#NAME?</v>
      </c>
      <c r="V19" s="73" t="e">
        <f t="shared" si="1"/>
        <v>#NAME?</v>
      </c>
      <c r="W19" s="73" t="e">
        <f t="shared" si="2"/>
        <v>#NAME?</v>
      </c>
      <c r="X19" s="53" t="e">
        <f t="shared" si="3"/>
        <v>#NAME?</v>
      </c>
      <c r="Y19" s="53" t="e">
        <f t="shared" si="4"/>
        <v>#NAME?</v>
      </c>
      <c r="Z19" s="53" t="e">
        <f t="shared" si="5"/>
        <v>#NAME?</v>
      </c>
      <c r="AA19" s="53" t="e">
        <f t="shared" si="6"/>
        <v>#NAME?</v>
      </c>
      <c r="AB19" s="53" t="e">
        <f>(BSPrice($B19*0.8,$J19,$K19,$C19,($I19-$B$1)/365,$G19,$H19,$D19)-BSPrice($B19,$J19,$K19,$C19,($I19-$B$1)/365,$G19,$H19,$D19))*$F19</f>
        <v>#NAME?</v>
      </c>
      <c r="AC19" s="53" t="e">
        <f>(BSPrice($B19*0.9,$J19,$K19,$C19,($I19-$B$1)/365,$G19,$H19,$D19)-BSPrice($B19,$J19,$K19,$C19,($I19-$B$1)/365,$G19,$H19,$D19))*$F19</f>
        <v>#NAME?</v>
      </c>
      <c r="AD19" s="53" t="e">
        <f>(BSPrice($B19*0.95,$J19,$K19,$C19,($I19-$B$1)/365,$G19,$H19,$D19)-BSPrice($B19,$J19,$K19,$C19,($I19-$B$1)/365,$G19,$H19,$D19))*$F19</f>
        <v>#NAME?</v>
      </c>
      <c r="AE19" s="53" t="e">
        <f>(BSPrice($B19*0.98,$J19,$K19,$C19,($I19-$B$1)/365,$G19,$H19,$D19)-BSPrice($B19,$J19,$K19,$C19,($I19-$B$1)/365,$G19,$H19,$D19))*$F19</f>
        <v>#NAME?</v>
      </c>
      <c r="AF19" s="53" t="e">
        <f>(BSPrice($B19*1.02,$J19,$K19,$C19,($I19-$B$1)/365,$G19,$H19,$D19)-BSPrice($B19,$J19,$K19,$C19,($I19-$B$1)/365,$G19,$H19,$D19))*$F19</f>
        <v>#NAME?</v>
      </c>
      <c r="AG19" s="53" t="e">
        <f>(BSPrice($B19*1.05,$J19,$K19,$C19,($I19-$B$1)/365,$G19,$H19,$D19)-BSPrice($B19,$J19,$K19,$C19,($I19-$B$1)/365,$G19,$H19,$D19))*$F19</f>
        <v>#NAME?</v>
      </c>
      <c r="AH19" s="53" t="e">
        <f>(BSPrice($B19*1.1,$J19,$K19,$C19,($I19-$B$1)/365,$G19,$H19,$D19)-BSPrice($B19,$J19,$K19,$C19,($I19-$B$1)/365,$G19,$H19,$D19))*$F19</f>
        <v>#NAME?</v>
      </c>
      <c r="AI19" s="53" t="e">
        <f>(BSPrice($B19*1.2,$J19,$K19,$C19,($I19-$B$1)/365,$G19,$H19,$D19)-BSPrice($B19,$J19,$K19,$C19,($I19-$B$1)/365,$G19,$H19,$D19))*$F19</f>
        <v>#NAME?</v>
      </c>
      <c r="AJ19" s="53" t="e">
        <f>(BSPrice($B19,$J19-0.1,$K19,$C19,($I19-$B$1)/365,$G19,$H19,$D19)-BSPrice($B19,$J19,$K19,$C19,($I19-$B$1)/365,$G19,$H19,$D19))*$F19</f>
        <v>#NAME?</v>
      </c>
      <c r="AK19" s="53" t="e">
        <f>(BSPrice($B19,$J19-0.05,$K19,$C19,($I19-$B$1)/365,$G19,$H19,$D19)-BSPrice($B19,$J19,$K19,$C19,($I19-$B$1)/365,$G19,$H19,$D19))*$F19</f>
        <v>#NAME?</v>
      </c>
      <c r="AL19" s="53" t="e">
        <f>(BSPrice($B19,$J19-0.02,$K19,$C19,($I19-$B$1)/365,$G19,$H19,$D19)-BSPrice($B19,$J19,$K19,$C19,($I19-$B$1)/365,$G19,$H19,$D19))*$F19</f>
        <v>#NAME?</v>
      </c>
      <c r="AM19" s="53" t="e">
        <f>(BSPrice($B19,$J19-0.01,$K19,$C19,($I19-$B$1)/365,$G19,$H19,$D19)-BSPrice($B19,$J19,$K19,$C19,($I19-$B$1)/365,$G19,$H19,$D19))*$F19</f>
        <v>#NAME?</v>
      </c>
      <c r="AN19" s="53" t="e">
        <f>(BSPrice($B19,$J19+0.01,$K19,$C19,($I19-$B$1)/365,$G19,$H19,$D19)-BSPrice($B19,$J19,$K19,$C19,($I19-$B$1)/365,$G19,$H19,$D19))*$F19</f>
        <v>#NAME?</v>
      </c>
      <c r="AO19" s="53" t="e">
        <f>(BSPrice($B19,$J19+0.02,$K19,$C19,($I19-$B$1)/365,$G19,$H19,$D19)-BSPrice($B19,$J19,$K19,$C19,($I19-$B$1)/365,$G19,$H19,$D19))*$F19</f>
        <v>#NAME?</v>
      </c>
      <c r="AP19" s="53" t="e">
        <f>(BSPrice($B19,$J19+0.05,$K19,$C19,($I19-$B$1)/365,$G19,$H19,$D19)-BSPrice($B19,$J19,$K19,$C19,($I19-$B$1)/365,$G19,$H19,$D19))*$F19</f>
        <v>#NAME?</v>
      </c>
      <c r="AQ19" s="53" t="e">
        <f>(BSPrice($B19,$J19+0.1,$K19,$C19,($I19-$B$1)/365,$G19,$H19,$D19)-BSPrice($B19,$J19,$K19,$C19,($I19-$B$1)/365,$G19,$H19,$D19))*$F19</f>
        <v>#NAME?</v>
      </c>
      <c r="AR19">
        <v>-2311.43677045138</v>
      </c>
      <c r="AS19">
        <v>-2189.57506191626</v>
      </c>
      <c r="AT19">
        <v>-2106.09195704886</v>
      </c>
      <c r="AU19">
        <v>-2021.09826107597</v>
      </c>
      <c r="AV19">
        <v>-1891.2065315474</v>
      </c>
      <c r="AW19">
        <v>-1443.26539633028</v>
      </c>
      <c r="AX19">
        <v>-1213.50869670547</v>
      </c>
      <c r="AY19">
        <v>-1955.29658583273</v>
      </c>
      <c r="AZ19">
        <v>-1811.48538985142</v>
      </c>
      <c r="BA19">
        <v>-1714.63354121326</v>
      </c>
      <c r="BB19">
        <v>-1617.14475943526</v>
      </c>
      <c r="BC19">
        <v>-1469.93414960699</v>
      </c>
      <c r="BD19">
        <v>-973.6417968928</v>
      </c>
      <c r="BE19">
        <v>-723.660309136092</v>
      </c>
      <c r="BF19">
        <v>-934.545664735499</v>
      </c>
      <c r="BG19">
        <v>-768.492846609663</v>
      </c>
      <c r="BH19">
        <v>-657.901326177974</v>
      </c>
      <c r="BI19">
        <v>-547.405021789428</v>
      </c>
      <c r="BJ19">
        <v>-381.85159098215</v>
      </c>
      <c r="BK19">
        <v>168.116050072399</v>
      </c>
      <c r="BL19">
        <v>441.869401635667</v>
      </c>
      <c r="BM19">
        <v>-276.795637254958</v>
      </c>
      <c r="BN19">
        <v>-111.324703037084</v>
      </c>
      <c r="BO19">
        <v>-0.713828914637133</v>
      </c>
      <c r="BP19">
        <v>110.073111907944</v>
      </c>
      <c r="BQ19">
        <v>276.491348775425</v>
      </c>
      <c r="BR19">
        <v>832.030025936228</v>
      </c>
      <c r="BS19">
        <v>1109.64300156434</v>
      </c>
      <c r="BT19">
        <v>467.381620299028</v>
      </c>
      <c r="BU19">
        <v>625.692272207399</v>
      </c>
      <c r="BV19">
        <v>732.438296099862</v>
      </c>
      <c r="BW19">
        <v>839.973066235308</v>
      </c>
      <c r="BX19">
        <v>1002.49156519962</v>
      </c>
      <c r="BY19">
        <v>1551.27166025511</v>
      </c>
      <c r="BZ19">
        <v>1828.04747718444</v>
      </c>
      <c r="CA19">
        <v>1286.21340025054</v>
      </c>
      <c r="CB19">
        <v>1432.4555894523</v>
      </c>
      <c r="CC19">
        <v>1532.34877363331</v>
      </c>
      <c r="CD19">
        <v>1633.85168349528</v>
      </c>
      <c r="CE19">
        <v>1788.65544415662</v>
      </c>
      <c r="CF19">
        <v>2320.43934010049</v>
      </c>
      <c r="CG19">
        <v>2592.35639986904</v>
      </c>
      <c r="CH19">
        <v>3099.20627976495</v>
      </c>
      <c r="CI19">
        <v>3213.61555011559</v>
      </c>
      <c r="CJ19">
        <v>3294.66173566632</v>
      </c>
      <c r="CK19">
        <v>3379.0398353028</v>
      </c>
      <c r="CL19">
        <v>3511.06996915666</v>
      </c>
      <c r="CM19">
        <v>3987.20331019433</v>
      </c>
      <c r="CN19">
        <v>4240.23714047391</v>
      </c>
    </row>
    <row r="20" spans="1:92">
      <c r="A20" s="70" t="s">
        <v>104</v>
      </c>
      <c r="B20" s="44">
        <f>VLOOKUP(A20,PriceData!$K$4:$L$6,2,FALSE)</f>
        <v>1100</v>
      </c>
      <c r="C20" s="37">
        <f>VLOOKUP(A20,PriceData!$K$4:$M$6,3,FALSE)</f>
        <v>0.02</v>
      </c>
      <c r="D20" s="44" t="s">
        <v>108</v>
      </c>
      <c r="E20" s="44" t="s">
        <v>106</v>
      </c>
      <c r="F20" s="44">
        <v>25</v>
      </c>
      <c r="G20" s="44">
        <v>902</v>
      </c>
      <c r="H20" s="44" t="s">
        <v>109</v>
      </c>
      <c r="I20" s="71">
        <v>40347</v>
      </c>
      <c r="J20" s="37">
        <v>0.518258415340766</v>
      </c>
      <c r="K20" s="72">
        <f>VLOOKUP(I20,PriceData!$A$5:$D$7,MATCH($E20,PriceData!$A$4:$D$4,0),FALSE)</f>
        <v>0.015</v>
      </c>
      <c r="L20" s="51" t="e">
        <f>BSPrice($B20,$J20,$K20,$C20,($I20-$B$1)/365,$G20,$H20,$D20)</f>
        <v>#NAME?</v>
      </c>
      <c r="M20" s="51" t="e">
        <f t="shared" si="0"/>
        <v>#NAME?</v>
      </c>
      <c r="N20" s="44" t="s">
        <v>110</v>
      </c>
      <c r="P20" s="48" t="e">
        <f>BSDelta(B20,J20,K20,C20,(I20-$B$1)/365,G20,H20,D20)</f>
        <v>#NAME?</v>
      </c>
      <c r="Q20" s="48" t="e">
        <f>BSGamma(B20,J20,K20,C20,(I20-$B$1)/365,G20,D20)</f>
        <v>#NAME?</v>
      </c>
      <c r="R20" s="50" t="e">
        <f>BSVega(B20,J20,K20,C20,(I20-$B$1)/365,G20,D20)</f>
        <v>#NAME?</v>
      </c>
      <c r="S20" s="50" t="e">
        <f>BSVolga(B20,J20,K20,C20,(I20-$B$1)/365,G20,D20)</f>
        <v>#NAME?</v>
      </c>
      <c r="T20" s="50" t="e">
        <f>BSTheta(B20,J20,K20,C20,(I20-$B$1)/365,G20,H20,D20)</f>
        <v>#NAME?</v>
      </c>
      <c r="U20" s="51" t="e">
        <f>BSRho(B20,J20,K20,C20,(I20-$B$1)/365,G20,H20,D20)</f>
        <v>#NAME?</v>
      </c>
      <c r="V20" s="73" t="e">
        <f t="shared" si="1"/>
        <v>#NAME?</v>
      </c>
      <c r="W20" s="73" t="e">
        <f t="shared" si="2"/>
        <v>#NAME?</v>
      </c>
      <c r="X20" s="53" t="e">
        <f t="shared" si="3"/>
        <v>#NAME?</v>
      </c>
      <c r="Y20" s="53" t="e">
        <f t="shared" si="4"/>
        <v>#NAME?</v>
      </c>
      <c r="Z20" s="53" t="e">
        <f t="shared" si="5"/>
        <v>#NAME?</v>
      </c>
      <c r="AA20" s="53" t="e">
        <f t="shared" si="6"/>
        <v>#NAME?</v>
      </c>
      <c r="AB20" s="53" t="e">
        <f>(BSPrice($B20*0.8,$J20,$K20,$C20,($I20-$B$1)/365,$G20,$H20,$D20)-BSPrice($B20,$J20,$K20,$C20,($I20-$B$1)/365,$G20,$H20,$D20))*$F20</f>
        <v>#NAME?</v>
      </c>
      <c r="AC20" s="53" t="e">
        <f>(BSPrice($B20*0.9,$J20,$K20,$C20,($I20-$B$1)/365,$G20,$H20,$D20)-BSPrice($B20,$J20,$K20,$C20,($I20-$B$1)/365,$G20,$H20,$D20))*$F20</f>
        <v>#NAME?</v>
      </c>
      <c r="AD20" s="53" t="e">
        <f>(BSPrice($B20*0.95,$J20,$K20,$C20,($I20-$B$1)/365,$G20,$H20,$D20)-BSPrice($B20,$J20,$K20,$C20,($I20-$B$1)/365,$G20,$H20,$D20))*$F20</f>
        <v>#NAME?</v>
      </c>
      <c r="AE20" s="53" t="e">
        <f>(BSPrice($B20*0.98,$J20,$K20,$C20,($I20-$B$1)/365,$G20,$H20,$D20)-BSPrice($B20,$J20,$K20,$C20,($I20-$B$1)/365,$G20,$H20,$D20))*$F20</f>
        <v>#NAME?</v>
      </c>
      <c r="AF20" s="53" t="e">
        <f>(BSPrice($B20*1.02,$J20,$K20,$C20,($I20-$B$1)/365,$G20,$H20,$D20)-BSPrice($B20,$J20,$K20,$C20,($I20-$B$1)/365,$G20,$H20,$D20))*$F20</f>
        <v>#NAME?</v>
      </c>
      <c r="AG20" s="53" t="e">
        <f>(BSPrice($B20*1.05,$J20,$K20,$C20,($I20-$B$1)/365,$G20,$H20,$D20)-BSPrice($B20,$J20,$K20,$C20,($I20-$B$1)/365,$G20,$H20,$D20))*$F20</f>
        <v>#NAME?</v>
      </c>
      <c r="AH20" s="53" t="e">
        <f>(BSPrice($B20*1.1,$J20,$K20,$C20,($I20-$B$1)/365,$G20,$H20,$D20)-BSPrice($B20,$J20,$K20,$C20,($I20-$B$1)/365,$G20,$H20,$D20))*$F20</f>
        <v>#NAME?</v>
      </c>
      <c r="AI20" s="53" t="e">
        <f>(BSPrice($B20*1.2,$J20,$K20,$C20,($I20-$B$1)/365,$G20,$H20,$D20)-BSPrice($B20,$J20,$K20,$C20,($I20-$B$1)/365,$G20,$H20,$D20))*$F20</f>
        <v>#NAME?</v>
      </c>
      <c r="AJ20" s="53" t="e">
        <f>(BSPrice($B20,$J20-0.1,$K20,$C20,($I20-$B$1)/365,$G20,$H20,$D20)-BSPrice($B20,$J20,$K20,$C20,($I20-$B$1)/365,$G20,$H20,$D20))*$F20</f>
        <v>#NAME?</v>
      </c>
      <c r="AK20" s="53" t="e">
        <f>(BSPrice($B20,$J20-0.05,$K20,$C20,($I20-$B$1)/365,$G20,$H20,$D20)-BSPrice($B20,$J20,$K20,$C20,($I20-$B$1)/365,$G20,$H20,$D20))*$F20</f>
        <v>#NAME?</v>
      </c>
      <c r="AL20" s="53" t="e">
        <f>(BSPrice($B20,$J20-0.02,$K20,$C20,($I20-$B$1)/365,$G20,$H20,$D20)-BSPrice($B20,$J20,$K20,$C20,($I20-$B$1)/365,$G20,$H20,$D20))*$F20</f>
        <v>#NAME?</v>
      </c>
      <c r="AM20" s="53" t="e">
        <f>(BSPrice($B20,$J20-0.01,$K20,$C20,($I20-$B$1)/365,$G20,$H20,$D20)-BSPrice($B20,$J20,$K20,$C20,($I20-$B$1)/365,$G20,$H20,$D20))*$F20</f>
        <v>#NAME?</v>
      </c>
      <c r="AN20" s="53" t="e">
        <f>(BSPrice($B20,$J20+0.01,$K20,$C20,($I20-$B$1)/365,$G20,$H20,$D20)-BSPrice($B20,$J20,$K20,$C20,($I20-$B$1)/365,$G20,$H20,$D20))*$F20</f>
        <v>#NAME?</v>
      </c>
      <c r="AO20" s="53" t="e">
        <f>(BSPrice($B20,$J20+0.02,$K20,$C20,($I20-$B$1)/365,$G20,$H20,$D20)-BSPrice($B20,$J20,$K20,$C20,($I20-$B$1)/365,$G20,$H20,$D20))*$F20</f>
        <v>#NAME?</v>
      </c>
      <c r="AP20" s="53" t="e">
        <f>(BSPrice($B20,$J20+0.05,$K20,$C20,($I20-$B$1)/365,$G20,$H20,$D20)-BSPrice($B20,$J20,$K20,$C20,($I20-$B$1)/365,$G20,$H20,$D20))*$F20</f>
        <v>#NAME?</v>
      </c>
      <c r="AQ20" s="53" t="e">
        <f>(BSPrice($B20,$J20+0.1,$K20,$C20,($I20-$B$1)/365,$G20,$H20,$D20)-BSPrice($B20,$J20,$K20,$C20,($I20-$B$1)/365,$G20,$H20,$D20))*$F20</f>
        <v>#NAME?</v>
      </c>
      <c r="AR20">
        <v>1540.72486085199</v>
      </c>
      <c r="AS20">
        <v>1717.07353278902</v>
      </c>
      <c r="AT20">
        <v>1834.51061399392</v>
      </c>
      <c r="AU20">
        <v>1951.83454607135</v>
      </c>
      <c r="AV20">
        <v>2127.59057172485</v>
      </c>
      <c r="AW20">
        <v>2711.15403584441</v>
      </c>
      <c r="AX20">
        <v>3001.42678007082</v>
      </c>
      <c r="AY20">
        <v>951.44810146917</v>
      </c>
      <c r="AZ20">
        <v>1132.88354778394</v>
      </c>
      <c r="BA20">
        <v>1253.72996523462</v>
      </c>
      <c r="BB20">
        <v>1374.47515302575</v>
      </c>
      <c r="BC20">
        <v>1555.38132402038</v>
      </c>
      <c r="BD20">
        <v>2156.21192234077</v>
      </c>
      <c r="BE20">
        <v>2455.1455579673</v>
      </c>
      <c r="BF20">
        <v>53.1397477309481</v>
      </c>
      <c r="BG20">
        <v>228.005726436547</v>
      </c>
      <c r="BH20">
        <v>345.520151379672</v>
      </c>
      <c r="BI20">
        <v>463.66759479083</v>
      </c>
      <c r="BJ20">
        <v>641.890839712741</v>
      </c>
      <c r="BK20">
        <v>1241.99335010892</v>
      </c>
      <c r="BL20">
        <v>1544.12785692063</v>
      </c>
      <c r="BM20">
        <v>-278.380676119318</v>
      </c>
      <c r="BN20">
        <v>-113.010998214129</v>
      </c>
      <c r="BO20">
        <v>-1.00210457881662</v>
      </c>
      <c r="BP20">
        <v>112.2279465693</v>
      </c>
      <c r="BQ20">
        <v>284.061229269949</v>
      </c>
      <c r="BR20">
        <v>869.700391626172</v>
      </c>
      <c r="BS20">
        <v>1167.64493226758</v>
      </c>
      <c r="BT20">
        <v>-546.526349688035</v>
      </c>
      <c r="BU20">
        <v>-393.235669322122</v>
      </c>
      <c r="BV20">
        <v>-288.400870277575</v>
      </c>
      <c r="BW20">
        <v>-181.707426373281</v>
      </c>
      <c r="BX20">
        <v>-18.5938689899332</v>
      </c>
      <c r="BY20">
        <v>545.689934002282</v>
      </c>
      <c r="BZ20">
        <v>836.470612866817</v>
      </c>
      <c r="CA20">
        <v>-761.695592727976</v>
      </c>
      <c r="CB20">
        <v>-622.011768903514</v>
      </c>
      <c r="CC20">
        <v>-525.408243757464</v>
      </c>
      <c r="CD20">
        <v>-426.321843632399</v>
      </c>
      <c r="CE20">
        <v>-273.535031805295</v>
      </c>
      <c r="CF20">
        <v>264.273042795262</v>
      </c>
      <c r="CG20">
        <v>545.546861677437</v>
      </c>
      <c r="CH20">
        <v>-1069.0641536201</v>
      </c>
      <c r="CI20">
        <v>-957.848087445213</v>
      </c>
      <c r="CJ20">
        <v>-878.900101619001</v>
      </c>
      <c r="CK20">
        <v>-796.433807549215</v>
      </c>
      <c r="CL20">
        <v>-666.703179523862</v>
      </c>
      <c r="CM20">
        <v>-191.098840857452</v>
      </c>
      <c r="CN20">
        <v>66.3623489758335</v>
      </c>
    </row>
    <row r="21" spans="1:92">
      <c r="A21" s="70" t="s">
        <v>104</v>
      </c>
      <c r="B21" s="44">
        <f>VLOOKUP(A21,PriceData!$K$4:$L$6,2,FALSE)</f>
        <v>1100</v>
      </c>
      <c r="C21" s="37">
        <f>VLOOKUP(A21,PriceData!$K$4:$M$6,3,FALSE)</f>
        <v>0.02</v>
      </c>
      <c r="D21" s="44" t="s">
        <v>108</v>
      </c>
      <c r="E21" s="44" t="s">
        <v>106</v>
      </c>
      <c r="F21" s="44">
        <v>25</v>
      </c>
      <c r="G21" s="44">
        <v>902</v>
      </c>
      <c r="H21" s="44" t="s">
        <v>109</v>
      </c>
      <c r="I21" s="71">
        <v>40347</v>
      </c>
      <c r="J21" s="37">
        <v>0.518258415340766</v>
      </c>
      <c r="K21" s="72">
        <f>VLOOKUP(I21,PriceData!$A$5:$D$7,MATCH($E21,PriceData!$A$4:$D$4,0),FALSE)</f>
        <v>0.015</v>
      </c>
      <c r="L21" s="51" t="e">
        <f>BSPrice($B21,$J21,$K21,$C21,($I21-$B$1)/365,$G21,$H21,$D21)</f>
        <v>#NAME?</v>
      </c>
      <c r="M21" s="51" t="e">
        <f t="shared" si="0"/>
        <v>#NAME?</v>
      </c>
      <c r="N21" s="44" t="s">
        <v>107</v>
      </c>
      <c r="P21" s="48" t="e">
        <f>BSDelta(B21,J21,K21,C21,(I21-$B$1)/365,G21,H21,D21)</f>
        <v>#NAME?</v>
      </c>
      <c r="Q21" s="48" t="e">
        <f>BSGamma(B21,J21,K21,C21,(I21-$B$1)/365,G21,D21)</f>
        <v>#NAME?</v>
      </c>
      <c r="R21" s="50" t="e">
        <f>BSVega(B21,J21,K21,C21,(I21-$B$1)/365,G21,D21)</f>
        <v>#NAME?</v>
      </c>
      <c r="S21" s="50" t="e">
        <f>BSVolga(B21,J21,K21,C21,(I21-$B$1)/365,G21,D21)</f>
        <v>#NAME?</v>
      </c>
      <c r="T21" s="50" t="e">
        <f>BSTheta(B21,J21,K21,C21,(I21-$B$1)/365,G21,H21,D21)</f>
        <v>#NAME?</v>
      </c>
      <c r="U21" s="51" t="e">
        <f>BSRho(B21,J21,K21,C21,(I21-$B$1)/365,G21,H21,D21)</f>
        <v>#NAME?</v>
      </c>
      <c r="V21" s="73" t="e">
        <f t="shared" si="1"/>
        <v>#NAME?</v>
      </c>
      <c r="W21" s="73" t="e">
        <f t="shared" si="2"/>
        <v>#NAME?</v>
      </c>
      <c r="X21" s="53" t="e">
        <f t="shared" si="3"/>
        <v>#NAME?</v>
      </c>
      <c r="Y21" s="53" t="e">
        <f t="shared" si="4"/>
        <v>#NAME?</v>
      </c>
      <c r="Z21" s="53" t="e">
        <f t="shared" si="5"/>
        <v>#NAME?</v>
      </c>
      <c r="AA21" s="53" t="e">
        <f t="shared" si="6"/>
        <v>#NAME?</v>
      </c>
      <c r="AB21" s="53" t="e">
        <f>(BSPrice($B21*0.8,$J21,$K21,$C21,($I21-$B$1)/365,$G21,$H21,$D21)-BSPrice($B21,$J21,$K21,$C21,($I21-$B$1)/365,$G21,$H21,$D21))*$F21</f>
        <v>#NAME?</v>
      </c>
      <c r="AC21" s="53" t="e">
        <f>(BSPrice($B21*0.9,$J21,$K21,$C21,($I21-$B$1)/365,$G21,$H21,$D21)-BSPrice($B21,$J21,$K21,$C21,($I21-$B$1)/365,$G21,$H21,$D21))*$F21</f>
        <v>#NAME?</v>
      </c>
      <c r="AD21" s="53" t="e">
        <f>(BSPrice($B21*0.95,$J21,$K21,$C21,($I21-$B$1)/365,$G21,$H21,$D21)-BSPrice($B21,$J21,$K21,$C21,($I21-$B$1)/365,$G21,$H21,$D21))*$F21</f>
        <v>#NAME?</v>
      </c>
      <c r="AE21" s="53" t="e">
        <f>(BSPrice($B21*0.98,$J21,$K21,$C21,($I21-$B$1)/365,$G21,$H21,$D21)-BSPrice($B21,$J21,$K21,$C21,($I21-$B$1)/365,$G21,$H21,$D21))*$F21</f>
        <v>#NAME?</v>
      </c>
      <c r="AF21" s="53" t="e">
        <f>(BSPrice($B21*1.02,$J21,$K21,$C21,($I21-$B$1)/365,$G21,$H21,$D21)-BSPrice($B21,$J21,$K21,$C21,($I21-$B$1)/365,$G21,$H21,$D21))*$F21</f>
        <v>#NAME?</v>
      </c>
      <c r="AG21" s="53" t="e">
        <f>(BSPrice($B21*1.05,$J21,$K21,$C21,($I21-$B$1)/365,$G21,$H21,$D21)-BSPrice($B21,$J21,$K21,$C21,($I21-$B$1)/365,$G21,$H21,$D21))*$F21</f>
        <v>#NAME?</v>
      </c>
      <c r="AH21" s="53" t="e">
        <f>(BSPrice($B21*1.1,$J21,$K21,$C21,($I21-$B$1)/365,$G21,$H21,$D21)-BSPrice($B21,$J21,$K21,$C21,($I21-$B$1)/365,$G21,$H21,$D21))*$F21</f>
        <v>#NAME?</v>
      </c>
      <c r="AI21" s="53" t="e">
        <f>(BSPrice($B21*1.2,$J21,$K21,$C21,($I21-$B$1)/365,$G21,$H21,$D21)-BSPrice($B21,$J21,$K21,$C21,($I21-$B$1)/365,$G21,$H21,$D21))*$F21</f>
        <v>#NAME?</v>
      </c>
      <c r="AJ21" s="53" t="e">
        <f>(BSPrice($B21,$J21-0.1,$K21,$C21,($I21-$B$1)/365,$G21,$H21,$D21)-BSPrice($B21,$J21,$K21,$C21,($I21-$B$1)/365,$G21,$H21,$D21))*$F21</f>
        <v>#NAME?</v>
      </c>
      <c r="AK21" s="53" t="e">
        <f>(BSPrice($B21,$J21-0.05,$K21,$C21,($I21-$B$1)/365,$G21,$H21,$D21)-BSPrice($B21,$J21,$K21,$C21,($I21-$B$1)/365,$G21,$H21,$D21))*$F21</f>
        <v>#NAME?</v>
      </c>
      <c r="AL21" s="53" t="e">
        <f>(BSPrice($B21,$J21-0.02,$K21,$C21,($I21-$B$1)/365,$G21,$H21,$D21)-BSPrice($B21,$J21,$K21,$C21,($I21-$B$1)/365,$G21,$H21,$D21))*$F21</f>
        <v>#NAME?</v>
      </c>
      <c r="AM21" s="53" t="e">
        <f>(BSPrice($B21,$J21-0.01,$K21,$C21,($I21-$B$1)/365,$G21,$H21,$D21)-BSPrice($B21,$J21,$K21,$C21,($I21-$B$1)/365,$G21,$H21,$D21))*$F21</f>
        <v>#NAME?</v>
      </c>
      <c r="AN21" s="53" t="e">
        <f>(BSPrice($B21,$J21+0.01,$K21,$C21,($I21-$B$1)/365,$G21,$H21,$D21)-BSPrice($B21,$J21,$K21,$C21,($I21-$B$1)/365,$G21,$H21,$D21))*$F21</f>
        <v>#NAME?</v>
      </c>
      <c r="AO21" s="53" t="e">
        <f>(BSPrice($B21,$J21+0.02,$K21,$C21,($I21-$B$1)/365,$G21,$H21,$D21)-BSPrice($B21,$J21,$K21,$C21,($I21-$B$1)/365,$G21,$H21,$D21))*$F21</f>
        <v>#NAME?</v>
      </c>
      <c r="AP21" s="53" t="e">
        <f>(BSPrice($B21,$J21+0.05,$K21,$C21,($I21-$B$1)/365,$G21,$H21,$D21)-BSPrice($B21,$J21,$K21,$C21,($I21-$B$1)/365,$G21,$H21,$D21))*$F21</f>
        <v>#NAME?</v>
      </c>
      <c r="AQ21" s="53" t="e">
        <f>(BSPrice($B21,$J21+0.1,$K21,$C21,($I21-$B$1)/365,$G21,$H21,$D21)-BSPrice($B21,$J21,$K21,$C21,($I21-$B$1)/365,$G21,$H21,$D21))*$F21</f>
        <v>#NAME?</v>
      </c>
      <c r="AR21">
        <v>1540.72486085199</v>
      </c>
      <c r="AS21">
        <v>1717.07353278902</v>
      </c>
      <c r="AT21">
        <v>1834.51061399392</v>
      </c>
      <c r="AU21">
        <v>1951.83454607135</v>
      </c>
      <c r="AV21">
        <v>2127.59057172485</v>
      </c>
      <c r="AW21">
        <v>2711.15403584441</v>
      </c>
      <c r="AX21">
        <v>3001.42678007082</v>
      </c>
      <c r="AY21">
        <v>951.44810146917</v>
      </c>
      <c r="AZ21">
        <v>1132.88354778394</v>
      </c>
      <c r="BA21">
        <v>1253.72996523462</v>
      </c>
      <c r="BB21">
        <v>1374.47515302575</v>
      </c>
      <c r="BC21">
        <v>1555.38132402038</v>
      </c>
      <c r="BD21">
        <v>2156.21192234077</v>
      </c>
      <c r="BE21">
        <v>2455.1455579673</v>
      </c>
      <c r="BF21">
        <v>53.1397477309481</v>
      </c>
      <c r="BG21">
        <v>228.005726436547</v>
      </c>
      <c r="BH21">
        <v>345.520151379672</v>
      </c>
      <c r="BI21">
        <v>463.66759479083</v>
      </c>
      <c r="BJ21">
        <v>641.890839712741</v>
      </c>
      <c r="BK21">
        <v>1241.99335010892</v>
      </c>
      <c r="BL21">
        <v>1544.12785692063</v>
      </c>
      <c r="BM21">
        <v>-278.380676119318</v>
      </c>
      <c r="BN21">
        <v>-113.010998214129</v>
      </c>
      <c r="BO21">
        <v>-1.00210457881662</v>
      </c>
      <c r="BP21">
        <v>112.2279465693</v>
      </c>
      <c r="BQ21">
        <v>284.061229269949</v>
      </c>
      <c r="BR21">
        <v>869.700391626172</v>
      </c>
      <c r="BS21">
        <v>1167.64493226758</v>
      </c>
      <c r="BT21">
        <v>-546.526349688035</v>
      </c>
      <c r="BU21">
        <v>-393.235669322122</v>
      </c>
      <c r="BV21">
        <v>-288.400870277575</v>
      </c>
      <c r="BW21">
        <v>-181.707426373281</v>
      </c>
      <c r="BX21">
        <v>-18.5938689899332</v>
      </c>
      <c r="BY21">
        <v>545.689934002282</v>
      </c>
      <c r="BZ21">
        <v>836.470612866817</v>
      </c>
      <c r="CA21">
        <v>-761.695592727976</v>
      </c>
      <c r="CB21">
        <v>-622.011768903514</v>
      </c>
      <c r="CC21">
        <v>-525.408243757464</v>
      </c>
      <c r="CD21">
        <v>-426.321843632399</v>
      </c>
      <c r="CE21">
        <v>-273.535031805295</v>
      </c>
      <c r="CF21">
        <v>264.273042795262</v>
      </c>
      <c r="CG21">
        <v>545.546861677437</v>
      </c>
      <c r="CH21">
        <v>-1069.0641536201</v>
      </c>
      <c r="CI21">
        <v>-957.848087445213</v>
      </c>
      <c r="CJ21">
        <v>-878.900101619001</v>
      </c>
      <c r="CK21">
        <v>-796.433807549215</v>
      </c>
      <c r="CL21">
        <v>-666.703179523862</v>
      </c>
      <c r="CM21">
        <v>-191.098840857452</v>
      </c>
      <c r="CN21">
        <v>66.3623489758335</v>
      </c>
    </row>
    <row r="22" spans="1:92">
      <c r="A22" s="70" t="s">
        <v>104</v>
      </c>
      <c r="B22" s="44">
        <f>VLOOKUP(A22,PriceData!$K$4:$L$6,2,FALSE)</f>
        <v>1100</v>
      </c>
      <c r="C22" s="37">
        <f>VLOOKUP(A22,PriceData!$K$4:$M$6,3,FALSE)</f>
        <v>0.02</v>
      </c>
      <c r="D22" s="44" t="s">
        <v>108</v>
      </c>
      <c r="E22" s="44" t="s">
        <v>106</v>
      </c>
      <c r="F22" s="44">
        <v>50</v>
      </c>
      <c r="G22" s="44">
        <v>1331</v>
      </c>
      <c r="H22" s="44" t="s">
        <v>111</v>
      </c>
      <c r="I22" s="71">
        <v>40347</v>
      </c>
      <c r="J22" s="37">
        <v>0.329703728044274</v>
      </c>
      <c r="K22" s="72">
        <f>VLOOKUP(I22,PriceData!$A$5:$D$7,MATCH($E22,PriceData!$A$4:$D$4,0),FALSE)</f>
        <v>0.015</v>
      </c>
      <c r="L22" s="51" t="e">
        <f>BSPrice($B22,$J22,$K22,$C22,($I22-$B$1)/365,$G22,$H22,$D22)</f>
        <v>#NAME?</v>
      </c>
      <c r="M22" s="51" t="e">
        <f t="shared" si="0"/>
        <v>#NAME?</v>
      </c>
      <c r="N22" s="44" t="s">
        <v>107</v>
      </c>
      <c r="P22" s="48" t="e">
        <f>BSDelta(B22,J22,K22,C22,(I22-$B$1)/365,G22,H22,D22)</f>
        <v>#NAME?</v>
      </c>
      <c r="Q22" s="48" t="e">
        <f>BSGamma(B22,J22,K22,C22,(I22-$B$1)/365,G22,D22)</f>
        <v>#NAME?</v>
      </c>
      <c r="R22" s="50" t="e">
        <f>BSVega(B22,J22,K22,C22,(I22-$B$1)/365,G22,D22)</f>
        <v>#NAME?</v>
      </c>
      <c r="S22" s="50" t="e">
        <f>BSVolga(B22,J22,K22,C22,(I22-$B$1)/365,G22,D22)</f>
        <v>#NAME?</v>
      </c>
      <c r="T22" s="50" t="e">
        <f>BSTheta(B22,J22,K22,C22,(I22-$B$1)/365,G22,H22,D22)</f>
        <v>#NAME?</v>
      </c>
      <c r="U22" s="51" t="e">
        <f>BSRho(B22,J22,K22,C22,(I22-$B$1)/365,G22,H22,D22)</f>
        <v>#NAME?</v>
      </c>
      <c r="V22" s="73" t="e">
        <f t="shared" si="1"/>
        <v>#NAME?</v>
      </c>
      <c r="W22" s="73" t="e">
        <f t="shared" si="2"/>
        <v>#NAME?</v>
      </c>
      <c r="X22" s="53" t="e">
        <f t="shared" si="3"/>
        <v>#NAME?</v>
      </c>
      <c r="Y22" s="53" t="e">
        <f t="shared" si="4"/>
        <v>#NAME?</v>
      </c>
      <c r="Z22" s="53" t="e">
        <f t="shared" si="5"/>
        <v>#NAME?</v>
      </c>
      <c r="AA22" s="53" t="e">
        <f t="shared" si="6"/>
        <v>#NAME?</v>
      </c>
      <c r="AB22" s="53" t="e">
        <f>(BSPrice($B22*0.8,$J22,$K22,$C22,($I22-$B$1)/365,$G22,$H22,$D22)-BSPrice($B22,$J22,$K22,$C22,($I22-$B$1)/365,$G22,$H22,$D22))*$F22</f>
        <v>#NAME?</v>
      </c>
      <c r="AC22" s="53" t="e">
        <f>(BSPrice($B22*0.9,$J22,$K22,$C22,($I22-$B$1)/365,$G22,$H22,$D22)-BSPrice($B22,$J22,$K22,$C22,($I22-$B$1)/365,$G22,$H22,$D22))*$F22</f>
        <v>#NAME?</v>
      </c>
      <c r="AD22" s="53" t="e">
        <f>(BSPrice($B22*0.95,$J22,$K22,$C22,($I22-$B$1)/365,$G22,$H22,$D22)-BSPrice($B22,$J22,$K22,$C22,($I22-$B$1)/365,$G22,$H22,$D22))*$F22</f>
        <v>#NAME?</v>
      </c>
      <c r="AE22" s="53" t="e">
        <f>(BSPrice($B22*0.98,$J22,$K22,$C22,($I22-$B$1)/365,$G22,$H22,$D22)-BSPrice($B22,$J22,$K22,$C22,($I22-$B$1)/365,$G22,$H22,$D22))*$F22</f>
        <v>#NAME?</v>
      </c>
      <c r="AF22" s="53" t="e">
        <f>(BSPrice($B22*1.02,$J22,$K22,$C22,($I22-$B$1)/365,$G22,$H22,$D22)-BSPrice($B22,$J22,$K22,$C22,($I22-$B$1)/365,$G22,$H22,$D22))*$F22</f>
        <v>#NAME?</v>
      </c>
      <c r="AG22" s="53" t="e">
        <f>(BSPrice($B22*1.05,$J22,$K22,$C22,($I22-$B$1)/365,$G22,$H22,$D22)-BSPrice($B22,$J22,$K22,$C22,($I22-$B$1)/365,$G22,$H22,$D22))*$F22</f>
        <v>#NAME?</v>
      </c>
      <c r="AH22" s="53" t="e">
        <f>(BSPrice($B22*1.1,$J22,$K22,$C22,($I22-$B$1)/365,$G22,$H22,$D22)-BSPrice($B22,$J22,$K22,$C22,($I22-$B$1)/365,$G22,$H22,$D22))*$F22</f>
        <v>#NAME?</v>
      </c>
      <c r="AI22" s="53" t="e">
        <f>(BSPrice($B22*1.2,$J22,$K22,$C22,($I22-$B$1)/365,$G22,$H22,$D22)-BSPrice($B22,$J22,$K22,$C22,($I22-$B$1)/365,$G22,$H22,$D22))*$F22</f>
        <v>#NAME?</v>
      </c>
      <c r="AJ22" s="53" t="e">
        <f>(BSPrice($B22,$J22-0.1,$K22,$C22,($I22-$B$1)/365,$G22,$H22,$D22)-BSPrice($B22,$J22,$K22,$C22,($I22-$B$1)/365,$G22,$H22,$D22))*$F22</f>
        <v>#NAME?</v>
      </c>
      <c r="AK22" s="53" t="e">
        <f>(BSPrice($B22,$J22-0.05,$K22,$C22,($I22-$B$1)/365,$G22,$H22,$D22)-BSPrice($B22,$J22,$K22,$C22,($I22-$B$1)/365,$G22,$H22,$D22))*$F22</f>
        <v>#NAME?</v>
      </c>
      <c r="AL22" s="53" t="e">
        <f>(BSPrice($B22,$J22-0.02,$K22,$C22,($I22-$B$1)/365,$G22,$H22,$D22)-BSPrice($B22,$J22,$K22,$C22,($I22-$B$1)/365,$G22,$H22,$D22))*$F22</f>
        <v>#NAME?</v>
      </c>
      <c r="AM22" s="53" t="e">
        <f>(BSPrice($B22,$J22-0.01,$K22,$C22,($I22-$B$1)/365,$G22,$H22,$D22)-BSPrice($B22,$J22,$K22,$C22,($I22-$B$1)/365,$G22,$H22,$D22))*$F22</f>
        <v>#NAME?</v>
      </c>
      <c r="AN22" s="53" t="e">
        <f>(BSPrice($B22,$J22+0.01,$K22,$C22,($I22-$B$1)/365,$G22,$H22,$D22)-BSPrice($B22,$J22,$K22,$C22,($I22-$B$1)/365,$G22,$H22,$D22))*$F22</f>
        <v>#NAME?</v>
      </c>
      <c r="AO22" s="53" t="e">
        <f>(BSPrice($B22,$J22+0.02,$K22,$C22,($I22-$B$1)/365,$G22,$H22,$D22)-BSPrice($B22,$J22,$K22,$C22,($I22-$B$1)/365,$G22,$H22,$D22))*$F22</f>
        <v>#NAME?</v>
      </c>
      <c r="AP22" s="53" t="e">
        <f>(BSPrice($B22,$J22+0.05,$K22,$C22,($I22-$B$1)/365,$G22,$H22,$D22)-BSPrice($B22,$J22,$K22,$C22,($I22-$B$1)/365,$G22,$H22,$D22))*$F22</f>
        <v>#NAME?</v>
      </c>
      <c r="AQ22" s="53" t="e">
        <f>(BSPrice($B22,$J22+0.1,$K22,$C22,($I22-$B$1)/365,$G22,$H22,$D22)-BSPrice($B22,$J22,$K22,$C22,($I22-$B$1)/365,$G22,$H22,$D22))*$F22</f>
        <v>#NAME?</v>
      </c>
      <c r="AR22">
        <v>-1387.47962531961</v>
      </c>
      <c r="AS22">
        <v>-1337.69390858603</v>
      </c>
      <c r="AT22">
        <v>-1291.86414278821</v>
      </c>
      <c r="AU22">
        <v>-1235.36096895616</v>
      </c>
      <c r="AV22">
        <v>-1130.31710134568</v>
      </c>
      <c r="AW22">
        <v>-614.062363633919</v>
      </c>
      <c r="AX22">
        <v>-272.532242320449</v>
      </c>
      <c r="AY22">
        <v>-1314.25695908805</v>
      </c>
      <c r="AZ22">
        <v>-1222.3109163481</v>
      </c>
      <c r="BA22">
        <v>-1144.66608722405</v>
      </c>
      <c r="BB22">
        <v>-1054.20964484263</v>
      </c>
      <c r="BC22">
        <v>-895.584139171989</v>
      </c>
      <c r="BD22">
        <v>-195.207214406644</v>
      </c>
      <c r="BE22">
        <v>234.640546938443</v>
      </c>
      <c r="BF22">
        <v>-920.734191676591</v>
      </c>
      <c r="BG22">
        <v>-697.005341259603</v>
      </c>
      <c r="BH22">
        <v>-530.189462217385</v>
      </c>
      <c r="BI22">
        <v>-350.958265347988</v>
      </c>
      <c r="BJ22">
        <v>-61.7192737105031</v>
      </c>
      <c r="BK22">
        <v>1036.40337029771</v>
      </c>
      <c r="BL22">
        <v>1640.67094254085</v>
      </c>
      <c r="BM22">
        <v>-522.437647434787</v>
      </c>
      <c r="BN22">
        <v>-218.486338892969</v>
      </c>
      <c r="BO22">
        <v>-1.22950225052865</v>
      </c>
      <c r="BP22">
        <v>225.920735477314</v>
      </c>
      <c r="BQ22">
        <v>582.408500825161</v>
      </c>
      <c r="BR22">
        <v>1869.50117307028</v>
      </c>
      <c r="BS22">
        <v>2551.83942985845</v>
      </c>
      <c r="BT22">
        <v>62.4969606395494</v>
      </c>
      <c r="BU22">
        <v>445.242361413358</v>
      </c>
      <c r="BV22">
        <v>710.439745452217</v>
      </c>
      <c r="BW22">
        <v>982.222331485135</v>
      </c>
      <c r="BX22">
        <v>1400.12656471955</v>
      </c>
      <c r="BY22">
        <v>2854.58409673251</v>
      </c>
      <c r="BZ22">
        <v>3604.71413312074</v>
      </c>
      <c r="CA22">
        <v>865.20051200988</v>
      </c>
      <c r="CB22">
        <v>1316.28810852279</v>
      </c>
      <c r="CC22">
        <v>1622.2408749012</v>
      </c>
      <c r="CD22">
        <v>1931.52872987068</v>
      </c>
      <c r="CE22">
        <v>2400.5053945541</v>
      </c>
      <c r="CF22">
        <v>3992.37667870187</v>
      </c>
      <c r="CG22">
        <v>4797.99365561618</v>
      </c>
      <c r="CH22">
        <v>3189.22834781452</v>
      </c>
      <c r="CI22">
        <v>3719.45115870705</v>
      </c>
      <c r="CJ22">
        <v>4072.69734839333</v>
      </c>
      <c r="CK22">
        <v>4425.72407698078</v>
      </c>
      <c r="CL22">
        <v>4954.8008142934</v>
      </c>
      <c r="CM22">
        <v>6713.52496482019</v>
      </c>
      <c r="CN22">
        <v>7589.54824541104</v>
      </c>
    </row>
    <row r="23" spans="1:92">
      <c r="A23" s="70" t="s">
        <v>104</v>
      </c>
      <c r="B23" s="44">
        <f>VLOOKUP(A23,PriceData!$K$4:$L$6,2,FALSE)</f>
        <v>1100</v>
      </c>
      <c r="C23" s="37">
        <f>VLOOKUP(A23,PriceData!$K$4:$M$6,3,FALSE)</f>
        <v>0.02</v>
      </c>
      <c r="D23" s="44" t="s">
        <v>108</v>
      </c>
      <c r="E23" s="44" t="s">
        <v>106</v>
      </c>
      <c r="F23" s="44">
        <v>50</v>
      </c>
      <c r="G23" s="44">
        <v>1298</v>
      </c>
      <c r="H23" s="44" t="s">
        <v>111</v>
      </c>
      <c r="I23" s="71">
        <v>40347</v>
      </c>
      <c r="J23" s="37">
        <v>0.328311460759489</v>
      </c>
      <c r="K23" s="72">
        <f>VLOOKUP(I23,PriceData!$A$5:$D$7,MATCH($E23,PriceData!$A$4:$D$4,0),FALSE)</f>
        <v>0.015</v>
      </c>
      <c r="L23" s="51" t="e">
        <f>BSPrice($B23,$J23,$K23,$C23,($I23-$B$1)/365,$G23,$H23,$D23)</f>
        <v>#NAME?</v>
      </c>
      <c r="M23" s="51" t="e">
        <f t="shared" si="0"/>
        <v>#NAME?</v>
      </c>
      <c r="N23" s="44" t="s">
        <v>107</v>
      </c>
      <c r="P23" s="48" t="e">
        <f>BSDelta(B23,J23,K23,C23,(I23-$B$1)/365,G23,H23,D23)</f>
        <v>#NAME?</v>
      </c>
      <c r="Q23" s="48" t="e">
        <f>BSGamma(B23,J23,K23,C23,(I23-$B$1)/365,G23,D23)</f>
        <v>#NAME?</v>
      </c>
      <c r="R23" s="50" t="e">
        <f>BSVega(B23,J23,K23,C23,(I23-$B$1)/365,G23,D23)</f>
        <v>#NAME?</v>
      </c>
      <c r="S23" s="50" t="e">
        <f>BSVolga(B23,J23,K23,C23,(I23-$B$1)/365,G23,D23)</f>
        <v>#NAME?</v>
      </c>
      <c r="T23" s="50" t="e">
        <f>BSTheta(B23,J23,K23,C23,(I23-$B$1)/365,G23,H23,D23)</f>
        <v>#NAME?</v>
      </c>
      <c r="U23" s="51" t="e">
        <f>BSRho(B23,J23,K23,C23,(I23-$B$1)/365,G23,H23,D23)</f>
        <v>#NAME?</v>
      </c>
      <c r="V23" s="73" t="e">
        <f t="shared" si="1"/>
        <v>#NAME?</v>
      </c>
      <c r="W23" s="73" t="e">
        <f t="shared" si="2"/>
        <v>#NAME?</v>
      </c>
      <c r="X23" s="53" t="e">
        <f t="shared" si="3"/>
        <v>#NAME?</v>
      </c>
      <c r="Y23" s="53" t="e">
        <f t="shared" si="4"/>
        <v>#NAME?</v>
      </c>
      <c r="Z23" s="53" t="e">
        <f t="shared" si="5"/>
        <v>#NAME?</v>
      </c>
      <c r="AA23" s="53" t="e">
        <f t="shared" si="6"/>
        <v>#NAME?</v>
      </c>
      <c r="AB23" s="53" t="e">
        <f>(BSPrice($B23*0.8,$J23,$K23,$C23,($I23-$B$1)/365,$G23,$H23,$D23)-BSPrice($B23,$J23,$K23,$C23,($I23-$B$1)/365,$G23,$H23,$D23))*$F23</f>
        <v>#NAME?</v>
      </c>
      <c r="AC23" s="53" t="e">
        <f>(BSPrice($B23*0.9,$J23,$K23,$C23,($I23-$B$1)/365,$G23,$H23,$D23)-BSPrice($B23,$J23,$K23,$C23,($I23-$B$1)/365,$G23,$H23,$D23))*$F23</f>
        <v>#NAME?</v>
      </c>
      <c r="AD23" s="53" t="e">
        <f>(BSPrice($B23*0.95,$J23,$K23,$C23,($I23-$B$1)/365,$G23,$H23,$D23)-BSPrice($B23,$J23,$K23,$C23,($I23-$B$1)/365,$G23,$H23,$D23))*$F23</f>
        <v>#NAME?</v>
      </c>
      <c r="AE23" s="53" t="e">
        <f>(BSPrice($B23*0.98,$J23,$K23,$C23,($I23-$B$1)/365,$G23,$H23,$D23)-BSPrice($B23,$J23,$K23,$C23,($I23-$B$1)/365,$G23,$H23,$D23))*$F23</f>
        <v>#NAME?</v>
      </c>
      <c r="AF23" s="53" t="e">
        <f>(BSPrice($B23*1.02,$J23,$K23,$C23,($I23-$B$1)/365,$G23,$H23,$D23)-BSPrice($B23,$J23,$K23,$C23,($I23-$B$1)/365,$G23,$H23,$D23))*$F23</f>
        <v>#NAME?</v>
      </c>
      <c r="AG23" s="53" t="e">
        <f>(BSPrice($B23*1.05,$J23,$K23,$C23,($I23-$B$1)/365,$G23,$H23,$D23)-BSPrice($B23,$J23,$K23,$C23,($I23-$B$1)/365,$G23,$H23,$D23))*$F23</f>
        <v>#NAME?</v>
      </c>
      <c r="AH23" s="53" t="e">
        <f>(BSPrice($B23*1.1,$J23,$K23,$C23,($I23-$B$1)/365,$G23,$H23,$D23)-BSPrice($B23,$J23,$K23,$C23,($I23-$B$1)/365,$G23,$H23,$D23))*$F23</f>
        <v>#NAME?</v>
      </c>
      <c r="AI23" s="53" t="e">
        <f>(BSPrice($B23*1.2,$J23,$K23,$C23,($I23-$B$1)/365,$G23,$H23,$D23)-BSPrice($B23,$J23,$K23,$C23,($I23-$B$1)/365,$G23,$H23,$D23))*$F23</f>
        <v>#NAME?</v>
      </c>
      <c r="AJ23" s="53" t="e">
        <f>(BSPrice($B23,$J23-0.1,$K23,$C23,($I23-$B$1)/365,$G23,$H23,$D23)-BSPrice($B23,$J23,$K23,$C23,($I23-$B$1)/365,$G23,$H23,$D23))*$F23</f>
        <v>#NAME?</v>
      </c>
      <c r="AK23" s="53" t="e">
        <f>(BSPrice($B23,$J23-0.05,$K23,$C23,($I23-$B$1)/365,$G23,$H23,$D23)-BSPrice($B23,$J23,$K23,$C23,($I23-$B$1)/365,$G23,$H23,$D23))*$F23</f>
        <v>#NAME?</v>
      </c>
      <c r="AL23" s="53" t="e">
        <f>(BSPrice($B23,$J23-0.02,$K23,$C23,($I23-$B$1)/365,$G23,$H23,$D23)-BSPrice($B23,$J23,$K23,$C23,($I23-$B$1)/365,$G23,$H23,$D23))*$F23</f>
        <v>#NAME?</v>
      </c>
      <c r="AM23" s="53" t="e">
        <f>(BSPrice($B23,$J23-0.01,$K23,$C23,($I23-$B$1)/365,$G23,$H23,$D23)-BSPrice($B23,$J23,$K23,$C23,($I23-$B$1)/365,$G23,$H23,$D23))*$F23</f>
        <v>#NAME?</v>
      </c>
      <c r="AN23" s="53" t="e">
        <f>(BSPrice($B23,$J23+0.01,$K23,$C23,($I23-$B$1)/365,$G23,$H23,$D23)-BSPrice($B23,$J23,$K23,$C23,($I23-$B$1)/365,$G23,$H23,$D23))*$F23</f>
        <v>#NAME?</v>
      </c>
      <c r="AO23" s="53" t="e">
        <f>(BSPrice($B23,$J23+0.02,$K23,$C23,($I23-$B$1)/365,$G23,$H23,$D23)-BSPrice($B23,$J23,$K23,$C23,($I23-$B$1)/365,$G23,$H23,$D23))*$F23</f>
        <v>#NAME?</v>
      </c>
      <c r="AP23" s="53" t="e">
        <f>(BSPrice($B23,$J23+0.05,$K23,$C23,($I23-$B$1)/365,$G23,$H23,$D23)-BSPrice($B23,$J23,$K23,$C23,($I23-$B$1)/365,$G23,$H23,$D23))*$F23</f>
        <v>#NAME?</v>
      </c>
      <c r="AQ23" s="53" t="e">
        <f>(BSPrice($B23,$J23+0.1,$K23,$C23,($I23-$B$1)/365,$G23,$H23,$D23)-BSPrice($B23,$J23,$K23,$C23,($I23-$B$1)/365,$G23,$H23,$D23))*$F23</f>
        <v>#NAME?</v>
      </c>
      <c r="AR23">
        <v>-1645.33636424464</v>
      </c>
      <c r="AS23">
        <v>-1583.18467692532</v>
      </c>
      <c r="AT23">
        <v>-1527.8495363824</v>
      </c>
      <c r="AU23">
        <v>-1461.12191797187</v>
      </c>
      <c r="AV23">
        <v>-1339.89389602684</v>
      </c>
      <c r="AW23">
        <v>-769.075014943644</v>
      </c>
      <c r="AX23">
        <v>-402.637709088404</v>
      </c>
      <c r="AY23">
        <v>-1548.91840666018</v>
      </c>
      <c r="AZ23">
        <v>-1437.79033615485</v>
      </c>
      <c r="BA23">
        <v>-1346.64429633668</v>
      </c>
      <c r="BB23">
        <v>-1242.47581390357</v>
      </c>
      <c r="BC23">
        <v>-1063.39344663917</v>
      </c>
      <c r="BD23">
        <v>-301.064621574457</v>
      </c>
      <c r="BE23">
        <v>154.669195533476</v>
      </c>
      <c r="BF23">
        <v>-1054.58386173929</v>
      </c>
      <c r="BG23">
        <v>-800.457614252807</v>
      </c>
      <c r="BH23">
        <v>-614.847146130483</v>
      </c>
      <c r="BI23">
        <v>-418.07425301891</v>
      </c>
      <c r="BJ23">
        <v>-104.864155801421</v>
      </c>
      <c r="BK23">
        <v>1054.96099041671</v>
      </c>
      <c r="BL23">
        <v>1681.45092573765</v>
      </c>
      <c r="BM23">
        <v>-572.081314251091</v>
      </c>
      <c r="BN23">
        <v>-236.96189980617</v>
      </c>
      <c r="BO23">
        <v>-1.31822765632172</v>
      </c>
      <c r="BP23">
        <v>242.464943022032</v>
      </c>
      <c r="BQ23">
        <v>620.933333898277</v>
      </c>
      <c r="BR23">
        <v>1960.92733293225</v>
      </c>
      <c r="BS23">
        <v>2660.95017267312</v>
      </c>
      <c r="BT23">
        <v>119.495877013305</v>
      </c>
      <c r="BU23">
        <v>529.43771660605</v>
      </c>
      <c r="BV23">
        <v>810.04807816471</v>
      </c>
      <c r="BW23">
        <v>1095.38746016329</v>
      </c>
      <c r="BX23">
        <v>1530.64425646289</v>
      </c>
      <c r="BY23">
        <v>3023.89209727369</v>
      </c>
      <c r="BZ23">
        <v>3785.70123934367</v>
      </c>
      <c r="CA23">
        <v>1047.41256874418</v>
      </c>
      <c r="CB23">
        <v>1517.11763042138</v>
      </c>
      <c r="CC23">
        <v>1833.16766009215</v>
      </c>
      <c r="CD23">
        <v>2151.03309171376</v>
      </c>
      <c r="CE23">
        <v>2630.50592515666</v>
      </c>
      <c r="CF23">
        <v>4242.85486142404</v>
      </c>
      <c r="CG23">
        <v>5053.05490217707</v>
      </c>
      <c r="CH23">
        <v>3651.8220916788</v>
      </c>
      <c r="CI23">
        <v>4174.79766665979</v>
      </c>
      <c r="CJ23">
        <v>4523.28398724714</v>
      </c>
      <c r="CK23">
        <v>4871.59768172288</v>
      </c>
      <c r="CL23">
        <v>5393.67837444654</v>
      </c>
      <c r="CM23">
        <v>7129.55109063895</v>
      </c>
      <c r="CN23">
        <v>7994.34875087448</v>
      </c>
    </row>
    <row r="24" spans="1:92">
      <c r="A24" s="70" t="s">
        <v>104</v>
      </c>
      <c r="B24" s="44">
        <f>VLOOKUP(A24,PriceData!$K$4:$L$6,2,FALSE)</f>
        <v>1100</v>
      </c>
      <c r="C24" s="37">
        <f>VLOOKUP(A24,PriceData!$K$4:$M$6,3,FALSE)</f>
        <v>0.02</v>
      </c>
      <c r="D24" s="44" t="s">
        <v>108</v>
      </c>
      <c r="E24" s="44" t="s">
        <v>106</v>
      </c>
      <c r="F24" s="44">
        <v>-30</v>
      </c>
      <c r="G24" s="44">
        <v>1232</v>
      </c>
      <c r="H24" s="44" t="s">
        <v>111</v>
      </c>
      <c r="I24" s="71">
        <v>40347</v>
      </c>
      <c r="J24" s="37">
        <v>0.329313693436319</v>
      </c>
      <c r="K24" s="72">
        <f>VLOOKUP(I24,PriceData!$A$5:$D$7,MATCH($E24,PriceData!$A$4:$D$4,0),FALSE)</f>
        <v>0.015</v>
      </c>
      <c r="L24" s="51" t="e">
        <f>BSPrice($B24,$J24,$K24,$C24,($I24-$B$1)/365,$G24,$H24,$D24)</f>
        <v>#NAME?</v>
      </c>
      <c r="M24" s="51" t="e">
        <f t="shared" si="0"/>
        <v>#NAME?</v>
      </c>
      <c r="N24" s="44" t="s">
        <v>107</v>
      </c>
      <c r="P24" s="48" t="e">
        <f>BSDelta(B24,J24,K24,C24,(I24-$B$1)/365,G24,H24,D24)</f>
        <v>#NAME?</v>
      </c>
      <c r="Q24" s="48" t="e">
        <f>BSGamma(B24,J24,K24,C24,(I24-$B$1)/365,G24,D24)</f>
        <v>#NAME?</v>
      </c>
      <c r="R24" s="50" t="e">
        <f>BSVega(B24,J24,K24,C24,(I24-$B$1)/365,G24,D24)</f>
        <v>#NAME?</v>
      </c>
      <c r="S24" s="50" t="e">
        <f>BSVolga(B24,J24,K24,C24,(I24-$B$1)/365,G24,D24)</f>
        <v>#NAME?</v>
      </c>
      <c r="T24" s="50" t="e">
        <f>BSTheta(B24,J24,K24,C24,(I24-$B$1)/365,G24,H24,D24)</f>
        <v>#NAME?</v>
      </c>
      <c r="U24" s="51" t="e">
        <f>BSRho(B24,J24,K24,C24,(I24-$B$1)/365,G24,H24,D24)</f>
        <v>#NAME?</v>
      </c>
      <c r="V24" s="73" t="e">
        <f t="shared" si="1"/>
        <v>#NAME?</v>
      </c>
      <c r="W24" s="73" t="e">
        <f t="shared" si="2"/>
        <v>#NAME?</v>
      </c>
      <c r="X24" s="53" t="e">
        <f t="shared" si="3"/>
        <v>#NAME?</v>
      </c>
      <c r="Y24" s="53" t="e">
        <f t="shared" si="4"/>
        <v>#NAME?</v>
      </c>
      <c r="Z24" s="53" t="e">
        <f t="shared" si="5"/>
        <v>#NAME?</v>
      </c>
      <c r="AA24" s="53" t="e">
        <f t="shared" si="6"/>
        <v>#NAME?</v>
      </c>
      <c r="AB24" s="53" t="e">
        <f>(BSPrice($B24*0.8,$J24,$K24,$C24,($I24-$B$1)/365,$G24,$H24,$D24)-BSPrice($B24,$J24,$K24,$C24,($I24-$B$1)/365,$G24,$H24,$D24))*$F24</f>
        <v>#NAME?</v>
      </c>
      <c r="AC24" s="53" t="e">
        <f>(BSPrice($B24*0.9,$J24,$K24,$C24,($I24-$B$1)/365,$G24,$H24,$D24)-BSPrice($B24,$J24,$K24,$C24,($I24-$B$1)/365,$G24,$H24,$D24))*$F24</f>
        <v>#NAME?</v>
      </c>
      <c r="AD24" s="53" t="e">
        <f>(BSPrice($B24*0.95,$J24,$K24,$C24,($I24-$B$1)/365,$G24,$H24,$D24)-BSPrice($B24,$J24,$K24,$C24,($I24-$B$1)/365,$G24,$H24,$D24))*$F24</f>
        <v>#NAME?</v>
      </c>
      <c r="AE24" s="53" t="e">
        <f>(BSPrice($B24*0.98,$J24,$K24,$C24,($I24-$B$1)/365,$G24,$H24,$D24)-BSPrice($B24,$J24,$K24,$C24,($I24-$B$1)/365,$G24,$H24,$D24))*$F24</f>
        <v>#NAME?</v>
      </c>
      <c r="AF24" s="53" t="e">
        <f>(BSPrice($B24*1.02,$J24,$K24,$C24,($I24-$B$1)/365,$G24,$H24,$D24)-BSPrice($B24,$J24,$K24,$C24,($I24-$B$1)/365,$G24,$H24,$D24))*$F24</f>
        <v>#NAME?</v>
      </c>
      <c r="AG24" s="53" t="e">
        <f>(BSPrice($B24*1.05,$J24,$K24,$C24,($I24-$B$1)/365,$G24,$H24,$D24)-BSPrice($B24,$J24,$K24,$C24,($I24-$B$1)/365,$G24,$H24,$D24))*$F24</f>
        <v>#NAME?</v>
      </c>
      <c r="AH24" s="53" t="e">
        <f>(BSPrice($B24*1.1,$J24,$K24,$C24,($I24-$B$1)/365,$G24,$H24,$D24)-BSPrice($B24,$J24,$K24,$C24,($I24-$B$1)/365,$G24,$H24,$D24))*$F24</f>
        <v>#NAME?</v>
      </c>
      <c r="AI24" s="53" t="e">
        <f>(BSPrice($B24*1.2,$J24,$K24,$C24,($I24-$B$1)/365,$G24,$H24,$D24)-BSPrice($B24,$J24,$K24,$C24,($I24-$B$1)/365,$G24,$H24,$D24))*$F24</f>
        <v>#NAME?</v>
      </c>
      <c r="AJ24" s="53" t="e">
        <f>(BSPrice($B24,$J24-0.1,$K24,$C24,($I24-$B$1)/365,$G24,$H24,$D24)-BSPrice($B24,$J24,$K24,$C24,($I24-$B$1)/365,$G24,$H24,$D24))*$F24</f>
        <v>#NAME?</v>
      </c>
      <c r="AK24" s="53" t="e">
        <f>(BSPrice($B24,$J24-0.05,$K24,$C24,($I24-$B$1)/365,$G24,$H24,$D24)-BSPrice($B24,$J24,$K24,$C24,($I24-$B$1)/365,$G24,$H24,$D24))*$F24</f>
        <v>#NAME?</v>
      </c>
      <c r="AL24" s="53" t="e">
        <f>(BSPrice($B24,$J24-0.02,$K24,$C24,($I24-$B$1)/365,$G24,$H24,$D24)-BSPrice($B24,$J24,$K24,$C24,($I24-$B$1)/365,$G24,$H24,$D24))*$F24</f>
        <v>#NAME?</v>
      </c>
      <c r="AM24" s="53" t="e">
        <f>(BSPrice($B24,$J24-0.01,$K24,$C24,($I24-$B$1)/365,$G24,$H24,$D24)-BSPrice($B24,$J24,$K24,$C24,($I24-$B$1)/365,$G24,$H24,$D24))*$F24</f>
        <v>#NAME?</v>
      </c>
      <c r="AN24" s="53" t="e">
        <f>(BSPrice($B24,$J24+0.01,$K24,$C24,($I24-$B$1)/365,$G24,$H24,$D24)-BSPrice($B24,$J24,$K24,$C24,($I24-$B$1)/365,$G24,$H24,$D24))*$F24</f>
        <v>#NAME?</v>
      </c>
      <c r="AO24" s="53" t="e">
        <f>(BSPrice($B24,$J24+0.02,$K24,$C24,($I24-$B$1)/365,$G24,$H24,$D24)-BSPrice($B24,$J24,$K24,$C24,($I24-$B$1)/365,$G24,$H24,$D24))*$F24</f>
        <v>#NAME?</v>
      </c>
      <c r="AP24" s="53" t="e">
        <f>(BSPrice($B24,$J24+0.05,$K24,$C24,($I24-$B$1)/365,$G24,$H24,$D24)-BSPrice($B24,$J24,$K24,$C24,($I24-$B$1)/365,$G24,$H24,$D24))*$F24</f>
        <v>#NAME?</v>
      </c>
      <c r="AQ24" s="53" t="e">
        <f>(BSPrice($B24,$J24+0.1,$K24,$C24,($I24-$B$1)/365,$G24,$H24,$D24)-BSPrice($B24,$J24,$K24,$C24,($I24-$B$1)/365,$G24,$H24,$D24))*$F24</f>
        <v>#NAME?</v>
      </c>
      <c r="AR24">
        <v>1398.69410702633</v>
      </c>
      <c r="AS24">
        <v>1339.42587962728</v>
      </c>
      <c r="AT24">
        <v>1290.39916053207</v>
      </c>
      <c r="AU24">
        <v>1234.05046359067</v>
      </c>
      <c r="AV24">
        <v>1136.60597137474</v>
      </c>
      <c r="AW24">
        <v>717.223039490968</v>
      </c>
      <c r="AX24">
        <v>464.491502901751</v>
      </c>
      <c r="AY24">
        <v>1294.77238637025</v>
      </c>
      <c r="AZ24">
        <v>1197.15924817789</v>
      </c>
      <c r="BA24">
        <v>1121.87426391313</v>
      </c>
      <c r="BB24">
        <v>1039.1980141092</v>
      </c>
      <c r="BC24">
        <v>902.756556604166</v>
      </c>
      <c r="BD24">
        <v>363.371821928557</v>
      </c>
      <c r="BE24">
        <v>57.6485131621399</v>
      </c>
      <c r="BF24">
        <v>821.619292831528</v>
      </c>
      <c r="BG24">
        <v>629.508982948479</v>
      </c>
      <c r="BH24">
        <v>494.572782560752</v>
      </c>
      <c r="BI24">
        <v>355.071062416708</v>
      </c>
      <c r="BJ24">
        <v>138.644166086214</v>
      </c>
      <c r="BK24">
        <v>-626.744041656257</v>
      </c>
      <c r="BL24">
        <v>-1026.25902065358</v>
      </c>
      <c r="BM24">
        <v>398.976567880062</v>
      </c>
      <c r="BN24">
        <v>162.485684217849</v>
      </c>
      <c r="BO24">
        <v>0.894012511234337</v>
      </c>
      <c r="BP24">
        <v>-163.23453623647</v>
      </c>
      <c r="BQ24">
        <v>-413.309090289692</v>
      </c>
      <c r="BR24">
        <v>-1269.50997234067</v>
      </c>
      <c r="BS24">
        <v>-1705.65742967218</v>
      </c>
      <c r="BT24">
        <v>-173.556621602384</v>
      </c>
      <c r="BU24">
        <v>-444.599740222507</v>
      </c>
      <c r="BV24">
        <v>-626.683015169191</v>
      </c>
      <c r="BW24">
        <v>-809.624377779036</v>
      </c>
      <c r="BX24">
        <v>-1085.28818049071</v>
      </c>
      <c r="BY24">
        <v>-2010.55981836172</v>
      </c>
      <c r="BZ24">
        <v>-2474.85346201685</v>
      </c>
      <c r="CA24">
        <v>-903.836963799474</v>
      </c>
      <c r="CB24">
        <v>-1195.77704782294</v>
      </c>
      <c r="CC24">
        <v>-1390.38607093602</v>
      </c>
      <c r="CD24">
        <v>-1584.94589317797</v>
      </c>
      <c r="CE24">
        <v>-1876.63988707528</v>
      </c>
      <c r="CF24">
        <v>-2846.92287605509</v>
      </c>
      <c r="CG24">
        <v>-3330.47048784701</v>
      </c>
      <c r="CH24">
        <v>-2821.55062136297</v>
      </c>
      <c r="CI24">
        <v>-3111.37860610104</v>
      </c>
      <c r="CJ24">
        <v>-3306.07410474129</v>
      </c>
      <c r="CK24">
        <v>-3501.68249226243</v>
      </c>
      <c r="CL24">
        <v>-3796.4263838464</v>
      </c>
      <c r="CM24">
        <v>-4785.69804486492</v>
      </c>
      <c r="CN24">
        <v>-5282.09007441206</v>
      </c>
    </row>
    <row r="25" spans="1:92">
      <c r="A25" s="70" t="s">
        <v>104</v>
      </c>
      <c r="B25" s="44">
        <f>VLOOKUP(A25,PriceData!$K$4:$L$6,2,FALSE)</f>
        <v>1100</v>
      </c>
      <c r="C25" s="37">
        <f>VLOOKUP(A25,PriceData!$K$4:$M$6,3,FALSE)</f>
        <v>0.02</v>
      </c>
      <c r="D25" s="44" t="s">
        <v>108</v>
      </c>
      <c r="E25" s="44" t="s">
        <v>106</v>
      </c>
      <c r="F25" s="44">
        <v>-30</v>
      </c>
      <c r="G25" s="44">
        <v>1001</v>
      </c>
      <c r="H25" s="44" t="s">
        <v>109</v>
      </c>
      <c r="I25" s="71">
        <v>40347</v>
      </c>
      <c r="J25" s="37">
        <v>0.420283906366369</v>
      </c>
      <c r="K25" s="72">
        <f>VLOOKUP(I25,PriceData!$A$5:$D$7,MATCH($E25,PriceData!$A$4:$D$4,0),FALSE)</f>
        <v>0.015</v>
      </c>
      <c r="L25" s="51" t="e">
        <f>BSPrice($B25,$J25,$K25,$C25,($I25-$B$1)/365,$G25,$H25,$D25)</f>
        <v>#NAME?</v>
      </c>
      <c r="M25" s="51" t="e">
        <f t="shared" si="0"/>
        <v>#NAME?</v>
      </c>
      <c r="N25" s="44" t="s">
        <v>112</v>
      </c>
      <c r="P25" s="48" t="e">
        <f>BSDelta(B25,J25,K25,C25,(I25-$B$1)/365,G25,H25,D25)</f>
        <v>#NAME?</v>
      </c>
      <c r="Q25" s="48" t="e">
        <f>BSGamma(B25,J25,K25,C25,(I25-$B$1)/365,G25,D25)</f>
        <v>#NAME?</v>
      </c>
      <c r="R25" s="50" t="e">
        <f>BSVega(B25,J25,K25,C25,(I25-$B$1)/365,G25,D25)</f>
        <v>#NAME?</v>
      </c>
      <c r="S25" s="50" t="e">
        <f>BSVolga(B25,J25,K25,C25,(I25-$B$1)/365,G25,D25)</f>
        <v>#NAME?</v>
      </c>
      <c r="T25" s="50" t="e">
        <f>BSTheta(B25,J25,K25,C25,(I25-$B$1)/365,G25,H25,D25)</f>
        <v>#NAME?</v>
      </c>
      <c r="U25" s="51" t="e">
        <f>BSRho(B25,J25,K25,C25,(I25-$B$1)/365,G25,H25,D25)</f>
        <v>#NAME?</v>
      </c>
      <c r="V25" s="73" t="e">
        <f t="shared" si="1"/>
        <v>#NAME?</v>
      </c>
      <c r="W25" s="73" t="e">
        <f t="shared" si="2"/>
        <v>#NAME?</v>
      </c>
      <c r="X25" s="53" t="e">
        <f t="shared" si="3"/>
        <v>#NAME?</v>
      </c>
      <c r="Y25" s="53" t="e">
        <f t="shared" si="4"/>
        <v>#NAME?</v>
      </c>
      <c r="Z25" s="53" t="e">
        <f t="shared" si="5"/>
        <v>#NAME?</v>
      </c>
      <c r="AA25" s="53" t="e">
        <f t="shared" si="6"/>
        <v>#NAME?</v>
      </c>
      <c r="AB25" s="53" t="e">
        <f>(BSPrice($B25*0.8,$J25,$K25,$C25,($I25-$B$1)/365,$G25,$H25,$D25)-BSPrice($B25,$J25,$K25,$C25,($I25-$B$1)/365,$G25,$H25,$D25))*$F25</f>
        <v>#NAME?</v>
      </c>
      <c r="AC25" s="53" t="e">
        <f>(BSPrice($B25*0.9,$J25,$K25,$C25,($I25-$B$1)/365,$G25,$H25,$D25)-BSPrice($B25,$J25,$K25,$C25,($I25-$B$1)/365,$G25,$H25,$D25))*$F25</f>
        <v>#NAME?</v>
      </c>
      <c r="AD25" s="53" t="e">
        <f>(BSPrice($B25*0.95,$J25,$K25,$C25,($I25-$B$1)/365,$G25,$H25,$D25)-BSPrice($B25,$J25,$K25,$C25,($I25-$B$1)/365,$G25,$H25,$D25))*$F25</f>
        <v>#NAME?</v>
      </c>
      <c r="AE25" s="53" t="e">
        <f>(BSPrice($B25*0.98,$J25,$K25,$C25,($I25-$B$1)/365,$G25,$H25,$D25)-BSPrice($B25,$J25,$K25,$C25,($I25-$B$1)/365,$G25,$H25,$D25))*$F25</f>
        <v>#NAME?</v>
      </c>
      <c r="AF25" s="53" t="e">
        <f>(BSPrice($B25*1.02,$J25,$K25,$C25,($I25-$B$1)/365,$G25,$H25,$D25)-BSPrice($B25,$J25,$K25,$C25,($I25-$B$1)/365,$G25,$H25,$D25))*$F25</f>
        <v>#NAME?</v>
      </c>
      <c r="AG25" s="53" t="e">
        <f>(BSPrice($B25*1.05,$J25,$K25,$C25,($I25-$B$1)/365,$G25,$H25,$D25)-BSPrice($B25,$J25,$K25,$C25,($I25-$B$1)/365,$G25,$H25,$D25))*$F25</f>
        <v>#NAME?</v>
      </c>
      <c r="AH25" s="53" t="e">
        <f>(BSPrice($B25*1.1,$J25,$K25,$C25,($I25-$B$1)/365,$G25,$H25,$D25)-BSPrice($B25,$J25,$K25,$C25,($I25-$B$1)/365,$G25,$H25,$D25))*$F25</f>
        <v>#NAME?</v>
      </c>
      <c r="AI25" s="53" t="e">
        <f>(BSPrice($B25*1.2,$J25,$K25,$C25,($I25-$B$1)/365,$G25,$H25,$D25)-BSPrice($B25,$J25,$K25,$C25,($I25-$B$1)/365,$G25,$H25,$D25))*$F25</f>
        <v>#NAME?</v>
      </c>
      <c r="AJ25" s="53" t="e">
        <f>(BSPrice($B25,$J25-0.1,$K25,$C25,($I25-$B$1)/365,$G25,$H25,$D25)-BSPrice($B25,$J25,$K25,$C25,($I25-$B$1)/365,$G25,$H25,$D25))*$F25</f>
        <v>#NAME?</v>
      </c>
      <c r="AK25" s="53" t="e">
        <f>(BSPrice($B25,$J25-0.05,$K25,$C25,($I25-$B$1)/365,$G25,$H25,$D25)-BSPrice($B25,$J25,$K25,$C25,($I25-$B$1)/365,$G25,$H25,$D25))*$F25</f>
        <v>#NAME?</v>
      </c>
      <c r="AL25" s="53" t="e">
        <f>(BSPrice($B25,$J25-0.02,$K25,$C25,($I25-$B$1)/365,$G25,$H25,$D25)-BSPrice($B25,$J25,$K25,$C25,($I25-$B$1)/365,$G25,$H25,$D25))*$F25</f>
        <v>#NAME?</v>
      </c>
      <c r="AM25" s="53" t="e">
        <f>(BSPrice($B25,$J25-0.01,$K25,$C25,($I25-$B$1)/365,$G25,$H25,$D25)-BSPrice($B25,$J25,$K25,$C25,($I25-$B$1)/365,$G25,$H25,$D25))*$F25</f>
        <v>#NAME?</v>
      </c>
      <c r="AN25" s="53" t="e">
        <f>(BSPrice($B25,$J25+0.01,$K25,$C25,($I25-$B$1)/365,$G25,$H25,$D25)-BSPrice($B25,$J25,$K25,$C25,($I25-$B$1)/365,$G25,$H25,$D25))*$F25</f>
        <v>#NAME?</v>
      </c>
      <c r="AO25" s="53" t="e">
        <f>(BSPrice($B25,$J25+0.02,$K25,$C25,($I25-$B$1)/365,$G25,$H25,$D25)-BSPrice($B25,$J25,$K25,$C25,($I25-$B$1)/365,$G25,$H25,$D25))*$F25</f>
        <v>#NAME?</v>
      </c>
      <c r="AP25" s="53" t="e">
        <f>(BSPrice($B25,$J25+0.05,$K25,$C25,($I25-$B$1)/365,$G25,$H25,$D25)-BSPrice($B25,$J25,$K25,$C25,($I25-$B$1)/365,$G25,$H25,$D25))*$F25</f>
        <v>#NAME?</v>
      </c>
      <c r="AQ25" s="53" t="e">
        <f>(BSPrice($B25,$J25+0.1,$K25,$C25,($I25-$B$1)/365,$G25,$H25,$D25)-BSPrice($B25,$J25,$K25,$C25,($I25-$B$1)/365,$G25,$H25,$D25))*$F25</f>
        <v>#NAME?</v>
      </c>
      <c r="AR25">
        <v>-2711.46057320561</v>
      </c>
      <c r="AS25">
        <v>-2909.61368631855</v>
      </c>
      <c r="AT25">
        <v>-3043.55845343486</v>
      </c>
      <c r="AU25">
        <v>-3178.73131639129</v>
      </c>
      <c r="AV25">
        <v>-3383.41910242314</v>
      </c>
      <c r="AW25">
        <v>-4077.34307148815</v>
      </c>
      <c r="AX25">
        <v>-4428.51585979724</v>
      </c>
      <c r="AY25">
        <v>-1717.50292724407</v>
      </c>
      <c r="AZ25">
        <v>-1940.90971933379</v>
      </c>
      <c r="BA25">
        <v>-2090.32433405253</v>
      </c>
      <c r="BB25">
        <v>-2240.03085443963</v>
      </c>
      <c r="BC25">
        <v>-2465.00189792144</v>
      </c>
      <c r="BD25">
        <v>-3216.60218421556</v>
      </c>
      <c r="BE25">
        <v>-3592.43921252099</v>
      </c>
      <c r="BF25">
        <v>-173.585689050617</v>
      </c>
      <c r="BG25">
        <v>-415.578412693477</v>
      </c>
      <c r="BH25">
        <v>-576.956176501305</v>
      </c>
      <c r="BI25">
        <v>-738.335021347874</v>
      </c>
      <c r="BJ25">
        <v>-980.345252411745</v>
      </c>
      <c r="BK25">
        <v>-1785.67190461196</v>
      </c>
      <c r="BL25">
        <v>-2187.06896097828</v>
      </c>
      <c r="BM25">
        <v>395.780208176883</v>
      </c>
      <c r="BN25">
        <v>159.592723062835</v>
      </c>
      <c r="BO25">
        <v>1.1482296646723</v>
      </c>
      <c r="BP25">
        <v>-157.931797345524</v>
      </c>
      <c r="BQ25">
        <v>-397.511246479315</v>
      </c>
      <c r="BR25">
        <v>-1201.27207613114</v>
      </c>
      <c r="BS25">
        <v>-1604.57016240358</v>
      </c>
      <c r="BT25">
        <v>850.187878570193</v>
      </c>
      <c r="BU25">
        <v>627.509321108234</v>
      </c>
      <c r="BV25">
        <v>476.641017809769</v>
      </c>
      <c r="BW25">
        <v>324.154341970921</v>
      </c>
      <c r="BX25">
        <v>92.869197411538</v>
      </c>
      <c r="BY25">
        <v>-693.699918609584</v>
      </c>
      <c r="BZ25">
        <v>-1092.78171450512</v>
      </c>
      <c r="CA25">
        <v>1206.83430684849</v>
      </c>
      <c r="CB25">
        <v>1003.04570903289</v>
      </c>
      <c r="CC25">
        <v>863.128768709091</v>
      </c>
      <c r="CD25">
        <v>720.438514418206</v>
      </c>
      <c r="CE25">
        <v>501.937720734762</v>
      </c>
      <c r="CF25">
        <v>-254.89704045933</v>
      </c>
      <c r="CG25">
        <v>-644.654919683798</v>
      </c>
      <c r="CH25">
        <v>1693.04764047276</v>
      </c>
      <c r="CI25">
        <v>1534.47388215593</v>
      </c>
      <c r="CJ25">
        <v>1421.73557311262</v>
      </c>
      <c r="CK25">
        <v>1304.02140794331</v>
      </c>
      <c r="CL25">
        <v>1119.18096579093</v>
      </c>
      <c r="CM25">
        <v>447.182023253885</v>
      </c>
      <c r="CN25">
        <v>87.3514827285915</v>
      </c>
    </row>
    <row r="26" spans="1:92">
      <c r="A26" s="70" t="s">
        <v>104</v>
      </c>
      <c r="B26" s="44">
        <f>VLOOKUP(A26,PriceData!$K$4:$L$6,2,FALSE)</f>
        <v>1100</v>
      </c>
      <c r="C26" s="37">
        <f>VLOOKUP(A26,PriceData!$K$4:$M$6,3,FALSE)</f>
        <v>0.02</v>
      </c>
      <c r="D26" s="44" t="s">
        <v>108</v>
      </c>
      <c r="E26" s="44" t="s">
        <v>106</v>
      </c>
      <c r="F26" s="44">
        <v>-50</v>
      </c>
      <c r="G26" s="44">
        <v>1100</v>
      </c>
      <c r="H26" s="44" t="s">
        <v>111</v>
      </c>
      <c r="I26" s="71">
        <v>40347</v>
      </c>
      <c r="J26" s="37">
        <v>0.358905934721634</v>
      </c>
      <c r="K26" s="72">
        <f>VLOOKUP(I26,PriceData!$A$5:$D$7,MATCH($E26,PriceData!$A$4:$D$4,0),FALSE)</f>
        <v>0.015</v>
      </c>
      <c r="L26" s="51" t="e">
        <f>BSPrice($B26,$J26,$K26,$C26,($I26-$B$1)/365,$G26,$H26,$D26)</f>
        <v>#NAME?</v>
      </c>
      <c r="M26" s="51" t="e">
        <f t="shared" si="0"/>
        <v>#NAME?</v>
      </c>
      <c r="N26" s="44" t="s">
        <v>107</v>
      </c>
      <c r="P26" s="48" t="e">
        <f>BSDelta(B26,J26,K26,C26,(I26-$B$1)/365,G26,H26,D26)</f>
        <v>#NAME?</v>
      </c>
      <c r="Q26" s="48" t="e">
        <f>BSGamma(B26,J26,K26,C26,(I26-$B$1)/365,G26,D26)</f>
        <v>#NAME?</v>
      </c>
      <c r="R26" s="50" t="e">
        <f>BSVega(B26,J26,K26,C26,(I26-$B$1)/365,G26,D26)</f>
        <v>#NAME?</v>
      </c>
      <c r="S26" s="50" t="e">
        <f>BSVolga(B26,J26,K26,C26,(I26-$B$1)/365,G26,D26)</f>
        <v>#NAME?</v>
      </c>
      <c r="T26" s="50" t="e">
        <f>BSTheta(B26,J26,K26,C26,(I26-$B$1)/365,G26,H26,D26)</f>
        <v>#NAME?</v>
      </c>
      <c r="U26" s="51" t="e">
        <f>BSRho(B26,J26,K26,C26,(I26-$B$1)/365,G26,H26,D26)</f>
        <v>#NAME?</v>
      </c>
      <c r="V26" s="73" t="e">
        <f t="shared" si="1"/>
        <v>#NAME?</v>
      </c>
      <c r="W26" s="73" t="e">
        <f t="shared" si="2"/>
        <v>#NAME?</v>
      </c>
      <c r="X26" s="53" t="e">
        <f t="shared" si="3"/>
        <v>#NAME?</v>
      </c>
      <c r="Y26" s="53" t="e">
        <f t="shared" si="4"/>
        <v>#NAME?</v>
      </c>
      <c r="Z26" s="53" t="e">
        <f t="shared" si="5"/>
        <v>#NAME?</v>
      </c>
      <c r="AA26" s="53" t="e">
        <f t="shared" si="6"/>
        <v>#NAME?</v>
      </c>
      <c r="AB26" s="53" t="e">
        <f>(BSPrice($B26*0.8,$J26,$K26,$C26,($I26-$B$1)/365,$G26,$H26,$D26)-BSPrice($B26,$J26,$K26,$C26,($I26-$B$1)/365,$G26,$H26,$D26))*$F26</f>
        <v>#NAME?</v>
      </c>
      <c r="AC26" s="53" t="e">
        <f>(BSPrice($B26*0.9,$J26,$K26,$C26,($I26-$B$1)/365,$G26,$H26,$D26)-BSPrice($B26,$J26,$K26,$C26,($I26-$B$1)/365,$G26,$H26,$D26))*$F26</f>
        <v>#NAME?</v>
      </c>
      <c r="AD26" s="53" t="e">
        <f>(BSPrice($B26*0.95,$J26,$K26,$C26,($I26-$B$1)/365,$G26,$H26,$D26)-BSPrice($B26,$J26,$K26,$C26,($I26-$B$1)/365,$G26,$H26,$D26))*$F26</f>
        <v>#NAME?</v>
      </c>
      <c r="AE26" s="53" t="e">
        <f>(BSPrice($B26*0.98,$J26,$K26,$C26,($I26-$B$1)/365,$G26,$H26,$D26)-BSPrice($B26,$J26,$K26,$C26,($I26-$B$1)/365,$G26,$H26,$D26))*$F26</f>
        <v>#NAME?</v>
      </c>
      <c r="AF26" s="53" t="e">
        <f>(BSPrice($B26*1.02,$J26,$K26,$C26,($I26-$B$1)/365,$G26,$H26,$D26)-BSPrice($B26,$J26,$K26,$C26,($I26-$B$1)/365,$G26,$H26,$D26))*$F26</f>
        <v>#NAME?</v>
      </c>
      <c r="AG26" s="53" t="e">
        <f>(BSPrice($B26*1.05,$J26,$K26,$C26,($I26-$B$1)/365,$G26,$H26,$D26)-BSPrice($B26,$J26,$K26,$C26,($I26-$B$1)/365,$G26,$H26,$D26))*$F26</f>
        <v>#NAME?</v>
      </c>
      <c r="AH26" s="53" t="e">
        <f>(BSPrice($B26*1.1,$J26,$K26,$C26,($I26-$B$1)/365,$G26,$H26,$D26)-BSPrice($B26,$J26,$K26,$C26,($I26-$B$1)/365,$G26,$H26,$D26))*$F26</f>
        <v>#NAME?</v>
      </c>
      <c r="AI26" s="53" t="e">
        <f>(BSPrice($B26*1.2,$J26,$K26,$C26,($I26-$B$1)/365,$G26,$H26,$D26)-BSPrice($B26,$J26,$K26,$C26,($I26-$B$1)/365,$G26,$H26,$D26))*$F26</f>
        <v>#NAME?</v>
      </c>
      <c r="AJ26" s="53" t="e">
        <f>(BSPrice($B26,$J26-0.1,$K26,$C26,($I26-$B$1)/365,$G26,$H26,$D26)-BSPrice($B26,$J26,$K26,$C26,($I26-$B$1)/365,$G26,$H26,$D26))*$F26</f>
        <v>#NAME?</v>
      </c>
      <c r="AK26" s="53" t="e">
        <f>(BSPrice($B26,$J26-0.05,$K26,$C26,($I26-$B$1)/365,$G26,$H26,$D26)-BSPrice($B26,$J26,$K26,$C26,($I26-$B$1)/365,$G26,$H26,$D26))*$F26</f>
        <v>#NAME?</v>
      </c>
      <c r="AL26" s="53" t="e">
        <f>(BSPrice($B26,$J26-0.02,$K26,$C26,($I26-$B$1)/365,$G26,$H26,$D26)-BSPrice($B26,$J26,$K26,$C26,($I26-$B$1)/365,$G26,$H26,$D26))*$F26</f>
        <v>#NAME?</v>
      </c>
      <c r="AM26" s="53" t="e">
        <f>(BSPrice($B26,$J26-0.01,$K26,$C26,($I26-$B$1)/365,$G26,$H26,$D26)-BSPrice($B26,$J26,$K26,$C26,($I26-$B$1)/365,$G26,$H26,$D26))*$F26</f>
        <v>#NAME?</v>
      </c>
      <c r="AN26" s="53" t="e">
        <f>(BSPrice($B26,$J26+0.01,$K26,$C26,($I26-$B$1)/365,$G26,$H26,$D26)-BSPrice($B26,$J26,$K26,$C26,($I26-$B$1)/365,$G26,$H26,$D26))*$F26</f>
        <v>#NAME?</v>
      </c>
      <c r="AO26" s="53" t="e">
        <f>(BSPrice($B26,$J26+0.02,$K26,$C26,($I26-$B$1)/365,$G26,$H26,$D26)-BSPrice($B26,$J26,$K26,$C26,($I26-$B$1)/365,$G26,$H26,$D26))*$F26</f>
        <v>#NAME?</v>
      </c>
      <c r="AP26" s="53" t="e">
        <f>(BSPrice($B26,$J26+0.05,$K26,$C26,($I26-$B$1)/365,$G26,$H26,$D26)-BSPrice($B26,$J26,$K26,$C26,($I26-$B$1)/365,$G26,$H26,$D26))*$F26</f>
        <v>#NAME?</v>
      </c>
      <c r="AQ26" s="53" t="e">
        <f>(BSPrice($B26,$J26+0.1,$K26,$C26,($I26-$B$1)/365,$G26,$H26,$D26)-BSPrice($B26,$J26,$K26,$C26,($I26-$B$1)/365,$G26,$H26,$D26))*$F26</f>
        <v>#NAME?</v>
      </c>
      <c r="AR26">
        <v>4491.53882315758</v>
      </c>
      <c r="AS26">
        <v>4259.18187979954</v>
      </c>
      <c r="AT26">
        <v>4092.66683973556</v>
      </c>
      <c r="AU26">
        <v>3918.12244778657</v>
      </c>
      <c r="AV26">
        <v>3643.26238315531</v>
      </c>
      <c r="AW26">
        <v>2642.52540965476</v>
      </c>
      <c r="AX26">
        <v>2107.72809169903</v>
      </c>
      <c r="AY26">
        <v>3931.73824515586</v>
      </c>
      <c r="AZ26">
        <v>3625.61864455892</v>
      </c>
      <c r="BA26">
        <v>3413.58109379066</v>
      </c>
      <c r="BB26">
        <v>3196.22042186077</v>
      </c>
      <c r="BC26">
        <v>2861.77059296883</v>
      </c>
      <c r="BD26">
        <v>1694.97166476876</v>
      </c>
      <c r="BE26">
        <v>1091.56688254536</v>
      </c>
      <c r="BF26">
        <v>2067.53955573549</v>
      </c>
      <c r="BG26">
        <v>1651.10568138297</v>
      </c>
      <c r="BH26">
        <v>1372.59620303791</v>
      </c>
      <c r="BI26">
        <v>1093.56143129049</v>
      </c>
      <c r="BJ26">
        <v>674.293539923342</v>
      </c>
      <c r="BK26">
        <v>-725.947846689431</v>
      </c>
      <c r="BL26">
        <v>-1425.91562977406</v>
      </c>
      <c r="BM26">
        <v>735.051524565531</v>
      </c>
      <c r="BN26">
        <v>294.889692453173</v>
      </c>
      <c r="BO26">
        <v>1.72917720240306</v>
      </c>
      <c r="BP26">
        <v>-291.190922875655</v>
      </c>
      <c r="BQ26">
        <v>-730.090819204631</v>
      </c>
      <c r="BR26">
        <v>-2188.38698525186</v>
      </c>
      <c r="BS26">
        <v>-2914.4510899998</v>
      </c>
      <c r="BT26">
        <v>-854.702088796586</v>
      </c>
      <c r="BU26">
        <v>-1295.74857536179</v>
      </c>
      <c r="BV26">
        <v>-1590.41581036361</v>
      </c>
      <c r="BW26">
        <v>-1885.44089551477</v>
      </c>
      <c r="BX26">
        <v>-2328.42736268662</v>
      </c>
      <c r="BY26">
        <v>-3805.99868974229</v>
      </c>
      <c r="BZ26">
        <v>-4543.88732893127</v>
      </c>
      <c r="CA26">
        <v>-2678.09461826564</v>
      </c>
      <c r="CB26">
        <v>-3100.10721648384</v>
      </c>
      <c r="CC26">
        <v>-3384.71500976268</v>
      </c>
      <c r="CD26">
        <v>-3671.41820842377</v>
      </c>
      <c r="CE26">
        <v>-4104.64884198078</v>
      </c>
      <c r="CF26">
        <v>-5566.59431086218</v>
      </c>
      <c r="CG26">
        <v>-6303.3460531525</v>
      </c>
      <c r="CH26">
        <v>-6899.20677607318</v>
      </c>
      <c r="CI26">
        <v>-7243.67656558238</v>
      </c>
      <c r="CJ26">
        <v>-7484.08605684281</v>
      </c>
      <c r="CK26">
        <v>-7731.75195843473</v>
      </c>
      <c r="CL26">
        <v>-8114.7916319882</v>
      </c>
      <c r="CM26">
        <v>-9463.7875039588</v>
      </c>
      <c r="CN26">
        <v>-10166.5209462294</v>
      </c>
    </row>
    <row r="27" spans="1:92">
      <c r="A27" s="70" t="s">
        <v>104</v>
      </c>
      <c r="B27" s="44">
        <f>VLOOKUP(A27,PriceData!$K$4:$L$6,2,FALSE)</f>
        <v>1100</v>
      </c>
      <c r="C27" s="37">
        <f>VLOOKUP(A27,PriceData!$K$4:$M$6,3,FALSE)</f>
        <v>0.02</v>
      </c>
      <c r="D27" s="44" t="s">
        <v>108</v>
      </c>
      <c r="E27" s="44" t="s">
        <v>106</v>
      </c>
      <c r="F27" s="44">
        <v>-20</v>
      </c>
      <c r="G27" s="44">
        <v>1034</v>
      </c>
      <c r="H27" s="44" t="s">
        <v>109</v>
      </c>
      <c r="I27" s="71">
        <v>40347</v>
      </c>
      <c r="J27" s="37">
        <v>0.39554283909253</v>
      </c>
      <c r="K27" s="72">
        <f>VLOOKUP(I27,PriceData!$A$5:$D$7,MATCH($E27,PriceData!$A$4:$D$4,0),FALSE)</f>
        <v>0.015</v>
      </c>
      <c r="L27" s="51" t="e">
        <f>BSPrice($B27,$J27,$K27,$C27,($I27-$B$1)/365,$G27,$H27,$D27)</f>
        <v>#NAME?</v>
      </c>
      <c r="M27" s="51" t="e">
        <f t="shared" si="0"/>
        <v>#NAME?</v>
      </c>
      <c r="N27" s="44" t="s">
        <v>107</v>
      </c>
      <c r="P27" s="48" t="e">
        <f>BSDelta(B27,J27,K27,C27,(I27-$B$1)/365,G27,H27,D27)</f>
        <v>#NAME?</v>
      </c>
      <c r="Q27" s="48" t="e">
        <f>BSGamma(B27,J27,K27,C27,(I27-$B$1)/365,G27,D27)</f>
        <v>#NAME?</v>
      </c>
      <c r="R27" s="50" t="e">
        <f>BSVega(B27,J27,K27,C27,(I27-$B$1)/365,G27,D27)</f>
        <v>#NAME?</v>
      </c>
      <c r="S27" s="50" t="e">
        <f>BSVolga(B27,J27,K27,C27,(I27-$B$1)/365,G27,D27)</f>
        <v>#NAME?</v>
      </c>
      <c r="T27" s="50" t="e">
        <f>BSTheta(B27,J27,K27,C27,(I27-$B$1)/365,G27,H27,D27)</f>
        <v>#NAME?</v>
      </c>
      <c r="U27" s="51" t="e">
        <f>BSRho(B27,J27,K27,C27,(I27-$B$1)/365,G27,H27,D27)</f>
        <v>#NAME?</v>
      </c>
      <c r="V27" s="73" t="e">
        <f t="shared" si="1"/>
        <v>#NAME?</v>
      </c>
      <c r="W27" s="73" t="e">
        <f t="shared" si="2"/>
        <v>#NAME?</v>
      </c>
      <c r="X27" s="53" t="e">
        <f t="shared" si="3"/>
        <v>#NAME?</v>
      </c>
      <c r="Y27" s="53" t="e">
        <f t="shared" si="4"/>
        <v>#NAME?</v>
      </c>
      <c r="Z27" s="53" t="e">
        <f t="shared" si="5"/>
        <v>#NAME?</v>
      </c>
      <c r="AA27" s="53" t="e">
        <f t="shared" si="6"/>
        <v>#NAME?</v>
      </c>
      <c r="AB27" s="53" t="e">
        <f>(BSPrice($B27*0.8,$J27,$K27,$C27,($I27-$B$1)/365,$G27,$H27,$D27)-BSPrice($B27,$J27,$K27,$C27,($I27-$B$1)/365,$G27,$H27,$D27))*$F27</f>
        <v>#NAME?</v>
      </c>
      <c r="AC27" s="53" t="e">
        <f>(BSPrice($B27*0.9,$J27,$K27,$C27,($I27-$B$1)/365,$G27,$H27,$D27)-BSPrice($B27,$J27,$K27,$C27,($I27-$B$1)/365,$G27,$H27,$D27))*$F27</f>
        <v>#NAME?</v>
      </c>
      <c r="AD27" s="53" t="e">
        <f>(BSPrice($B27*0.95,$J27,$K27,$C27,($I27-$B$1)/365,$G27,$H27,$D27)-BSPrice($B27,$J27,$K27,$C27,($I27-$B$1)/365,$G27,$H27,$D27))*$F27</f>
        <v>#NAME?</v>
      </c>
      <c r="AE27" s="53" t="e">
        <f>(BSPrice($B27*0.98,$J27,$K27,$C27,($I27-$B$1)/365,$G27,$H27,$D27)-BSPrice($B27,$J27,$K27,$C27,($I27-$B$1)/365,$G27,$H27,$D27))*$F27</f>
        <v>#NAME?</v>
      </c>
      <c r="AF27" s="53" t="e">
        <f>(BSPrice($B27*1.02,$J27,$K27,$C27,($I27-$B$1)/365,$G27,$H27,$D27)-BSPrice($B27,$J27,$K27,$C27,($I27-$B$1)/365,$G27,$H27,$D27))*$F27</f>
        <v>#NAME?</v>
      </c>
      <c r="AG27" s="53" t="e">
        <f>(BSPrice($B27*1.05,$J27,$K27,$C27,($I27-$B$1)/365,$G27,$H27,$D27)-BSPrice($B27,$J27,$K27,$C27,($I27-$B$1)/365,$G27,$H27,$D27))*$F27</f>
        <v>#NAME?</v>
      </c>
      <c r="AH27" s="53" t="e">
        <f>(BSPrice($B27*1.1,$J27,$K27,$C27,($I27-$B$1)/365,$G27,$H27,$D27)-BSPrice($B27,$J27,$K27,$C27,($I27-$B$1)/365,$G27,$H27,$D27))*$F27</f>
        <v>#NAME?</v>
      </c>
      <c r="AI27" s="53" t="e">
        <f>(BSPrice($B27*1.2,$J27,$K27,$C27,($I27-$B$1)/365,$G27,$H27,$D27)-BSPrice($B27,$J27,$K27,$C27,($I27-$B$1)/365,$G27,$H27,$D27))*$F27</f>
        <v>#NAME?</v>
      </c>
      <c r="AJ27" s="53" t="e">
        <f>(BSPrice($B27,$J27-0.1,$K27,$C27,($I27-$B$1)/365,$G27,$H27,$D27)-BSPrice($B27,$J27,$K27,$C27,($I27-$B$1)/365,$G27,$H27,$D27))*$F27</f>
        <v>#NAME?</v>
      </c>
      <c r="AK27" s="53" t="e">
        <f>(BSPrice($B27,$J27-0.05,$K27,$C27,($I27-$B$1)/365,$G27,$H27,$D27)-BSPrice($B27,$J27,$K27,$C27,($I27-$B$1)/365,$G27,$H27,$D27))*$F27</f>
        <v>#NAME?</v>
      </c>
      <c r="AL27" s="53" t="e">
        <f>(BSPrice($B27,$J27-0.02,$K27,$C27,($I27-$B$1)/365,$G27,$H27,$D27)-BSPrice($B27,$J27,$K27,$C27,($I27-$B$1)/365,$G27,$H27,$D27))*$F27</f>
        <v>#NAME?</v>
      </c>
      <c r="AM27" s="53" t="e">
        <f>(BSPrice($B27,$J27-0.01,$K27,$C27,($I27-$B$1)/365,$G27,$H27,$D27)-BSPrice($B27,$J27,$K27,$C27,($I27-$B$1)/365,$G27,$H27,$D27))*$F27</f>
        <v>#NAME?</v>
      </c>
      <c r="AN27" s="53" t="e">
        <f>(BSPrice($B27,$J27+0.01,$K27,$C27,($I27-$B$1)/365,$G27,$H27,$D27)-BSPrice($B27,$J27,$K27,$C27,($I27-$B$1)/365,$G27,$H27,$D27))*$F27</f>
        <v>#NAME?</v>
      </c>
      <c r="AO27" s="53" t="e">
        <f>(BSPrice($B27,$J27+0.02,$K27,$C27,($I27-$B$1)/365,$G27,$H27,$D27)-BSPrice($B27,$J27,$K27,$C27,($I27-$B$1)/365,$G27,$H27,$D27))*$F27</f>
        <v>#NAME?</v>
      </c>
      <c r="AP27" s="53" t="e">
        <f>(BSPrice($B27,$J27+0.05,$K27,$C27,($I27-$B$1)/365,$G27,$H27,$D27)-BSPrice($B27,$J27,$K27,$C27,($I27-$B$1)/365,$G27,$H27,$D27))*$F27</f>
        <v>#NAME?</v>
      </c>
      <c r="AQ27" s="53" t="e">
        <f>(BSPrice($B27,$J27+0.1,$K27,$C27,($I27-$B$1)/365,$G27,$H27,$D27)-BSPrice($B27,$J27,$K27,$C27,($I27-$B$1)/365,$G27,$H27,$D27))*$F27</f>
        <v>#NAME?</v>
      </c>
      <c r="AR27">
        <v>-2048.23215405125</v>
      </c>
      <c r="AS27">
        <v>-2170.09386258637</v>
      </c>
      <c r="AT27">
        <v>-2253.57696745377</v>
      </c>
      <c r="AU27">
        <v>-2338.57066342667</v>
      </c>
      <c r="AV27">
        <v>-2468.46239295523</v>
      </c>
      <c r="AW27">
        <v>-2916.40352817235</v>
      </c>
      <c r="AX27">
        <v>-3146.16022779716</v>
      </c>
      <c r="AY27">
        <v>-1314.4450338845</v>
      </c>
      <c r="AZ27">
        <v>-1458.25622986581</v>
      </c>
      <c r="BA27">
        <v>-1555.10807850397</v>
      </c>
      <c r="BB27">
        <v>-1652.59686028197</v>
      </c>
      <c r="BC27">
        <v>-1799.80747011024</v>
      </c>
      <c r="BD27">
        <v>-2296.09982282443</v>
      </c>
      <c r="BE27">
        <v>-2546.08131058114</v>
      </c>
      <c r="BF27">
        <v>-155.34134541091</v>
      </c>
      <c r="BG27">
        <v>-321.394163536748</v>
      </c>
      <c r="BH27">
        <v>-431.985683968435</v>
      </c>
      <c r="BI27">
        <v>-542.481988356983</v>
      </c>
      <c r="BJ27">
        <v>-708.035419164262</v>
      </c>
      <c r="BK27">
        <v>-1258.00306021881</v>
      </c>
      <c r="BL27">
        <v>-1531.75641178208</v>
      </c>
      <c r="BM27">
        <v>276.835931893957</v>
      </c>
      <c r="BN27">
        <v>111.364997676079</v>
      </c>
      <c r="BO27">
        <v>0.7541235536317</v>
      </c>
      <c r="BP27">
        <v>-110.032817268946</v>
      </c>
      <c r="BQ27">
        <v>-276.451054136428</v>
      </c>
      <c r="BR27">
        <v>-831.989731297232</v>
      </c>
      <c r="BS27">
        <v>-1109.60270692534</v>
      </c>
      <c r="BT27">
        <v>622.585979125376</v>
      </c>
      <c r="BU27">
        <v>464.275327217005</v>
      </c>
      <c r="BV27">
        <v>357.529303324545</v>
      </c>
      <c r="BW27">
        <v>249.994533189098</v>
      </c>
      <c r="BX27">
        <v>87.4760342247876</v>
      </c>
      <c r="BY27">
        <v>-461.304060830708</v>
      </c>
      <c r="BZ27">
        <v>-738.079877760034</v>
      </c>
      <c r="CA27">
        <v>893.681503959273</v>
      </c>
      <c r="CB27">
        <v>747.439314757514</v>
      </c>
      <c r="CC27">
        <v>647.546130576502</v>
      </c>
      <c r="CD27">
        <v>546.043220714528</v>
      </c>
      <c r="CE27">
        <v>391.239460053195</v>
      </c>
      <c r="CF27">
        <v>-140.544435890674</v>
      </c>
      <c r="CG27">
        <v>-412.461495659224</v>
      </c>
      <c r="CH27">
        <v>1260.54323401568</v>
      </c>
      <c r="CI27">
        <v>1146.13396366504</v>
      </c>
      <c r="CJ27">
        <v>1065.08777811431</v>
      </c>
      <c r="CK27">
        <v>980.709678477831</v>
      </c>
      <c r="CL27">
        <v>848.679544623967</v>
      </c>
      <c r="CM27">
        <v>372.546203586292</v>
      </c>
      <c r="CN27">
        <v>119.512373306715</v>
      </c>
    </row>
    <row r="28" spans="1:92">
      <c r="A28" s="70" t="s">
        <v>104</v>
      </c>
      <c r="B28" s="44">
        <f>VLOOKUP(A28,PriceData!$K$4:$L$6,2,FALSE)</f>
        <v>1100</v>
      </c>
      <c r="C28" s="37">
        <f>VLOOKUP(A28,PriceData!$K$4:$M$6,3,FALSE)</f>
        <v>0.02</v>
      </c>
      <c r="D28" s="44" t="s">
        <v>108</v>
      </c>
      <c r="E28" s="44" t="s">
        <v>106</v>
      </c>
      <c r="F28" s="44">
        <v>-20</v>
      </c>
      <c r="G28" s="44">
        <v>1034</v>
      </c>
      <c r="H28" s="44" t="s">
        <v>111</v>
      </c>
      <c r="I28" s="71">
        <v>40347</v>
      </c>
      <c r="J28" s="37">
        <v>0.39554283909253</v>
      </c>
      <c r="K28" s="72">
        <f>VLOOKUP(I28,PriceData!$A$5:$D$7,MATCH($E28,PriceData!$A$4:$D$4,0),FALSE)</f>
        <v>0.015</v>
      </c>
      <c r="L28" s="51" t="e">
        <f>BSPrice($B28,$J28,$K28,$C28,($I28-$B$1)/365,$G28,$H28,$D28)</f>
        <v>#NAME?</v>
      </c>
      <c r="M28" s="51" t="e">
        <f t="shared" si="0"/>
        <v>#NAME?</v>
      </c>
      <c r="N28" s="44" t="s">
        <v>113</v>
      </c>
      <c r="P28" s="48" t="e">
        <f>BSDelta(B28,J28,K28,C28,(I28-$B$1)/365,G28,H28,D28)</f>
        <v>#NAME?</v>
      </c>
      <c r="Q28" s="48" t="e">
        <f>BSGamma(B28,J28,K28,C28,(I28-$B$1)/365,G28,D28)</f>
        <v>#NAME?</v>
      </c>
      <c r="R28" s="50" t="e">
        <f>BSVega(B28,J28,K28,C28,(I28-$B$1)/365,G28,D28)</f>
        <v>#NAME?</v>
      </c>
      <c r="S28" s="50" t="e">
        <f>BSVolga(B28,J28,K28,C28,(I28-$B$1)/365,G28,D28)</f>
        <v>#NAME?</v>
      </c>
      <c r="T28" s="50" t="e">
        <f>BSTheta(B28,J28,K28,C28,(I28-$B$1)/365,G28,H28,D28)</f>
        <v>#NAME?</v>
      </c>
      <c r="U28" s="51" t="e">
        <f>BSRho(B28,J28,K28,C28,(I28-$B$1)/365,G28,H28,D28)</f>
        <v>#NAME?</v>
      </c>
      <c r="V28" s="73" t="e">
        <f t="shared" si="1"/>
        <v>#NAME?</v>
      </c>
      <c r="W28" s="73" t="e">
        <f t="shared" si="2"/>
        <v>#NAME?</v>
      </c>
      <c r="X28" s="53" t="e">
        <f t="shared" si="3"/>
        <v>#NAME?</v>
      </c>
      <c r="Y28" s="53" t="e">
        <f t="shared" si="4"/>
        <v>#NAME?</v>
      </c>
      <c r="Z28" s="53" t="e">
        <f t="shared" si="5"/>
        <v>#NAME?</v>
      </c>
      <c r="AA28" s="53" t="e">
        <f t="shared" si="6"/>
        <v>#NAME?</v>
      </c>
      <c r="AB28" s="53" t="e">
        <f>(BSPrice($B28*0.8,$J28,$K28,$C28,($I28-$B$1)/365,$G28,$H28,$D28)-BSPrice($B28,$J28,$K28,$C28,($I28-$B$1)/365,$G28,$H28,$D28))*$F28</f>
        <v>#NAME?</v>
      </c>
      <c r="AC28" s="53" t="e">
        <f>(BSPrice($B28*0.9,$J28,$K28,$C28,($I28-$B$1)/365,$G28,$H28,$D28)-BSPrice($B28,$J28,$K28,$C28,($I28-$B$1)/365,$G28,$H28,$D28))*$F28</f>
        <v>#NAME?</v>
      </c>
      <c r="AD28" s="53" t="e">
        <f>(BSPrice($B28*0.95,$J28,$K28,$C28,($I28-$B$1)/365,$G28,$H28,$D28)-BSPrice($B28,$J28,$K28,$C28,($I28-$B$1)/365,$G28,$H28,$D28))*$F28</f>
        <v>#NAME?</v>
      </c>
      <c r="AE28" s="53" t="e">
        <f>(BSPrice($B28*0.98,$J28,$K28,$C28,($I28-$B$1)/365,$G28,$H28,$D28)-BSPrice($B28,$J28,$K28,$C28,($I28-$B$1)/365,$G28,$H28,$D28))*$F28</f>
        <v>#NAME?</v>
      </c>
      <c r="AF28" s="53" t="e">
        <f>(BSPrice($B28*1.02,$J28,$K28,$C28,($I28-$B$1)/365,$G28,$H28,$D28)-BSPrice($B28,$J28,$K28,$C28,($I28-$B$1)/365,$G28,$H28,$D28))*$F28</f>
        <v>#NAME?</v>
      </c>
      <c r="AG28" s="53" t="e">
        <f>(BSPrice($B28*1.05,$J28,$K28,$C28,($I28-$B$1)/365,$G28,$H28,$D28)-BSPrice($B28,$J28,$K28,$C28,($I28-$B$1)/365,$G28,$H28,$D28))*$F28</f>
        <v>#NAME?</v>
      </c>
      <c r="AH28" s="53" t="e">
        <f>(BSPrice($B28*1.1,$J28,$K28,$C28,($I28-$B$1)/365,$G28,$H28,$D28)-BSPrice($B28,$J28,$K28,$C28,($I28-$B$1)/365,$G28,$H28,$D28))*$F28</f>
        <v>#NAME?</v>
      </c>
      <c r="AI28" s="53" t="e">
        <f>(BSPrice($B28*1.2,$J28,$K28,$C28,($I28-$B$1)/365,$G28,$H28,$D28)-BSPrice($B28,$J28,$K28,$C28,($I28-$B$1)/365,$G28,$H28,$D28))*$F28</f>
        <v>#NAME?</v>
      </c>
      <c r="AJ28" s="53" t="e">
        <f>(BSPrice($B28,$J28-0.1,$K28,$C28,($I28-$B$1)/365,$G28,$H28,$D28)-BSPrice($B28,$J28,$K28,$C28,($I28-$B$1)/365,$G28,$H28,$D28))*$F28</f>
        <v>#NAME?</v>
      </c>
      <c r="AK28" s="53" t="e">
        <f>(BSPrice($B28,$J28-0.05,$K28,$C28,($I28-$B$1)/365,$G28,$H28,$D28)-BSPrice($B28,$J28,$K28,$C28,($I28-$B$1)/365,$G28,$H28,$D28))*$F28</f>
        <v>#NAME?</v>
      </c>
      <c r="AL28" s="53" t="e">
        <f>(BSPrice($B28,$J28-0.02,$K28,$C28,($I28-$B$1)/365,$G28,$H28,$D28)-BSPrice($B28,$J28,$K28,$C28,($I28-$B$1)/365,$G28,$H28,$D28))*$F28</f>
        <v>#NAME?</v>
      </c>
      <c r="AM28" s="53" t="e">
        <f>(BSPrice($B28,$J28-0.01,$K28,$C28,($I28-$B$1)/365,$G28,$H28,$D28)-BSPrice($B28,$J28,$K28,$C28,($I28-$B$1)/365,$G28,$H28,$D28))*$F28</f>
        <v>#NAME?</v>
      </c>
      <c r="AN28" s="53" t="e">
        <f>(BSPrice($B28,$J28+0.01,$K28,$C28,($I28-$B$1)/365,$G28,$H28,$D28)-BSPrice($B28,$J28,$K28,$C28,($I28-$B$1)/365,$G28,$H28,$D28))*$F28</f>
        <v>#NAME?</v>
      </c>
      <c r="AO28" s="53" t="e">
        <f>(BSPrice($B28,$J28+0.02,$K28,$C28,($I28-$B$1)/365,$G28,$H28,$D28)-BSPrice($B28,$J28,$K28,$C28,($I28-$B$1)/365,$G28,$H28,$D28))*$F28</f>
        <v>#NAME?</v>
      </c>
      <c r="AP28" s="53" t="e">
        <f>(BSPrice($B28,$J28+0.05,$K28,$C28,($I28-$B$1)/365,$G28,$H28,$D28)-BSPrice($B28,$J28,$K28,$C28,($I28-$B$1)/365,$G28,$H28,$D28))*$F28</f>
        <v>#NAME?</v>
      </c>
      <c r="AQ28" s="53" t="e">
        <f>(BSPrice($B28,$J28+0.1,$K28,$C28,($I28-$B$1)/365,$G28,$H28,$D28)-BSPrice($B28,$J28,$K28,$C28,($I28-$B$1)/365,$G28,$H28,$D28))*$F28</f>
        <v>#NAME?</v>
      </c>
      <c r="AR28">
        <v>2311.43677045138</v>
      </c>
      <c r="AS28">
        <v>2189.57506191626</v>
      </c>
      <c r="AT28">
        <v>2106.09195704886</v>
      </c>
      <c r="AU28">
        <v>2021.09826107597</v>
      </c>
      <c r="AV28">
        <v>1891.2065315474</v>
      </c>
      <c r="AW28">
        <v>1443.26539633028</v>
      </c>
      <c r="AX28">
        <v>1213.50869670547</v>
      </c>
      <c r="AY28">
        <v>1955.29658583273</v>
      </c>
      <c r="AZ28">
        <v>1811.48538985142</v>
      </c>
      <c r="BA28">
        <v>1714.63354121326</v>
      </c>
      <c r="BB28">
        <v>1617.14475943526</v>
      </c>
      <c r="BC28">
        <v>1469.93414960699</v>
      </c>
      <c r="BD28">
        <v>973.6417968928</v>
      </c>
      <c r="BE28">
        <v>723.660309136092</v>
      </c>
      <c r="BF28">
        <v>934.545664735499</v>
      </c>
      <c r="BG28">
        <v>768.492846609663</v>
      </c>
      <c r="BH28">
        <v>657.901326177974</v>
      </c>
      <c r="BI28">
        <v>547.405021789428</v>
      </c>
      <c r="BJ28">
        <v>381.85159098215</v>
      </c>
      <c r="BK28">
        <v>-168.116050072399</v>
      </c>
      <c r="BL28">
        <v>-441.869401635667</v>
      </c>
      <c r="BM28">
        <v>276.795637254958</v>
      </c>
      <c r="BN28">
        <v>111.324703037084</v>
      </c>
      <c r="BO28">
        <v>0.713828914637133</v>
      </c>
      <c r="BP28">
        <v>-110.073111907944</v>
      </c>
      <c r="BQ28">
        <v>-276.491348775425</v>
      </c>
      <c r="BR28">
        <v>-832.030025936228</v>
      </c>
      <c r="BS28">
        <v>-1109.64300156434</v>
      </c>
      <c r="BT28">
        <v>-467.381620299028</v>
      </c>
      <c r="BU28">
        <v>-625.692272207399</v>
      </c>
      <c r="BV28">
        <v>-732.438296099862</v>
      </c>
      <c r="BW28">
        <v>-839.973066235308</v>
      </c>
      <c r="BX28">
        <v>-1002.49156519962</v>
      </c>
      <c r="BY28">
        <v>-1551.27166025511</v>
      </c>
      <c r="BZ28">
        <v>-1828.04747718444</v>
      </c>
      <c r="CA28">
        <v>-1286.21340025054</v>
      </c>
      <c r="CB28">
        <v>-1432.4555894523</v>
      </c>
      <c r="CC28">
        <v>-1532.34877363331</v>
      </c>
      <c r="CD28">
        <v>-1633.85168349528</v>
      </c>
      <c r="CE28">
        <v>-1788.65544415662</v>
      </c>
      <c r="CF28">
        <v>-2320.43934010049</v>
      </c>
      <c r="CG28">
        <v>-2592.35639986904</v>
      </c>
      <c r="CH28">
        <v>-3099.20627976495</v>
      </c>
      <c r="CI28">
        <v>-3213.61555011559</v>
      </c>
      <c r="CJ28">
        <v>-3294.66173566632</v>
      </c>
      <c r="CK28">
        <v>-3379.0398353028</v>
      </c>
      <c r="CL28">
        <v>-3511.06996915666</v>
      </c>
      <c r="CM28">
        <v>-3987.20331019433</v>
      </c>
      <c r="CN28">
        <v>-4240.23714047391</v>
      </c>
    </row>
    <row r="29" spans="1:92">
      <c r="A29" s="70" t="s">
        <v>104</v>
      </c>
      <c r="B29" s="44">
        <f>VLOOKUP(A29,PriceData!$K$4:$L$6,2,FALSE)</f>
        <v>1100</v>
      </c>
      <c r="C29" s="37">
        <f>VLOOKUP(A29,PriceData!$K$4:$M$6,3,FALSE)</f>
        <v>0.02</v>
      </c>
      <c r="D29" s="44" t="s">
        <v>108</v>
      </c>
      <c r="E29" s="44" t="s">
        <v>106</v>
      </c>
      <c r="F29" s="44">
        <v>-50</v>
      </c>
      <c r="G29" s="44">
        <v>1100</v>
      </c>
      <c r="H29" s="44" t="s">
        <v>109</v>
      </c>
      <c r="I29" s="71">
        <v>40438</v>
      </c>
      <c r="J29" s="37">
        <v>0.329154786984487</v>
      </c>
      <c r="K29" s="72">
        <f>VLOOKUP(I29,PriceData!$A$5:$D$7,MATCH($E29,PriceData!$A$4:$D$4,0),FALSE)</f>
        <v>0.0175</v>
      </c>
      <c r="L29" s="51" t="e">
        <f>BSPrice($B29,$J29,$K29,$C29,($I29-$B$1)/365,$G29,$H29,$D29)</f>
        <v>#NAME?</v>
      </c>
      <c r="M29" s="51" t="e">
        <f t="shared" si="0"/>
        <v>#NAME?</v>
      </c>
      <c r="N29" s="44" t="s">
        <v>107</v>
      </c>
      <c r="P29" s="48" t="e">
        <f>BSDelta(B29,J29,K29,C29,(I29-$B$1)/365,G29,H29,D29)</f>
        <v>#NAME?</v>
      </c>
      <c r="Q29" s="48" t="e">
        <f>BSGamma(B29,J29,K29,C29,(I29-$B$1)/365,G29,D29)</f>
        <v>#NAME?</v>
      </c>
      <c r="R29" s="50" t="e">
        <f>BSVega(B29,J29,K29,C29,(I29-$B$1)/365,G29,D29)</f>
        <v>#NAME?</v>
      </c>
      <c r="S29" s="50" t="e">
        <f>BSVolga(B29,J29,K29,C29,(I29-$B$1)/365,G29,D29)</f>
        <v>#NAME?</v>
      </c>
      <c r="T29" s="50" t="e">
        <f>BSTheta(B29,J29,K29,C29,(I29-$B$1)/365,G29,H29,D29)</f>
        <v>#NAME?</v>
      </c>
      <c r="U29" s="51" t="e">
        <f>BSRho(B29,J29,K29,C29,(I29-$B$1)/365,G29,H29,D29)</f>
        <v>#NAME?</v>
      </c>
      <c r="V29" s="73" t="e">
        <f t="shared" si="1"/>
        <v>#NAME?</v>
      </c>
      <c r="W29" s="73" t="e">
        <f t="shared" si="2"/>
        <v>#NAME?</v>
      </c>
      <c r="X29" s="53" t="e">
        <f t="shared" si="3"/>
        <v>#NAME?</v>
      </c>
      <c r="Y29" s="53" t="e">
        <f t="shared" si="4"/>
        <v>#NAME?</v>
      </c>
      <c r="Z29" s="53" t="e">
        <f t="shared" si="5"/>
        <v>#NAME?</v>
      </c>
      <c r="AA29" s="53" t="e">
        <f t="shared" si="6"/>
        <v>#NAME?</v>
      </c>
      <c r="AB29" s="53" t="e">
        <f>(BSPrice($B29*0.8,$J29,$K29,$C29,($I29-$B$1)/365,$G29,$H29,$D29)-BSPrice($B29,$J29,$K29,$C29,($I29-$B$1)/365,$G29,$H29,$D29))*$F29</f>
        <v>#NAME?</v>
      </c>
      <c r="AC29" s="53" t="e">
        <f>(BSPrice($B29*0.9,$J29,$K29,$C29,($I29-$B$1)/365,$G29,$H29,$D29)-BSPrice($B29,$J29,$K29,$C29,($I29-$B$1)/365,$G29,$H29,$D29))*$F29</f>
        <v>#NAME?</v>
      </c>
      <c r="AD29" s="53" t="e">
        <f>(BSPrice($B29*0.95,$J29,$K29,$C29,($I29-$B$1)/365,$G29,$H29,$D29)-BSPrice($B29,$J29,$K29,$C29,($I29-$B$1)/365,$G29,$H29,$D29))*$F29</f>
        <v>#NAME?</v>
      </c>
      <c r="AE29" s="53" t="e">
        <f>(BSPrice($B29*0.98,$J29,$K29,$C29,($I29-$B$1)/365,$G29,$H29,$D29)-BSPrice($B29,$J29,$K29,$C29,($I29-$B$1)/365,$G29,$H29,$D29))*$F29</f>
        <v>#NAME?</v>
      </c>
      <c r="AF29" s="53" t="e">
        <f>(BSPrice($B29*1.02,$J29,$K29,$C29,($I29-$B$1)/365,$G29,$H29,$D29)-BSPrice($B29,$J29,$K29,$C29,($I29-$B$1)/365,$G29,$H29,$D29))*$F29</f>
        <v>#NAME?</v>
      </c>
      <c r="AG29" s="53" t="e">
        <f>(BSPrice($B29*1.05,$J29,$K29,$C29,($I29-$B$1)/365,$G29,$H29,$D29)-BSPrice($B29,$J29,$K29,$C29,($I29-$B$1)/365,$G29,$H29,$D29))*$F29</f>
        <v>#NAME?</v>
      </c>
      <c r="AH29" s="53" t="e">
        <f>(BSPrice($B29*1.1,$J29,$K29,$C29,($I29-$B$1)/365,$G29,$H29,$D29)-BSPrice($B29,$J29,$K29,$C29,($I29-$B$1)/365,$G29,$H29,$D29))*$F29</f>
        <v>#NAME?</v>
      </c>
      <c r="AI29" s="53" t="e">
        <f>(BSPrice($B29*1.2,$J29,$K29,$C29,($I29-$B$1)/365,$G29,$H29,$D29)-BSPrice($B29,$J29,$K29,$C29,($I29-$B$1)/365,$G29,$H29,$D29))*$F29</f>
        <v>#NAME?</v>
      </c>
      <c r="AJ29" s="53" t="e">
        <f>(BSPrice($B29,$J29-0.1,$K29,$C29,($I29-$B$1)/365,$G29,$H29,$D29)-BSPrice($B29,$J29,$K29,$C29,($I29-$B$1)/365,$G29,$H29,$D29))*$F29</f>
        <v>#NAME?</v>
      </c>
      <c r="AK29" s="53" t="e">
        <f>(BSPrice($B29,$J29-0.05,$K29,$C29,($I29-$B$1)/365,$G29,$H29,$D29)-BSPrice($B29,$J29,$K29,$C29,($I29-$B$1)/365,$G29,$H29,$D29))*$F29</f>
        <v>#NAME?</v>
      </c>
      <c r="AL29" s="53" t="e">
        <f>(BSPrice($B29,$J29-0.02,$K29,$C29,($I29-$B$1)/365,$G29,$H29,$D29)-BSPrice($B29,$J29,$K29,$C29,($I29-$B$1)/365,$G29,$H29,$D29))*$F29</f>
        <v>#NAME?</v>
      </c>
      <c r="AM29" s="53" t="e">
        <f>(BSPrice($B29,$J29-0.01,$K29,$C29,($I29-$B$1)/365,$G29,$H29,$D29)-BSPrice($B29,$J29,$K29,$C29,($I29-$B$1)/365,$G29,$H29,$D29))*$F29</f>
        <v>#NAME?</v>
      </c>
      <c r="AN29" s="53" t="e">
        <f>(BSPrice($B29,$J29+0.01,$K29,$C29,($I29-$B$1)/365,$G29,$H29,$D29)-BSPrice($B29,$J29,$K29,$C29,($I29-$B$1)/365,$G29,$H29,$D29))*$F29</f>
        <v>#NAME?</v>
      </c>
      <c r="AO29" s="53" t="e">
        <f>(BSPrice($B29,$J29+0.02,$K29,$C29,($I29-$B$1)/365,$G29,$H29,$D29)-BSPrice($B29,$J29,$K29,$C29,($I29-$B$1)/365,$G29,$H29,$D29))*$F29</f>
        <v>#NAME?</v>
      </c>
      <c r="AP29" s="53" t="e">
        <f>(BSPrice($B29,$J29+0.05,$K29,$C29,($I29-$B$1)/365,$G29,$H29,$D29)-BSPrice($B29,$J29,$K29,$C29,($I29-$B$1)/365,$G29,$H29,$D29))*$F29</f>
        <v>#NAME?</v>
      </c>
      <c r="AQ29" s="53" t="e">
        <f>(BSPrice($B29,$J29+0.1,$K29,$C29,($I29-$B$1)/365,$G29,$H29,$D29)-BSPrice($B29,$J29,$K29,$C29,($I29-$B$1)/365,$G29,$H29,$D29))*$F29</f>
        <v>#NAME?</v>
      </c>
      <c r="AR29">
        <v>-5935.92423459892</v>
      </c>
      <c r="AS29">
        <v>-6257.14928830868</v>
      </c>
      <c r="AT29">
        <v>-6484.81911199227</v>
      </c>
      <c r="AU29">
        <v>-6721.53554273903</v>
      </c>
      <c r="AV29">
        <v>-7090.87583631346</v>
      </c>
      <c r="AW29">
        <v>-8409.54535079801</v>
      </c>
      <c r="AX29">
        <v>-9102.15371173031</v>
      </c>
      <c r="AY29">
        <v>-3874.72396132704</v>
      </c>
      <c r="AZ29">
        <v>-4276.15305401347</v>
      </c>
      <c r="BA29">
        <v>-4552.49861733643</v>
      </c>
      <c r="BB29">
        <v>-4834.49807883482</v>
      </c>
      <c r="BC29">
        <v>-5266.16424439242</v>
      </c>
      <c r="BD29">
        <v>-6755.43995990083</v>
      </c>
      <c r="BE29">
        <v>-7517.76884468584</v>
      </c>
      <c r="BF29">
        <v>-447.495641573296</v>
      </c>
      <c r="BG29">
        <v>-964.519593381131</v>
      </c>
      <c r="BH29">
        <v>-1309.94038224254</v>
      </c>
      <c r="BI29">
        <v>-1655.73040103228</v>
      </c>
      <c r="BJ29">
        <v>-2174.78703880229</v>
      </c>
      <c r="BK29">
        <v>-3903.99300741245</v>
      </c>
      <c r="BL29">
        <v>-4765.96226463062</v>
      </c>
      <c r="BM29">
        <v>906.170214074952</v>
      </c>
      <c r="BN29">
        <v>363.382902682396</v>
      </c>
      <c r="BO29">
        <v>2.01342215573987</v>
      </c>
      <c r="BP29">
        <v>-358.935480539857</v>
      </c>
      <c r="BQ29">
        <v>-899.515114710577</v>
      </c>
      <c r="BR29">
        <v>-2693.12168994771</v>
      </c>
      <c r="BS29">
        <v>-3584.42904134377</v>
      </c>
      <c r="BT29">
        <v>2031.84599511647</v>
      </c>
      <c r="BU29">
        <v>1485.59597886326</v>
      </c>
      <c r="BV29">
        <v>1120.92344879311</v>
      </c>
      <c r="BW29">
        <v>756.036493361778</v>
      </c>
      <c r="BX29">
        <v>208.58212930773</v>
      </c>
      <c r="BY29">
        <v>-1613.6348854126</v>
      </c>
      <c r="BZ29">
        <v>-2521.36305098856</v>
      </c>
      <c r="CA29">
        <v>2949.58756557276</v>
      </c>
      <c r="CB29">
        <v>2419.56420820749</v>
      </c>
      <c r="CC29">
        <v>2062.84318918583</v>
      </c>
      <c r="CD29">
        <v>1704.05516829433</v>
      </c>
      <c r="CE29">
        <v>1162.89578011158</v>
      </c>
      <c r="CF29">
        <v>-655.470640583327</v>
      </c>
      <c r="CG29">
        <v>-1567.81783360447</v>
      </c>
      <c r="CH29">
        <v>4262.97314117742</v>
      </c>
      <c r="CI29">
        <v>3807.34139063334</v>
      </c>
      <c r="CJ29">
        <v>3491.50117219935</v>
      </c>
      <c r="CK29">
        <v>3167.76250369072</v>
      </c>
      <c r="CL29">
        <v>2669.95031970014</v>
      </c>
      <c r="CM29">
        <v>938.444801476585</v>
      </c>
      <c r="CN29">
        <v>46.6725450495076</v>
      </c>
    </row>
    <row r="30" spans="1:92">
      <c r="A30" s="70" t="s">
        <v>104</v>
      </c>
      <c r="B30" s="44">
        <f>VLOOKUP(A30,PriceData!$K$4:$L$6,2,FALSE)</f>
        <v>1100</v>
      </c>
      <c r="C30" s="37">
        <f>VLOOKUP(A30,PriceData!$K$4:$M$6,3,FALSE)</f>
        <v>0.02</v>
      </c>
      <c r="D30" s="44" t="s">
        <v>108</v>
      </c>
      <c r="E30" s="44" t="s">
        <v>106</v>
      </c>
      <c r="F30" s="44">
        <v>-50</v>
      </c>
      <c r="G30" s="44">
        <v>1232</v>
      </c>
      <c r="H30" s="44" t="s">
        <v>111</v>
      </c>
      <c r="I30" s="71">
        <v>40438</v>
      </c>
      <c r="J30" s="37">
        <v>0.299356027456095</v>
      </c>
      <c r="K30" s="72">
        <f>VLOOKUP(I30,PriceData!$A$5:$D$7,MATCH($E30,PriceData!$A$4:$D$4,0),FALSE)</f>
        <v>0.0175</v>
      </c>
      <c r="L30" s="51" t="e">
        <f>BSPrice($B30,$J30,$K30,$C30,($I30-$B$1)/365,$G30,$H30,$D30)</f>
        <v>#NAME?</v>
      </c>
      <c r="M30" s="51" t="e">
        <f t="shared" si="0"/>
        <v>#NAME?</v>
      </c>
      <c r="N30" s="44" t="s">
        <v>112</v>
      </c>
      <c r="P30" s="48" t="e">
        <f>BSDelta(B30,J30,K30,C30,(I30-$B$1)/365,G30,H30,D30)</f>
        <v>#NAME?</v>
      </c>
      <c r="Q30" s="48" t="e">
        <f>BSGamma(B30,J30,K30,C30,(I30-$B$1)/365,G30,D30)</f>
        <v>#NAME?</v>
      </c>
      <c r="R30" s="50" t="e">
        <f>BSVega(B30,J30,K30,C30,(I30-$B$1)/365,G30,D30)</f>
        <v>#NAME?</v>
      </c>
      <c r="S30" s="50" t="e">
        <f>BSVolga(B30,J30,K30,C30,(I30-$B$1)/365,G30,D30)</f>
        <v>#NAME?</v>
      </c>
      <c r="T30" s="50" t="e">
        <f>BSTheta(B30,J30,K30,C30,(I30-$B$1)/365,G30,H30,D30)</f>
        <v>#NAME?</v>
      </c>
      <c r="U30" s="51" t="e">
        <f>BSRho(B30,J30,K30,C30,(I30-$B$1)/365,G30,H30,D30)</f>
        <v>#NAME?</v>
      </c>
      <c r="V30" s="73" t="e">
        <f t="shared" si="1"/>
        <v>#NAME?</v>
      </c>
      <c r="W30" s="73" t="e">
        <f t="shared" si="2"/>
        <v>#NAME?</v>
      </c>
      <c r="X30" s="53" t="e">
        <f t="shared" si="3"/>
        <v>#NAME?</v>
      </c>
      <c r="Y30" s="53" t="e">
        <f t="shared" si="4"/>
        <v>#NAME?</v>
      </c>
      <c r="Z30" s="53" t="e">
        <f t="shared" si="5"/>
        <v>#NAME?</v>
      </c>
      <c r="AA30" s="53" t="e">
        <f t="shared" si="6"/>
        <v>#NAME?</v>
      </c>
      <c r="AB30" s="53" t="e">
        <f>(BSPrice($B30*0.8,$J30,$K30,$C30,($I30-$B$1)/365,$G30,$H30,$D30)-BSPrice($B30,$J30,$K30,$C30,($I30-$B$1)/365,$G30,$H30,$D30))*$F30</f>
        <v>#NAME?</v>
      </c>
      <c r="AC30" s="53" t="e">
        <f>(BSPrice($B30*0.9,$J30,$K30,$C30,($I30-$B$1)/365,$G30,$H30,$D30)-BSPrice($B30,$J30,$K30,$C30,($I30-$B$1)/365,$G30,$H30,$D30))*$F30</f>
        <v>#NAME?</v>
      </c>
      <c r="AD30" s="53" t="e">
        <f>(BSPrice($B30*0.95,$J30,$K30,$C30,($I30-$B$1)/365,$G30,$H30,$D30)-BSPrice($B30,$J30,$K30,$C30,($I30-$B$1)/365,$G30,$H30,$D30))*$F30</f>
        <v>#NAME?</v>
      </c>
      <c r="AE30" s="53" t="e">
        <f>(BSPrice($B30*0.98,$J30,$K30,$C30,($I30-$B$1)/365,$G30,$H30,$D30)-BSPrice($B30,$J30,$K30,$C30,($I30-$B$1)/365,$G30,$H30,$D30))*$F30</f>
        <v>#NAME?</v>
      </c>
      <c r="AF30" s="53" t="e">
        <f>(BSPrice($B30*1.02,$J30,$K30,$C30,($I30-$B$1)/365,$G30,$H30,$D30)-BSPrice($B30,$J30,$K30,$C30,($I30-$B$1)/365,$G30,$H30,$D30))*$F30</f>
        <v>#NAME?</v>
      </c>
      <c r="AG30" s="53" t="e">
        <f>(BSPrice($B30*1.05,$J30,$K30,$C30,($I30-$B$1)/365,$G30,$H30,$D30)-BSPrice($B30,$J30,$K30,$C30,($I30-$B$1)/365,$G30,$H30,$D30))*$F30</f>
        <v>#NAME?</v>
      </c>
      <c r="AH30" s="53" t="e">
        <f>(BSPrice($B30*1.1,$J30,$K30,$C30,($I30-$B$1)/365,$G30,$H30,$D30)-BSPrice($B30,$J30,$K30,$C30,($I30-$B$1)/365,$G30,$H30,$D30))*$F30</f>
        <v>#NAME?</v>
      </c>
      <c r="AI30" s="53" t="e">
        <f>(BSPrice($B30*1.2,$J30,$K30,$C30,($I30-$B$1)/365,$G30,$H30,$D30)-BSPrice($B30,$J30,$K30,$C30,($I30-$B$1)/365,$G30,$H30,$D30))*$F30</f>
        <v>#NAME?</v>
      </c>
      <c r="AJ30" s="53" t="e">
        <f>(BSPrice($B30,$J30-0.1,$K30,$C30,($I30-$B$1)/365,$G30,$H30,$D30)-BSPrice($B30,$J30,$K30,$C30,($I30-$B$1)/365,$G30,$H30,$D30))*$F30</f>
        <v>#NAME?</v>
      </c>
      <c r="AK30" s="53" t="e">
        <f>(BSPrice($B30,$J30-0.05,$K30,$C30,($I30-$B$1)/365,$G30,$H30,$D30)-BSPrice($B30,$J30,$K30,$C30,($I30-$B$1)/365,$G30,$H30,$D30))*$F30</f>
        <v>#NAME?</v>
      </c>
      <c r="AL30" s="53" t="e">
        <f>(BSPrice($B30,$J30-0.02,$K30,$C30,($I30-$B$1)/365,$G30,$H30,$D30)-BSPrice($B30,$J30,$K30,$C30,($I30-$B$1)/365,$G30,$H30,$D30))*$F30</f>
        <v>#NAME?</v>
      </c>
      <c r="AM30" s="53" t="e">
        <f>(BSPrice($B30,$J30-0.01,$K30,$C30,($I30-$B$1)/365,$G30,$H30,$D30)-BSPrice($B30,$J30,$K30,$C30,($I30-$B$1)/365,$G30,$H30,$D30))*$F30</f>
        <v>#NAME?</v>
      </c>
      <c r="AN30" s="53" t="e">
        <f>(BSPrice($B30,$J30+0.01,$K30,$C30,($I30-$B$1)/365,$G30,$H30,$D30)-BSPrice($B30,$J30,$K30,$C30,($I30-$B$1)/365,$G30,$H30,$D30))*$F30</f>
        <v>#NAME?</v>
      </c>
      <c r="AO30" s="53" t="e">
        <f>(BSPrice($B30,$J30+0.02,$K30,$C30,($I30-$B$1)/365,$G30,$H30,$D30)-BSPrice($B30,$J30,$K30,$C30,($I30-$B$1)/365,$G30,$H30,$D30))*$F30</f>
        <v>#NAME?</v>
      </c>
      <c r="AP30" s="53" t="e">
        <f>(BSPrice($B30,$J30+0.05,$K30,$C30,($I30-$B$1)/365,$G30,$H30,$D30)-BSPrice($B30,$J30,$K30,$C30,($I30-$B$1)/365,$G30,$H30,$D30))*$F30</f>
        <v>#NAME?</v>
      </c>
      <c r="AQ30" s="53" t="e">
        <f>(BSPrice($B30,$J30+0.1,$K30,$C30,($I30-$B$1)/365,$G30,$H30,$D30)-BSPrice($B30,$J30,$K30,$C30,($I30-$B$1)/365,$G30,$H30,$D30))*$F30</f>
        <v>#NAME?</v>
      </c>
      <c r="AR30">
        <v>2808.89308962334</v>
      </c>
      <c r="AS30">
        <v>2646.81794647476</v>
      </c>
      <c r="AT30">
        <v>2516.14654975057</v>
      </c>
      <c r="AU30">
        <v>2368.88542619113</v>
      </c>
      <c r="AV30">
        <v>2119.94594576879</v>
      </c>
      <c r="AW30">
        <v>1099.46807820056</v>
      </c>
      <c r="AX30">
        <v>508.909445957204</v>
      </c>
      <c r="AY30">
        <v>2571.24105024301</v>
      </c>
      <c r="AZ30">
        <v>2327.83099660253</v>
      </c>
      <c r="BA30">
        <v>2143.37560225648</v>
      </c>
      <c r="BB30">
        <v>1943.51265858202</v>
      </c>
      <c r="BC30">
        <v>1618.74420782809</v>
      </c>
      <c r="BD30">
        <v>376.628397156703</v>
      </c>
      <c r="BE30">
        <v>-307.800650612899</v>
      </c>
      <c r="BF30">
        <v>1624.90187034927</v>
      </c>
      <c r="BG30">
        <v>1201.1545783935</v>
      </c>
      <c r="BH30">
        <v>905.515765639307</v>
      </c>
      <c r="BI30">
        <v>601.43201019674</v>
      </c>
      <c r="BJ30">
        <v>132.445184379918</v>
      </c>
      <c r="BK30">
        <v>-1505.12501511472</v>
      </c>
      <c r="BL30">
        <v>-2350.09737557367</v>
      </c>
      <c r="BM30">
        <v>847.407061772932</v>
      </c>
      <c r="BN30">
        <v>344.294882523712</v>
      </c>
      <c r="BO30">
        <v>1.71767246096941</v>
      </c>
      <c r="BP30">
        <v>-345.316745799048</v>
      </c>
      <c r="BQ30">
        <v>-872.445937167129</v>
      </c>
      <c r="BR30">
        <v>-2664.93764154643</v>
      </c>
      <c r="BS30">
        <v>-3572.09468275576</v>
      </c>
      <c r="BT30">
        <v>-162.467114270342</v>
      </c>
      <c r="BU30">
        <v>-726.307345988068</v>
      </c>
      <c r="BV30">
        <v>-1104.54183589585</v>
      </c>
      <c r="BW30">
        <v>-1484.13364178279</v>
      </c>
      <c r="BX30">
        <v>-2055.3529194628</v>
      </c>
      <c r="BY30">
        <v>-3966.56180697448</v>
      </c>
      <c r="BZ30">
        <v>-4922.33783582893</v>
      </c>
      <c r="CA30">
        <v>-1411.22236397743</v>
      </c>
      <c r="CB30">
        <v>-2012.20911465834</v>
      </c>
      <c r="CC30">
        <v>-2412.6422156321</v>
      </c>
      <c r="CD30">
        <v>-2812.81603972332</v>
      </c>
      <c r="CE30">
        <v>-3412.46686011997</v>
      </c>
      <c r="CF30">
        <v>-5404.16631670041</v>
      </c>
      <c r="CG30">
        <v>-6394.82592751222</v>
      </c>
      <c r="CH30">
        <v>-4593.27591727562</v>
      </c>
      <c r="CI30">
        <v>-5195.3065969689</v>
      </c>
      <c r="CJ30">
        <v>-5599.24275530315</v>
      </c>
      <c r="CK30">
        <v>-6004.68041320927</v>
      </c>
      <c r="CL30">
        <v>-6614.87134582623</v>
      </c>
      <c r="CM30">
        <v>-8656.92632333768</v>
      </c>
      <c r="CN30">
        <v>-9678.30428868894</v>
      </c>
    </row>
    <row r="31" spans="1:92">
      <c r="A31" s="70" t="s">
        <v>104</v>
      </c>
      <c r="B31" s="44">
        <f>VLOOKUP(A31,PriceData!$K$4:$L$6,2,FALSE)</f>
        <v>1100</v>
      </c>
      <c r="C31" s="37">
        <f>VLOOKUP(A31,PriceData!$K$4:$M$6,3,FALSE)</f>
        <v>0.02</v>
      </c>
      <c r="D31" s="44" t="s">
        <v>108</v>
      </c>
      <c r="E31" s="44" t="s">
        <v>106</v>
      </c>
      <c r="F31" s="44">
        <v>-20</v>
      </c>
      <c r="G31" s="44">
        <v>1001</v>
      </c>
      <c r="H31" s="44" t="s">
        <v>109</v>
      </c>
      <c r="I31" s="71">
        <v>40438</v>
      </c>
      <c r="J31" s="37">
        <v>0.390713810281153</v>
      </c>
      <c r="K31" s="72">
        <f>VLOOKUP(I31,PriceData!$A$5:$D$7,MATCH($E31,PriceData!$A$4:$D$4,0),FALSE)</f>
        <v>0.0175</v>
      </c>
      <c r="L31" s="51" t="e">
        <f>BSPrice($B31,$J31,$K31,$C31,($I31-$B$1)/365,$G31,$H31,$D31)</f>
        <v>#NAME?</v>
      </c>
      <c r="M31" s="51" t="e">
        <f t="shared" si="0"/>
        <v>#NAME?</v>
      </c>
      <c r="N31" s="44" t="s">
        <v>107</v>
      </c>
      <c r="P31" s="48" t="e">
        <f>BSDelta(B31,J31,K31,C31,(I31-$B$1)/365,G31,H31,D31)</f>
        <v>#NAME?</v>
      </c>
      <c r="Q31" s="48" t="e">
        <f>BSGamma(B31,J31,K31,C31,(I31-$B$1)/365,G31,D31)</f>
        <v>#NAME?</v>
      </c>
      <c r="R31" s="50" t="e">
        <f>BSVega(B31,J31,K31,C31,(I31-$B$1)/365,G31,D31)</f>
        <v>#NAME?</v>
      </c>
      <c r="S31" s="50" t="e">
        <f>BSVolga(B31,J31,K31,C31,(I31-$B$1)/365,G31,D31)</f>
        <v>#NAME?</v>
      </c>
      <c r="T31" s="50" t="e">
        <f>BSTheta(B31,J31,K31,C31,(I31-$B$1)/365,G31,H31,D31)</f>
        <v>#NAME?</v>
      </c>
      <c r="U31" s="51" t="e">
        <f>BSRho(B31,J31,K31,C31,(I31-$B$1)/365,G31,H31,D31)</f>
        <v>#NAME?</v>
      </c>
      <c r="V31" s="73" t="e">
        <f t="shared" si="1"/>
        <v>#NAME?</v>
      </c>
      <c r="W31" s="73" t="e">
        <f t="shared" si="2"/>
        <v>#NAME?</v>
      </c>
      <c r="X31" s="53" t="e">
        <f t="shared" si="3"/>
        <v>#NAME?</v>
      </c>
      <c r="Y31" s="53" t="e">
        <f t="shared" si="4"/>
        <v>#NAME?</v>
      </c>
      <c r="Z31" s="53" t="e">
        <f t="shared" si="5"/>
        <v>#NAME?</v>
      </c>
      <c r="AA31" s="53" t="e">
        <f t="shared" si="6"/>
        <v>#NAME?</v>
      </c>
      <c r="AB31" s="53" t="e">
        <f>(BSPrice($B31*0.8,$J31,$K31,$C31,($I31-$B$1)/365,$G31,$H31,$D31)-BSPrice($B31,$J31,$K31,$C31,($I31-$B$1)/365,$G31,$H31,$D31))*$F31</f>
        <v>#NAME?</v>
      </c>
      <c r="AC31" s="53" t="e">
        <f>(BSPrice($B31*0.9,$J31,$K31,$C31,($I31-$B$1)/365,$G31,$H31,$D31)-BSPrice($B31,$J31,$K31,$C31,($I31-$B$1)/365,$G31,$H31,$D31))*$F31</f>
        <v>#NAME?</v>
      </c>
      <c r="AD31" s="53" t="e">
        <f>(BSPrice($B31*0.95,$J31,$K31,$C31,($I31-$B$1)/365,$G31,$H31,$D31)-BSPrice($B31,$J31,$K31,$C31,($I31-$B$1)/365,$G31,$H31,$D31))*$F31</f>
        <v>#NAME?</v>
      </c>
      <c r="AE31" s="53" t="e">
        <f>(BSPrice($B31*0.98,$J31,$K31,$C31,($I31-$B$1)/365,$G31,$H31,$D31)-BSPrice($B31,$J31,$K31,$C31,($I31-$B$1)/365,$G31,$H31,$D31))*$F31</f>
        <v>#NAME?</v>
      </c>
      <c r="AF31" s="53" t="e">
        <f>(BSPrice($B31*1.02,$J31,$K31,$C31,($I31-$B$1)/365,$G31,$H31,$D31)-BSPrice($B31,$J31,$K31,$C31,($I31-$B$1)/365,$G31,$H31,$D31))*$F31</f>
        <v>#NAME?</v>
      </c>
      <c r="AG31" s="53" t="e">
        <f>(BSPrice($B31*1.05,$J31,$K31,$C31,($I31-$B$1)/365,$G31,$H31,$D31)-BSPrice($B31,$J31,$K31,$C31,($I31-$B$1)/365,$G31,$H31,$D31))*$F31</f>
        <v>#NAME?</v>
      </c>
      <c r="AH31" s="53" t="e">
        <f>(BSPrice($B31*1.1,$J31,$K31,$C31,($I31-$B$1)/365,$G31,$H31,$D31)-BSPrice($B31,$J31,$K31,$C31,($I31-$B$1)/365,$G31,$H31,$D31))*$F31</f>
        <v>#NAME?</v>
      </c>
      <c r="AI31" s="53" t="e">
        <f>(BSPrice($B31*1.2,$J31,$K31,$C31,($I31-$B$1)/365,$G31,$H31,$D31)-BSPrice($B31,$J31,$K31,$C31,($I31-$B$1)/365,$G31,$H31,$D31))*$F31</f>
        <v>#NAME?</v>
      </c>
      <c r="AJ31" s="53" t="e">
        <f>(BSPrice($B31,$J31-0.1,$K31,$C31,($I31-$B$1)/365,$G31,$H31,$D31)-BSPrice($B31,$J31,$K31,$C31,($I31-$B$1)/365,$G31,$H31,$D31))*$F31</f>
        <v>#NAME?</v>
      </c>
      <c r="AK31" s="53" t="e">
        <f>(BSPrice($B31,$J31-0.05,$K31,$C31,($I31-$B$1)/365,$G31,$H31,$D31)-BSPrice($B31,$J31,$K31,$C31,($I31-$B$1)/365,$G31,$H31,$D31))*$F31</f>
        <v>#NAME?</v>
      </c>
      <c r="AL31" s="53" t="e">
        <f>(BSPrice($B31,$J31-0.02,$K31,$C31,($I31-$B$1)/365,$G31,$H31,$D31)-BSPrice($B31,$J31,$K31,$C31,($I31-$B$1)/365,$G31,$H31,$D31))*$F31</f>
        <v>#NAME?</v>
      </c>
      <c r="AM31" s="53" t="e">
        <f>(BSPrice($B31,$J31-0.01,$K31,$C31,($I31-$B$1)/365,$G31,$H31,$D31)-BSPrice($B31,$J31,$K31,$C31,($I31-$B$1)/365,$G31,$H31,$D31))*$F31</f>
        <v>#NAME?</v>
      </c>
      <c r="AN31" s="53" t="e">
        <f>(BSPrice($B31,$J31+0.01,$K31,$C31,($I31-$B$1)/365,$G31,$H31,$D31)-BSPrice($B31,$J31,$K31,$C31,($I31-$B$1)/365,$G31,$H31,$D31))*$F31</f>
        <v>#NAME?</v>
      </c>
      <c r="AO31" s="53" t="e">
        <f>(BSPrice($B31,$J31+0.02,$K31,$C31,($I31-$B$1)/365,$G31,$H31,$D31)-BSPrice($B31,$J31,$K31,$C31,($I31-$B$1)/365,$G31,$H31,$D31))*$F31</f>
        <v>#NAME?</v>
      </c>
      <c r="AP31" s="53" t="e">
        <f>(BSPrice($B31,$J31+0.05,$K31,$C31,($I31-$B$1)/365,$G31,$H31,$D31)-BSPrice($B31,$J31,$K31,$C31,($I31-$B$1)/365,$G31,$H31,$D31))*$F31</f>
        <v>#NAME?</v>
      </c>
      <c r="AQ31" s="53" t="e">
        <f>(BSPrice($B31,$J31+0.1,$K31,$C31,($I31-$B$1)/365,$G31,$H31,$D31)-BSPrice($B31,$J31,$K31,$C31,($I31-$B$1)/365,$G31,$H31,$D31))*$F31</f>
        <v>#NAME?</v>
      </c>
      <c r="AR31">
        <v>-1685.02934019777</v>
      </c>
      <c r="AS31">
        <v>-1852.86103018504</v>
      </c>
      <c r="AT31">
        <v>-1965.93569813765</v>
      </c>
      <c r="AU31">
        <v>-2079.77066408299</v>
      </c>
      <c r="AV31">
        <v>-2251.66568306837</v>
      </c>
      <c r="AW31">
        <v>-2830.77390209405</v>
      </c>
      <c r="AX31">
        <v>-3122.02486784665</v>
      </c>
      <c r="AY31">
        <v>-1054.8407023948</v>
      </c>
      <c r="AZ31">
        <v>-1239.98810956395</v>
      </c>
      <c r="BA31">
        <v>-1363.65077569864</v>
      </c>
      <c r="BB31">
        <v>-1487.4293168992</v>
      </c>
      <c r="BC31">
        <v>-1673.20974364947</v>
      </c>
      <c r="BD31">
        <v>-2292.0072792044</v>
      </c>
      <c r="BE31">
        <v>-2600.39046962687</v>
      </c>
      <c r="BF31">
        <v>-53.5950843324702</v>
      </c>
      <c r="BG31">
        <v>-252.854557077781</v>
      </c>
      <c r="BH31">
        <v>-385.639367187067</v>
      </c>
      <c r="BI31">
        <v>-518.347350720427</v>
      </c>
      <c r="BJ31">
        <v>-717.21296260525</v>
      </c>
      <c r="BK31">
        <v>-1377.61572198593</v>
      </c>
      <c r="BL31">
        <v>-1705.94343881075</v>
      </c>
      <c r="BM31">
        <v>329.386786044523</v>
      </c>
      <c r="BN31">
        <v>132.634034958214</v>
      </c>
      <c r="BO31">
        <v>0.875497785930293</v>
      </c>
      <c r="BP31">
        <v>-131.235903830055</v>
      </c>
      <c r="BQ31">
        <v>-329.885912547149</v>
      </c>
      <c r="BR31">
        <v>-993.82483431989</v>
      </c>
      <c r="BS31">
        <v>-1325.61724436904</v>
      </c>
      <c r="BT31">
        <v>644.764414399407</v>
      </c>
      <c r="BU31">
        <v>455.592822986196</v>
      </c>
      <c r="BV31">
        <v>327.875201814392</v>
      </c>
      <c r="BW31">
        <v>199.120993696365</v>
      </c>
      <c r="BX31">
        <v>4.41448754890303</v>
      </c>
      <c r="BY31">
        <v>-653.340572294703</v>
      </c>
      <c r="BZ31">
        <v>-984.86965709604</v>
      </c>
      <c r="CA31">
        <v>901.468185556503</v>
      </c>
      <c r="CB31">
        <v>723.70424223875</v>
      </c>
      <c r="CC31">
        <v>602.370745936477</v>
      </c>
      <c r="CD31">
        <v>479.161474700048</v>
      </c>
      <c r="CE31">
        <v>291.411843718751</v>
      </c>
      <c r="CF31">
        <v>-352.022447768169</v>
      </c>
      <c r="CG31">
        <v>-680.074792676542</v>
      </c>
      <c r="CH31">
        <v>1273.38152282791</v>
      </c>
      <c r="CI31">
        <v>1125.06279322194</v>
      </c>
      <c r="CJ31">
        <v>1020.88492746676</v>
      </c>
      <c r="CK31">
        <v>913.059158734324</v>
      </c>
      <c r="CL31">
        <v>745.417211872188</v>
      </c>
      <c r="CM31">
        <v>148.705732592435</v>
      </c>
      <c r="CN31">
        <v>-164.801301536125</v>
      </c>
    </row>
    <row r="32" spans="1:92">
      <c r="A32" s="70" t="s">
        <v>104</v>
      </c>
      <c r="B32" s="44">
        <f>VLOOKUP(A32,PriceData!$K$4:$L$6,2,FALSE)</f>
        <v>1100</v>
      </c>
      <c r="C32" s="37">
        <f>VLOOKUP(A32,PriceData!$K$4:$M$6,3,FALSE)</f>
        <v>0.02</v>
      </c>
      <c r="D32" s="44" t="s">
        <v>108</v>
      </c>
      <c r="E32" s="44" t="s">
        <v>106</v>
      </c>
      <c r="F32" s="44">
        <v>-50</v>
      </c>
      <c r="G32" s="44">
        <v>1067</v>
      </c>
      <c r="H32" s="44" t="s">
        <v>109</v>
      </c>
      <c r="I32" s="71">
        <v>40438</v>
      </c>
      <c r="J32" s="37">
        <v>0.345406220714462</v>
      </c>
      <c r="K32" s="72">
        <f>VLOOKUP(I32,PriceData!$A$5:$D$7,MATCH($E32,PriceData!$A$4:$D$4,0),FALSE)</f>
        <v>0.0175</v>
      </c>
      <c r="L32" s="51" t="e">
        <f>BSPrice($B32,$J32,$K32,$C32,($I32-$B$1)/365,$G32,$H32,$D32)</f>
        <v>#NAME?</v>
      </c>
      <c r="M32" s="51" t="e">
        <f t="shared" si="0"/>
        <v>#NAME?</v>
      </c>
      <c r="N32" s="44" t="s">
        <v>107</v>
      </c>
      <c r="P32" s="48" t="e">
        <f>BSDelta(B32,J32,K32,C32,(I32-$B$1)/365,G32,H32,D32)</f>
        <v>#NAME?</v>
      </c>
      <c r="Q32" s="48" t="e">
        <f>BSGamma(B32,J32,K32,C32,(I32-$B$1)/365,G32,D32)</f>
        <v>#NAME?</v>
      </c>
      <c r="R32" s="50" t="e">
        <f>BSVega(B32,J32,K32,C32,(I32-$B$1)/365,G32,D32)</f>
        <v>#NAME?</v>
      </c>
      <c r="S32" s="50" t="e">
        <f>BSVolga(B32,J32,K32,C32,(I32-$B$1)/365,G32,D32)</f>
        <v>#NAME?</v>
      </c>
      <c r="T32" s="50" t="e">
        <f>BSTheta(B32,J32,K32,C32,(I32-$B$1)/365,G32,H32,D32)</f>
        <v>#NAME?</v>
      </c>
      <c r="U32" s="51" t="e">
        <f>BSRho(B32,J32,K32,C32,(I32-$B$1)/365,G32,H32,D32)</f>
        <v>#NAME?</v>
      </c>
      <c r="V32" s="73" t="e">
        <f t="shared" si="1"/>
        <v>#NAME?</v>
      </c>
      <c r="W32" s="73" t="e">
        <f t="shared" si="2"/>
        <v>#NAME?</v>
      </c>
      <c r="X32" s="53" t="e">
        <f t="shared" si="3"/>
        <v>#NAME?</v>
      </c>
      <c r="Y32" s="53" t="e">
        <f t="shared" si="4"/>
        <v>#NAME?</v>
      </c>
      <c r="Z32" s="53" t="e">
        <f t="shared" si="5"/>
        <v>#NAME?</v>
      </c>
      <c r="AA32" s="53" t="e">
        <f t="shared" si="6"/>
        <v>#NAME?</v>
      </c>
      <c r="AB32" s="53" t="e">
        <f>(BSPrice($B32*0.8,$J32,$K32,$C32,($I32-$B$1)/365,$G32,$H32,$D32)-BSPrice($B32,$J32,$K32,$C32,($I32-$B$1)/365,$G32,$H32,$D32))*$F32</f>
        <v>#NAME?</v>
      </c>
      <c r="AC32" s="53" t="e">
        <f>(BSPrice($B32*0.9,$J32,$K32,$C32,($I32-$B$1)/365,$G32,$H32,$D32)-BSPrice($B32,$J32,$K32,$C32,($I32-$B$1)/365,$G32,$H32,$D32))*$F32</f>
        <v>#NAME?</v>
      </c>
      <c r="AD32" s="53" t="e">
        <f>(BSPrice($B32*0.95,$J32,$K32,$C32,($I32-$B$1)/365,$G32,$H32,$D32)-BSPrice($B32,$J32,$K32,$C32,($I32-$B$1)/365,$G32,$H32,$D32))*$F32</f>
        <v>#NAME?</v>
      </c>
      <c r="AE32" s="53" t="e">
        <f>(BSPrice($B32*0.98,$J32,$K32,$C32,($I32-$B$1)/365,$G32,$H32,$D32)-BSPrice($B32,$J32,$K32,$C32,($I32-$B$1)/365,$G32,$H32,$D32))*$F32</f>
        <v>#NAME?</v>
      </c>
      <c r="AF32" s="53" t="e">
        <f>(BSPrice($B32*1.02,$J32,$K32,$C32,($I32-$B$1)/365,$G32,$H32,$D32)-BSPrice($B32,$J32,$K32,$C32,($I32-$B$1)/365,$G32,$H32,$D32))*$F32</f>
        <v>#NAME?</v>
      </c>
      <c r="AG32" s="53" t="e">
        <f>(BSPrice($B32*1.05,$J32,$K32,$C32,($I32-$B$1)/365,$G32,$H32,$D32)-BSPrice($B32,$J32,$K32,$C32,($I32-$B$1)/365,$G32,$H32,$D32))*$F32</f>
        <v>#NAME?</v>
      </c>
      <c r="AH32" s="53" t="e">
        <f>(BSPrice($B32*1.1,$J32,$K32,$C32,($I32-$B$1)/365,$G32,$H32,$D32)-BSPrice($B32,$J32,$K32,$C32,($I32-$B$1)/365,$G32,$H32,$D32))*$F32</f>
        <v>#NAME?</v>
      </c>
      <c r="AI32" s="53" t="e">
        <f>(BSPrice($B32*1.2,$J32,$K32,$C32,($I32-$B$1)/365,$G32,$H32,$D32)-BSPrice($B32,$J32,$K32,$C32,($I32-$B$1)/365,$G32,$H32,$D32))*$F32</f>
        <v>#NAME?</v>
      </c>
      <c r="AJ32" s="53" t="e">
        <f>(BSPrice($B32,$J32-0.1,$K32,$C32,($I32-$B$1)/365,$G32,$H32,$D32)-BSPrice($B32,$J32,$K32,$C32,($I32-$B$1)/365,$G32,$H32,$D32))*$F32</f>
        <v>#NAME?</v>
      </c>
      <c r="AK32" s="53" t="e">
        <f>(BSPrice($B32,$J32-0.05,$K32,$C32,($I32-$B$1)/365,$G32,$H32,$D32)-BSPrice($B32,$J32,$K32,$C32,($I32-$B$1)/365,$G32,$H32,$D32))*$F32</f>
        <v>#NAME?</v>
      </c>
      <c r="AL32" s="53" t="e">
        <f>(BSPrice($B32,$J32-0.02,$K32,$C32,($I32-$B$1)/365,$G32,$H32,$D32)-BSPrice($B32,$J32,$K32,$C32,($I32-$B$1)/365,$G32,$H32,$D32))*$F32</f>
        <v>#NAME?</v>
      </c>
      <c r="AM32" s="53" t="e">
        <f>(BSPrice($B32,$J32-0.01,$K32,$C32,($I32-$B$1)/365,$G32,$H32,$D32)-BSPrice($B32,$J32,$K32,$C32,($I32-$B$1)/365,$G32,$H32,$D32))*$F32</f>
        <v>#NAME?</v>
      </c>
      <c r="AN32" s="53" t="e">
        <f>(BSPrice($B32,$J32+0.01,$K32,$C32,($I32-$B$1)/365,$G32,$H32,$D32)-BSPrice($B32,$J32,$K32,$C32,($I32-$B$1)/365,$G32,$H32,$D32))*$F32</f>
        <v>#NAME?</v>
      </c>
      <c r="AO32" s="53" t="e">
        <f>(BSPrice($B32,$J32+0.02,$K32,$C32,($I32-$B$1)/365,$G32,$H32,$D32)-BSPrice($B32,$J32,$K32,$C32,($I32-$B$1)/365,$G32,$H32,$D32))*$F32</f>
        <v>#NAME?</v>
      </c>
      <c r="AP32" s="53" t="e">
        <f>(BSPrice($B32,$J32+0.05,$K32,$C32,($I32-$B$1)/365,$G32,$H32,$D32)-BSPrice($B32,$J32,$K32,$C32,($I32-$B$1)/365,$G32,$H32,$D32))*$F32</f>
        <v>#NAME?</v>
      </c>
      <c r="AQ32" s="53" t="e">
        <f>(BSPrice($B32,$J32+0.1,$K32,$C32,($I32-$B$1)/365,$G32,$H32,$D32)-BSPrice($B32,$J32,$K32,$C32,($I32-$B$1)/365,$G32,$H32,$D32))*$F32</f>
        <v>#NAME?</v>
      </c>
      <c r="AR32">
        <v>-5334.71426467747</v>
      </c>
      <c r="AS32">
        <v>-5696.77487282369</v>
      </c>
      <c r="AT32">
        <v>-5947.65834652852</v>
      </c>
      <c r="AU32">
        <v>-6204.82447988368</v>
      </c>
      <c r="AV32">
        <v>-6600.37401762836</v>
      </c>
      <c r="AW32">
        <v>-7977.75352257384</v>
      </c>
      <c r="AX32">
        <v>-8688.09739314649</v>
      </c>
      <c r="AY32">
        <v>-3428.7973004939</v>
      </c>
      <c r="AZ32">
        <v>-3860.62388685496</v>
      </c>
      <c r="BA32">
        <v>-4153.61223080189</v>
      </c>
      <c r="BB32">
        <v>-4449.86300883432</v>
      </c>
      <c r="BC32">
        <v>-4899.16359513532</v>
      </c>
      <c r="BD32">
        <v>-6424.22574191042</v>
      </c>
      <c r="BE32">
        <v>-7195.45961178033</v>
      </c>
      <c r="BF32">
        <v>-320.922630907667</v>
      </c>
      <c r="BG32">
        <v>-839.581936119707</v>
      </c>
      <c r="BH32">
        <v>-1185.04902469471</v>
      </c>
      <c r="BI32">
        <v>-1530.21442249972</v>
      </c>
      <c r="BJ32">
        <v>-2047.30379515286</v>
      </c>
      <c r="BK32">
        <v>-3763.76479077557</v>
      </c>
      <c r="BL32">
        <v>-4616.98032369274</v>
      </c>
      <c r="BM32">
        <v>886.73792731842</v>
      </c>
      <c r="BN32">
        <v>355.82055670554</v>
      </c>
      <c r="BO32">
        <v>2.07153158527973</v>
      </c>
      <c r="BP32">
        <v>-351.444268573461</v>
      </c>
      <c r="BQ32">
        <v>-881.15998400982</v>
      </c>
      <c r="BR32">
        <v>-2640.23561047717</v>
      </c>
      <c r="BS32">
        <v>-3514.90413790046</v>
      </c>
      <c r="BT32">
        <v>1883.60137403851</v>
      </c>
      <c r="BU32">
        <v>1359.8542701655</v>
      </c>
      <c r="BV32">
        <v>1008.95868793246</v>
      </c>
      <c r="BW32">
        <v>657.04495636971</v>
      </c>
      <c r="BX32">
        <v>127.796747525109</v>
      </c>
      <c r="BY32">
        <v>-1641.42008216879</v>
      </c>
      <c r="BZ32">
        <v>-2525.65459113528</v>
      </c>
      <c r="CA32">
        <v>2692.37754489848</v>
      </c>
      <c r="CB32">
        <v>2191.91437009157</v>
      </c>
      <c r="CC32">
        <v>1853.26854417713</v>
      </c>
      <c r="CD32">
        <v>1511.44750786276</v>
      </c>
      <c r="CE32">
        <v>993.962243497329</v>
      </c>
      <c r="CF32">
        <v>-756.835632072084</v>
      </c>
      <c r="CG32">
        <v>-1640.01097556497</v>
      </c>
      <c r="CH32">
        <v>3847.12425352888</v>
      </c>
      <c r="CI32">
        <v>3424.97298062027</v>
      </c>
      <c r="CJ32">
        <v>3130.36848298253</v>
      </c>
      <c r="CK32">
        <v>2826.99268095026</v>
      </c>
      <c r="CL32">
        <v>2358.14825355675</v>
      </c>
      <c r="CM32">
        <v>711.383385892476</v>
      </c>
      <c r="CN32">
        <v>-143.507206537113</v>
      </c>
    </row>
    <row r="33" spans="1:92">
      <c r="A33" s="70" t="s">
        <v>104</v>
      </c>
      <c r="B33" s="44">
        <f>VLOOKUP(A33,PriceData!$K$4:$L$6,2,FALSE)</f>
        <v>1100</v>
      </c>
      <c r="C33" s="37">
        <f>VLOOKUP(A33,PriceData!$K$4:$M$6,3,FALSE)</f>
        <v>0.02</v>
      </c>
      <c r="D33" s="44" t="s">
        <v>108</v>
      </c>
      <c r="E33" s="44" t="s">
        <v>106</v>
      </c>
      <c r="F33" s="44">
        <v>-50</v>
      </c>
      <c r="G33" s="44">
        <v>1067</v>
      </c>
      <c r="H33" s="44" t="s">
        <v>111</v>
      </c>
      <c r="I33" s="71">
        <v>40438</v>
      </c>
      <c r="J33" s="37">
        <v>0.345406220714462</v>
      </c>
      <c r="K33" s="72">
        <f>VLOOKUP(I33,PriceData!$A$5:$D$7,MATCH($E33,PriceData!$A$4:$D$4,0),FALSE)</f>
        <v>0.0175</v>
      </c>
      <c r="L33" s="51" t="e">
        <f>BSPrice($B33,$J33,$K33,$C33,($I33-$B$1)/365,$G33,$H33,$D33)</f>
        <v>#NAME?</v>
      </c>
      <c r="M33" s="51" t="e">
        <f t="shared" si="0"/>
        <v>#NAME?</v>
      </c>
      <c r="N33" s="44" t="s">
        <v>113</v>
      </c>
      <c r="P33" s="48" t="e">
        <f>BSDelta(B33,J33,K33,C33,(I33-$B$1)/365,G33,H33,D33)</f>
        <v>#NAME?</v>
      </c>
      <c r="Q33" s="48" t="e">
        <f>BSGamma(B33,J33,K33,C33,(I33-$B$1)/365,G33,D33)</f>
        <v>#NAME?</v>
      </c>
      <c r="R33" s="50" t="e">
        <f>BSVega(B33,J33,K33,C33,(I33-$B$1)/365,G33,D33)</f>
        <v>#NAME?</v>
      </c>
      <c r="S33" s="50" t="e">
        <f>BSVolga(B33,J33,K33,C33,(I33-$B$1)/365,G33,D33)</f>
        <v>#NAME?</v>
      </c>
      <c r="T33" s="50" t="e">
        <f>BSTheta(B33,J33,K33,C33,(I33-$B$1)/365,G33,H33,D33)</f>
        <v>#NAME?</v>
      </c>
      <c r="U33" s="51" t="e">
        <f>BSRho(B33,J33,K33,C33,(I33-$B$1)/365,G33,H33,D33)</f>
        <v>#NAME?</v>
      </c>
      <c r="V33" s="73" t="e">
        <f t="shared" si="1"/>
        <v>#NAME?</v>
      </c>
      <c r="W33" s="73" t="e">
        <f t="shared" si="2"/>
        <v>#NAME?</v>
      </c>
      <c r="X33" s="53" t="e">
        <f t="shared" si="3"/>
        <v>#NAME?</v>
      </c>
      <c r="Y33" s="53" t="e">
        <f t="shared" si="4"/>
        <v>#NAME?</v>
      </c>
      <c r="Z33" s="53" t="e">
        <f t="shared" si="5"/>
        <v>#NAME?</v>
      </c>
      <c r="AA33" s="53" t="e">
        <f t="shared" si="6"/>
        <v>#NAME?</v>
      </c>
      <c r="AB33" s="53" t="e">
        <f>(BSPrice($B33*0.8,$J33,$K33,$C33,($I33-$B$1)/365,$G33,$H33,$D33)-BSPrice($B33,$J33,$K33,$C33,($I33-$B$1)/365,$G33,$H33,$D33))*$F33</f>
        <v>#NAME?</v>
      </c>
      <c r="AC33" s="53" t="e">
        <f>(BSPrice($B33*0.9,$J33,$K33,$C33,($I33-$B$1)/365,$G33,$H33,$D33)-BSPrice($B33,$J33,$K33,$C33,($I33-$B$1)/365,$G33,$H33,$D33))*$F33</f>
        <v>#NAME?</v>
      </c>
      <c r="AD33" s="53" t="e">
        <f>(BSPrice($B33*0.95,$J33,$K33,$C33,($I33-$B$1)/365,$G33,$H33,$D33)-BSPrice($B33,$J33,$K33,$C33,($I33-$B$1)/365,$G33,$H33,$D33))*$F33</f>
        <v>#NAME?</v>
      </c>
      <c r="AE33" s="53" t="e">
        <f>(BSPrice($B33*0.98,$J33,$K33,$C33,($I33-$B$1)/365,$G33,$H33,$D33)-BSPrice($B33,$J33,$K33,$C33,($I33-$B$1)/365,$G33,$H33,$D33))*$F33</f>
        <v>#NAME?</v>
      </c>
      <c r="AF33" s="53" t="e">
        <f>(BSPrice($B33*1.02,$J33,$K33,$C33,($I33-$B$1)/365,$G33,$H33,$D33)-BSPrice($B33,$J33,$K33,$C33,($I33-$B$1)/365,$G33,$H33,$D33))*$F33</f>
        <v>#NAME?</v>
      </c>
      <c r="AG33" s="53" t="e">
        <f>(BSPrice($B33*1.05,$J33,$K33,$C33,($I33-$B$1)/365,$G33,$H33,$D33)-BSPrice($B33,$J33,$K33,$C33,($I33-$B$1)/365,$G33,$H33,$D33))*$F33</f>
        <v>#NAME?</v>
      </c>
      <c r="AH33" s="53" t="e">
        <f>(BSPrice($B33*1.1,$J33,$K33,$C33,($I33-$B$1)/365,$G33,$H33,$D33)-BSPrice($B33,$J33,$K33,$C33,($I33-$B$1)/365,$G33,$H33,$D33))*$F33</f>
        <v>#NAME?</v>
      </c>
      <c r="AI33" s="53" t="e">
        <f>(BSPrice($B33*1.2,$J33,$K33,$C33,($I33-$B$1)/365,$G33,$H33,$D33)-BSPrice($B33,$J33,$K33,$C33,($I33-$B$1)/365,$G33,$H33,$D33))*$F33</f>
        <v>#NAME?</v>
      </c>
      <c r="AJ33" s="53" t="e">
        <f>(BSPrice($B33,$J33-0.1,$K33,$C33,($I33-$B$1)/365,$G33,$H33,$D33)-BSPrice($B33,$J33,$K33,$C33,($I33-$B$1)/365,$G33,$H33,$D33))*$F33</f>
        <v>#NAME?</v>
      </c>
      <c r="AK33" s="53" t="e">
        <f>(BSPrice($B33,$J33-0.05,$K33,$C33,($I33-$B$1)/365,$G33,$H33,$D33)-BSPrice($B33,$J33,$K33,$C33,($I33-$B$1)/365,$G33,$H33,$D33))*$F33</f>
        <v>#NAME?</v>
      </c>
      <c r="AL33" s="53" t="e">
        <f>(BSPrice($B33,$J33-0.02,$K33,$C33,($I33-$B$1)/365,$G33,$H33,$D33)-BSPrice($B33,$J33,$K33,$C33,($I33-$B$1)/365,$G33,$H33,$D33))*$F33</f>
        <v>#NAME?</v>
      </c>
      <c r="AM33" s="53" t="e">
        <f>(BSPrice($B33,$J33-0.01,$K33,$C33,($I33-$B$1)/365,$G33,$H33,$D33)-BSPrice($B33,$J33,$K33,$C33,($I33-$B$1)/365,$G33,$H33,$D33))*$F33</f>
        <v>#NAME?</v>
      </c>
      <c r="AN33" s="53" t="e">
        <f>(BSPrice($B33,$J33+0.01,$K33,$C33,($I33-$B$1)/365,$G33,$H33,$D33)-BSPrice($B33,$J33,$K33,$C33,($I33-$B$1)/365,$G33,$H33,$D33))*$F33</f>
        <v>#NAME?</v>
      </c>
      <c r="AO33" s="53" t="e">
        <f>(BSPrice($B33,$J33+0.02,$K33,$C33,($I33-$B$1)/365,$G33,$H33,$D33)-BSPrice($B33,$J33,$K33,$C33,($I33-$B$1)/365,$G33,$H33,$D33))*$F33</f>
        <v>#NAME?</v>
      </c>
      <c r="AP33" s="53" t="e">
        <f>(BSPrice($B33,$J33+0.05,$K33,$C33,($I33-$B$1)/365,$G33,$H33,$D33)-BSPrice($B33,$J33,$K33,$C33,($I33-$B$1)/365,$G33,$H33,$D33))*$F33</f>
        <v>#NAME?</v>
      </c>
      <c r="AQ33" s="53" t="e">
        <f>(BSPrice($B33,$J33+0.1,$K33,$C33,($I33-$B$1)/365,$G33,$H33,$D33)-BSPrice($B33,$J33,$K33,$C33,($I33-$B$1)/365,$G33,$H33,$D33))*$F33</f>
        <v>#NAME?</v>
      </c>
      <c r="AR33">
        <v>5510.30513270154</v>
      </c>
      <c r="AS33">
        <v>5148.24452455531</v>
      </c>
      <c r="AT33">
        <v>4897.36105085048</v>
      </c>
      <c r="AU33">
        <v>4640.19491749532</v>
      </c>
      <c r="AV33">
        <v>4244.64537975065</v>
      </c>
      <c r="AW33">
        <v>2867.26587480516</v>
      </c>
      <c r="AX33">
        <v>2156.92200423251</v>
      </c>
      <c r="AY33">
        <v>4704.94752893867</v>
      </c>
      <c r="AZ33">
        <v>4273.1209425776</v>
      </c>
      <c r="BA33">
        <v>3980.13259863068</v>
      </c>
      <c r="BB33">
        <v>3683.88182059823</v>
      </c>
      <c r="BC33">
        <v>3234.58123429723</v>
      </c>
      <c r="BD33">
        <v>1709.51908752214</v>
      </c>
      <c r="BE33">
        <v>938.285217652231</v>
      </c>
      <c r="BF33">
        <v>2390.27306263201</v>
      </c>
      <c r="BG33">
        <v>1871.61375741996</v>
      </c>
      <c r="BH33">
        <v>1526.14666884497</v>
      </c>
      <c r="BI33">
        <v>1180.98127103996</v>
      </c>
      <c r="BJ33">
        <v>663.891898386811</v>
      </c>
      <c r="BK33">
        <v>-1052.56909723589</v>
      </c>
      <c r="BL33">
        <v>-1905.78463015307</v>
      </c>
      <c r="BM33">
        <v>886.659052911645</v>
      </c>
      <c r="BN33">
        <v>355.741682298762</v>
      </c>
      <c r="BO33">
        <v>1.99265717849926</v>
      </c>
      <c r="BP33">
        <v>-351.523142980235</v>
      </c>
      <c r="BQ33">
        <v>-881.238858416597</v>
      </c>
      <c r="BR33">
        <v>-2640.31448488395</v>
      </c>
      <c r="BS33">
        <v>-3514.98301230724</v>
      </c>
      <c r="BT33">
        <v>-827.752068314712</v>
      </c>
      <c r="BU33">
        <v>-1351.49917218771</v>
      </c>
      <c r="BV33">
        <v>-1702.39475442077</v>
      </c>
      <c r="BW33">
        <v>-2054.30848598351</v>
      </c>
      <c r="BX33">
        <v>-2583.55669482811</v>
      </c>
      <c r="BY33">
        <v>-4352.773524522</v>
      </c>
      <c r="BZ33">
        <v>-5237.00803348851</v>
      </c>
      <c r="CA33">
        <v>-2730.25046540119</v>
      </c>
      <c r="CB33">
        <v>-3230.71364020809</v>
      </c>
      <c r="CC33">
        <v>-3569.35946612253</v>
      </c>
      <c r="CD33">
        <v>-3911.18050243689</v>
      </c>
      <c r="CE33">
        <v>-4428.66576680234</v>
      </c>
      <c r="CF33">
        <v>-6179.46364237174</v>
      </c>
      <c r="CG33">
        <v>-7062.63898586463</v>
      </c>
      <c r="CH33">
        <v>-6998.05289266367</v>
      </c>
      <c r="CI33">
        <v>-7420.20416557228</v>
      </c>
      <c r="CJ33">
        <v>-7714.80866321002</v>
      </c>
      <c r="CK33">
        <v>-8018.18446524229</v>
      </c>
      <c r="CL33">
        <v>-8487.0288926358</v>
      </c>
      <c r="CM33">
        <v>-10133.7937603001</v>
      </c>
      <c r="CN33">
        <v>-10988.6843527297</v>
      </c>
    </row>
    <row r="34" spans="1:92">
      <c r="A34" s="70" t="s">
        <v>1</v>
      </c>
      <c r="B34" s="44">
        <f>VLOOKUP(A34,PriceData!$K$4:$L$6,2,FALSE)</f>
        <v>2905</v>
      </c>
      <c r="C34" s="37">
        <f>VLOOKUP(A34,PriceData!$K$4:$M$6,3,FALSE)</f>
        <v>0.022</v>
      </c>
      <c r="D34" s="44" t="s">
        <v>105</v>
      </c>
      <c r="E34" s="44" t="s">
        <v>114</v>
      </c>
      <c r="F34" s="44">
        <v>20</v>
      </c>
      <c r="H34" s="44"/>
      <c r="I34" s="71">
        <v>40256</v>
      </c>
      <c r="J34" s="37">
        <v>0</v>
      </c>
      <c r="K34" s="72"/>
      <c r="L34" s="51" t="e">
        <f>BSPrice($B34,$J34,$K34,$C34,($I34-$B$1)/365,$G34,$H34,$D34)</f>
        <v>#NAME?</v>
      </c>
      <c r="M34" s="51" t="e">
        <f t="shared" si="0"/>
        <v>#NAME?</v>
      </c>
      <c r="N34" s="44" t="s">
        <v>107</v>
      </c>
      <c r="P34" s="48" t="e">
        <f>BSDelta(B34,J34,K34,C34,(I34-$B$1)/365,G34,H34,D34)</f>
        <v>#NAME?</v>
      </c>
      <c r="Q34" s="48" t="e">
        <f>BSGamma(B34,J34,K34,C34,(I34-$B$1)/365,G34,D34)</f>
        <v>#NAME?</v>
      </c>
      <c r="R34" s="50" t="e">
        <f>BSVega(B34,J34,K34,C34,(I34-$B$1)/365,G34,D34)</f>
        <v>#NAME?</v>
      </c>
      <c r="S34" s="50" t="e">
        <f>BSVolga(B34,J34,K34,C34,(I34-$B$1)/365,G34,D34)</f>
        <v>#NAME?</v>
      </c>
      <c r="T34" s="50" t="e">
        <f>BSTheta(B34,J34,K34,C34,(I34-$B$1)/365,G34,H34,D34)</f>
        <v>#NAME?</v>
      </c>
      <c r="U34" s="51" t="e">
        <f>BSRho(B34,J34,K34,C34,(I34-$B$1)/365,G34,H34,D34)</f>
        <v>#NAME?</v>
      </c>
      <c r="V34" s="73" t="e">
        <f t="shared" si="1"/>
        <v>#NAME?</v>
      </c>
      <c r="W34" s="73" t="e">
        <f t="shared" si="2"/>
        <v>#NAME?</v>
      </c>
      <c r="X34" s="53" t="e">
        <f t="shared" si="3"/>
        <v>#NAME?</v>
      </c>
      <c r="Y34" s="53" t="e">
        <f t="shared" si="4"/>
        <v>#NAME?</v>
      </c>
      <c r="Z34" s="53" t="e">
        <f t="shared" si="5"/>
        <v>#NAME?</v>
      </c>
      <c r="AA34" s="53" t="e">
        <f t="shared" si="6"/>
        <v>#NAME?</v>
      </c>
      <c r="AB34" s="53" t="e">
        <f>(BSPrice($B34*0.8,$J34,$K34,$C34,($I34-$B$1)/365,$G34,$H34,$D34)-BSPrice($B34,$J34,$K34,$C34,($I34-$B$1)/365,$G34,$H34,$D34))*$F34</f>
        <v>#NAME?</v>
      </c>
      <c r="AC34" s="53" t="e">
        <f>(BSPrice($B34*0.9,$J34,$K34,$C34,($I34-$B$1)/365,$G34,$H34,$D34)-BSPrice($B34,$J34,$K34,$C34,($I34-$B$1)/365,$G34,$H34,$D34))*$F34</f>
        <v>#NAME?</v>
      </c>
      <c r="AD34" s="53" t="e">
        <f>(BSPrice($B34*0.95,$J34,$K34,$C34,($I34-$B$1)/365,$G34,$H34,$D34)-BSPrice($B34,$J34,$K34,$C34,($I34-$B$1)/365,$G34,$H34,$D34))*$F34</f>
        <v>#NAME?</v>
      </c>
      <c r="AE34" s="53" t="e">
        <f>(BSPrice($B34*0.98,$J34,$K34,$C34,($I34-$B$1)/365,$G34,$H34,$D34)-BSPrice($B34,$J34,$K34,$C34,($I34-$B$1)/365,$G34,$H34,$D34))*$F34</f>
        <v>#NAME?</v>
      </c>
      <c r="AF34" s="53" t="e">
        <f>(BSPrice($B34*1.02,$J34,$K34,$C34,($I34-$B$1)/365,$G34,$H34,$D34)-BSPrice($B34,$J34,$K34,$C34,($I34-$B$1)/365,$G34,$H34,$D34))*$F34</f>
        <v>#NAME?</v>
      </c>
      <c r="AG34" s="53" t="e">
        <f>(BSPrice($B34*1.05,$J34,$K34,$C34,($I34-$B$1)/365,$G34,$H34,$D34)-BSPrice($B34,$J34,$K34,$C34,($I34-$B$1)/365,$G34,$H34,$D34))*$F34</f>
        <v>#NAME?</v>
      </c>
      <c r="AH34" s="53" t="e">
        <f>(BSPrice($B34*1.1,$J34,$K34,$C34,($I34-$B$1)/365,$G34,$H34,$D34)-BSPrice($B34,$J34,$K34,$C34,($I34-$B$1)/365,$G34,$H34,$D34))*$F34</f>
        <v>#NAME?</v>
      </c>
      <c r="AI34" s="53" t="e">
        <f>(BSPrice($B34*1.2,$J34,$K34,$C34,($I34-$B$1)/365,$G34,$H34,$D34)-BSPrice($B34,$J34,$K34,$C34,($I34-$B$1)/365,$G34,$H34,$D34))*$F34</f>
        <v>#NAME?</v>
      </c>
      <c r="AJ34" s="53" t="e">
        <f>(BSPrice($B34,$J34-0.1,$K34,$C34,($I34-$B$1)/365,$G34,$H34,$D34)-BSPrice($B34,$J34,$K34,$C34,($I34-$B$1)/365,$G34,$H34,$D34))*$F34</f>
        <v>#NAME?</v>
      </c>
      <c r="AK34" s="53" t="e">
        <f>(BSPrice($B34,$J34-0.05,$K34,$C34,($I34-$B$1)/365,$G34,$H34,$D34)-BSPrice($B34,$J34,$K34,$C34,($I34-$B$1)/365,$G34,$H34,$D34))*$F34</f>
        <v>#NAME?</v>
      </c>
      <c r="AL34" s="53" t="e">
        <f>(BSPrice($B34,$J34-0.02,$K34,$C34,($I34-$B$1)/365,$G34,$H34,$D34)-BSPrice($B34,$J34,$K34,$C34,($I34-$B$1)/365,$G34,$H34,$D34))*$F34</f>
        <v>#NAME?</v>
      </c>
      <c r="AM34" s="53" t="e">
        <f>(BSPrice($B34,$J34-0.01,$K34,$C34,($I34-$B$1)/365,$G34,$H34,$D34)-BSPrice($B34,$J34,$K34,$C34,($I34-$B$1)/365,$G34,$H34,$D34))*$F34</f>
        <v>#NAME?</v>
      </c>
      <c r="AN34" s="53" t="e">
        <f>(BSPrice($B34,$J34+0.01,$K34,$C34,($I34-$B$1)/365,$G34,$H34,$D34)-BSPrice($B34,$J34,$K34,$C34,($I34-$B$1)/365,$G34,$H34,$D34))*$F34</f>
        <v>#NAME?</v>
      </c>
      <c r="AO34" s="53" t="e">
        <f>(BSPrice($B34,$J34+0.02,$K34,$C34,($I34-$B$1)/365,$G34,$H34,$D34)-BSPrice($B34,$J34,$K34,$C34,($I34-$B$1)/365,$G34,$H34,$D34))*$F34</f>
        <v>#NAME?</v>
      </c>
      <c r="AP34" s="53" t="e">
        <f>(BSPrice($B34,$J34+0.05,$K34,$C34,($I34-$B$1)/365,$G34,$H34,$D34)-BSPrice($B34,$J34,$K34,$C34,($I34-$B$1)/365,$G34,$H34,$D34))*$F34</f>
        <v>#NAME?</v>
      </c>
      <c r="AQ34" s="53" t="e">
        <f>(BSPrice($B34,$J34+0.1,$K34,$C34,($I34-$B$1)/365,$G34,$H34,$D34)-BSPrice($B34,$J34,$K34,$C34,($I34-$B$1)/365,$G34,$H34,$D34))*$F34</f>
        <v>#NAME?</v>
      </c>
      <c r="AR34">
        <v>-40230.9770922138</v>
      </c>
      <c r="AS34">
        <v>-40230.9770922138</v>
      </c>
      <c r="AT34">
        <v>-40230.9770922138</v>
      </c>
      <c r="AU34">
        <v>-40230.9770922138</v>
      </c>
      <c r="AV34">
        <v>-40230.9770922138</v>
      </c>
      <c r="AW34">
        <v>-40230.9770922138</v>
      </c>
      <c r="AX34">
        <v>-40230.9770922138</v>
      </c>
      <c r="AY34">
        <v>-39130.9770922138</v>
      </c>
      <c r="AZ34">
        <v>-39130.9770922138</v>
      </c>
      <c r="BA34">
        <v>-39130.9770922138</v>
      </c>
      <c r="BB34">
        <v>-39130.9770922138</v>
      </c>
      <c r="BC34">
        <v>-39130.9770922138</v>
      </c>
      <c r="BD34">
        <v>-39130.9770922138</v>
      </c>
      <c r="BE34">
        <v>-39130.9770922138</v>
      </c>
      <c r="BF34">
        <v>-36930.9770922138</v>
      </c>
      <c r="BG34">
        <v>-36930.9770922138</v>
      </c>
      <c r="BH34">
        <v>-36930.9770922138</v>
      </c>
      <c r="BI34">
        <v>-36930.9770922138</v>
      </c>
      <c r="BJ34">
        <v>-36930.9770922138</v>
      </c>
      <c r="BK34">
        <v>-36930.9770922138</v>
      </c>
      <c r="BL34">
        <v>-36930.9770922138</v>
      </c>
      <c r="BM34">
        <v>-35830.9770922138</v>
      </c>
      <c r="BN34">
        <v>-35830.9770922138</v>
      </c>
      <c r="BO34">
        <v>-35830.9770922138</v>
      </c>
      <c r="BP34">
        <v>-35830.9770922138</v>
      </c>
      <c r="BQ34">
        <v>-35830.9770922138</v>
      </c>
      <c r="BR34">
        <v>-35830.9770922138</v>
      </c>
      <c r="BS34">
        <v>-35830.9770922138</v>
      </c>
      <c r="BT34">
        <v>-34730.9770922138</v>
      </c>
      <c r="BU34">
        <v>-34730.9770922138</v>
      </c>
      <c r="BV34">
        <v>-34730.9770922138</v>
      </c>
      <c r="BW34">
        <v>-34730.9770922138</v>
      </c>
      <c r="BX34">
        <v>-34730.9770922138</v>
      </c>
      <c r="BY34">
        <v>-34730.9770922138</v>
      </c>
      <c r="BZ34">
        <v>-34730.9770922138</v>
      </c>
      <c r="CA34">
        <v>-33630.9770922138</v>
      </c>
      <c r="CB34">
        <v>-33630.9770922138</v>
      </c>
      <c r="CC34">
        <v>-33630.9770922138</v>
      </c>
      <c r="CD34">
        <v>-33630.9770922138</v>
      </c>
      <c r="CE34">
        <v>-33630.9770922138</v>
      </c>
      <c r="CF34">
        <v>-33630.9770922138</v>
      </c>
      <c r="CG34">
        <v>-33630.9770922138</v>
      </c>
      <c r="CH34">
        <v>-31430.9770922138</v>
      </c>
      <c r="CI34">
        <v>-31430.9770922138</v>
      </c>
      <c r="CJ34">
        <v>-31430.9770922138</v>
      </c>
      <c r="CK34">
        <v>-31430.9770922138</v>
      </c>
      <c r="CL34">
        <v>-31430.9770922138</v>
      </c>
      <c r="CM34">
        <v>-31430.9770922138</v>
      </c>
      <c r="CN34">
        <v>-31430.9770922138</v>
      </c>
    </row>
    <row r="35" spans="1:92">
      <c r="A35" s="70" t="s">
        <v>1</v>
      </c>
      <c r="B35" s="44">
        <f>VLOOKUP(A35,PriceData!$K$4:$L$6,2,FALSE)</f>
        <v>2905</v>
      </c>
      <c r="C35" s="37">
        <f>VLOOKUP(A35,PriceData!$K$4:$M$6,3,FALSE)</f>
        <v>0.022</v>
      </c>
      <c r="D35" s="44" t="s">
        <v>108</v>
      </c>
      <c r="E35" s="44" t="s">
        <v>114</v>
      </c>
      <c r="F35" s="44">
        <v>-20</v>
      </c>
      <c r="G35" s="44">
        <v>2992</v>
      </c>
      <c r="H35" s="44" t="s">
        <v>111</v>
      </c>
      <c r="I35" s="71">
        <v>40256</v>
      </c>
      <c r="J35" s="37">
        <v>0.397567985636796</v>
      </c>
      <c r="K35" s="72">
        <f>VLOOKUP(I35,PriceData!$A$5:$D$7,MATCH($E35,PriceData!$A$4:$D$4,0),FALSE)</f>
        <v>0.022</v>
      </c>
      <c r="L35" s="51" t="e">
        <f>BSPrice($B35,$J35,$K35,$C35,($I35-$B$1)/365,$G35,$H35,$D35)</f>
        <v>#NAME?</v>
      </c>
      <c r="M35" s="51" t="e">
        <f t="shared" si="0"/>
        <v>#NAME?</v>
      </c>
      <c r="N35" s="44" t="s">
        <v>110</v>
      </c>
      <c r="P35" s="48" t="e">
        <f>BSDelta(B35,J35,K35,C35,(I35-$B$1)/365,G35,H35,D35)</f>
        <v>#NAME?</v>
      </c>
      <c r="Q35" s="48" t="e">
        <f>BSGamma(B35,J35,K35,C35,(I35-$B$1)/365,G35,D35)</f>
        <v>#NAME?</v>
      </c>
      <c r="R35" s="50" t="e">
        <f>BSVega(B35,J35,K35,C35,(I35-$B$1)/365,G35,D35)</f>
        <v>#NAME?</v>
      </c>
      <c r="S35" s="50" t="e">
        <f>BSVolga(B35,J35,K35,C35,(I35-$B$1)/365,G35,D35)</f>
        <v>#NAME?</v>
      </c>
      <c r="T35" s="50" t="e">
        <f>BSTheta(B35,J35,K35,C35,(I35-$B$1)/365,G35,H35,D35)</f>
        <v>#NAME?</v>
      </c>
      <c r="U35" s="51" t="e">
        <f>BSRho(B35,J35,K35,C35,(I35-$B$1)/365,G35,H35,D35)</f>
        <v>#NAME?</v>
      </c>
      <c r="V35" s="73" t="e">
        <f t="shared" si="1"/>
        <v>#NAME?</v>
      </c>
      <c r="W35" s="73" t="e">
        <f t="shared" si="2"/>
        <v>#NAME?</v>
      </c>
      <c r="X35" s="53" t="e">
        <f t="shared" si="3"/>
        <v>#NAME?</v>
      </c>
      <c r="Y35" s="53" t="e">
        <f t="shared" si="4"/>
        <v>#NAME?</v>
      </c>
      <c r="Z35" s="53" t="e">
        <f t="shared" si="5"/>
        <v>#NAME?</v>
      </c>
      <c r="AA35" s="53" t="e">
        <f t="shared" si="6"/>
        <v>#NAME?</v>
      </c>
      <c r="AB35" s="53" t="e">
        <f>(BSPrice($B35*0.8,$J35,$K35,$C35,($I35-$B$1)/365,$G35,$H35,$D35)-BSPrice($B35,$J35,$K35,$C35,($I35-$B$1)/365,$G35,$H35,$D35))*$F35</f>
        <v>#NAME?</v>
      </c>
      <c r="AC35" s="53" t="e">
        <f>(BSPrice($B35*0.9,$J35,$K35,$C35,($I35-$B$1)/365,$G35,$H35,$D35)-BSPrice($B35,$J35,$K35,$C35,($I35-$B$1)/365,$G35,$H35,$D35))*$F35</f>
        <v>#NAME?</v>
      </c>
      <c r="AD35" s="53" t="e">
        <f>(BSPrice($B35*0.95,$J35,$K35,$C35,($I35-$B$1)/365,$G35,$H35,$D35)-BSPrice($B35,$J35,$K35,$C35,($I35-$B$1)/365,$G35,$H35,$D35))*$F35</f>
        <v>#NAME?</v>
      </c>
      <c r="AE35" s="53" t="e">
        <f>(BSPrice($B35*0.98,$J35,$K35,$C35,($I35-$B$1)/365,$G35,$H35,$D35)-BSPrice($B35,$J35,$K35,$C35,($I35-$B$1)/365,$G35,$H35,$D35))*$F35</f>
        <v>#NAME?</v>
      </c>
      <c r="AF35" s="53" t="e">
        <f>(BSPrice($B35*1.02,$J35,$K35,$C35,($I35-$B$1)/365,$G35,$H35,$D35)-BSPrice($B35,$J35,$K35,$C35,($I35-$B$1)/365,$G35,$H35,$D35))*$F35</f>
        <v>#NAME?</v>
      </c>
      <c r="AG35" s="53" t="e">
        <f>(BSPrice($B35*1.05,$J35,$K35,$C35,($I35-$B$1)/365,$G35,$H35,$D35)-BSPrice($B35,$J35,$K35,$C35,($I35-$B$1)/365,$G35,$H35,$D35))*$F35</f>
        <v>#NAME?</v>
      </c>
      <c r="AH35" s="53" t="e">
        <f>(BSPrice($B35*1.1,$J35,$K35,$C35,($I35-$B$1)/365,$G35,$H35,$D35)-BSPrice($B35,$J35,$K35,$C35,($I35-$B$1)/365,$G35,$H35,$D35))*$F35</f>
        <v>#NAME?</v>
      </c>
      <c r="AI35" s="53" t="e">
        <f>(BSPrice($B35*1.2,$J35,$K35,$C35,($I35-$B$1)/365,$G35,$H35,$D35)-BSPrice($B35,$J35,$K35,$C35,($I35-$B$1)/365,$G35,$H35,$D35))*$F35</f>
        <v>#NAME?</v>
      </c>
      <c r="AJ35" s="53" t="e">
        <f>(BSPrice($B35,$J35-0.1,$K35,$C35,($I35-$B$1)/365,$G35,$H35,$D35)-BSPrice($B35,$J35,$K35,$C35,($I35-$B$1)/365,$G35,$H35,$D35))*$F35</f>
        <v>#NAME?</v>
      </c>
      <c r="AK35" s="53" t="e">
        <f>(BSPrice($B35,$J35-0.05,$K35,$C35,($I35-$B$1)/365,$G35,$H35,$D35)-BSPrice($B35,$J35,$K35,$C35,($I35-$B$1)/365,$G35,$H35,$D35))*$F35</f>
        <v>#NAME?</v>
      </c>
      <c r="AL35" s="53" t="e">
        <f>(BSPrice($B35,$J35-0.02,$K35,$C35,($I35-$B$1)/365,$G35,$H35,$D35)-BSPrice($B35,$J35,$K35,$C35,($I35-$B$1)/365,$G35,$H35,$D35))*$F35</f>
        <v>#NAME?</v>
      </c>
      <c r="AM35" s="53" t="e">
        <f>(BSPrice($B35,$J35-0.01,$K35,$C35,($I35-$B$1)/365,$G35,$H35,$D35)-BSPrice($B35,$J35,$K35,$C35,($I35-$B$1)/365,$G35,$H35,$D35))*$F35</f>
        <v>#NAME?</v>
      </c>
      <c r="AN35" s="53" t="e">
        <f>(BSPrice($B35,$J35+0.01,$K35,$C35,($I35-$B$1)/365,$G35,$H35,$D35)-BSPrice($B35,$J35,$K35,$C35,($I35-$B$1)/365,$G35,$H35,$D35))*$F35</f>
        <v>#NAME?</v>
      </c>
      <c r="AO35" s="53" t="e">
        <f>(BSPrice($B35,$J35+0.02,$K35,$C35,($I35-$B$1)/365,$G35,$H35,$D35)-BSPrice($B35,$J35,$K35,$C35,($I35-$B$1)/365,$G35,$H35,$D35))*$F35</f>
        <v>#NAME?</v>
      </c>
      <c r="AP35" s="53" t="e">
        <f>(BSPrice($B35,$J35+0.05,$K35,$C35,($I35-$B$1)/365,$G35,$H35,$D35)-BSPrice($B35,$J35,$K35,$C35,($I35-$B$1)/365,$G35,$H35,$D35))*$F35</f>
        <v>#NAME?</v>
      </c>
      <c r="AQ35" s="53" t="e">
        <f>(BSPrice($B35,$J35+0.1,$K35,$C35,($I35-$B$1)/365,$G35,$H35,$D35)-BSPrice($B35,$J35,$K35,$C35,($I35-$B$1)/365,$G35,$H35,$D35))*$F35</f>
        <v>#NAME?</v>
      </c>
      <c r="AR35">
        <v>3459.55182561293</v>
      </c>
      <c r="AS35">
        <v>3459.55182561229</v>
      </c>
      <c r="AT35">
        <v>3459.55182560428</v>
      </c>
      <c r="AU35">
        <v>3459.55182553154</v>
      </c>
      <c r="AV35">
        <v>3459.5518242257</v>
      </c>
      <c r="AW35">
        <v>3459.55094832814</v>
      </c>
      <c r="AX35">
        <v>3459.54436644134</v>
      </c>
      <c r="AY35">
        <v>3459.55182561283</v>
      </c>
      <c r="AZ35">
        <v>3459.55182560477</v>
      </c>
      <c r="BA35">
        <v>3459.55182552687</v>
      </c>
      <c r="BB35">
        <v>3459.55182495296</v>
      </c>
      <c r="BC35">
        <v>3459.55181690322</v>
      </c>
      <c r="BD35">
        <v>3459.54871508039</v>
      </c>
      <c r="BE35">
        <v>3459.52984515963</v>
      </c>
      <c r="BF35">
        <v>3459.5518255949</v>
      </c>
      <c r="BG35">
        <v>3459.55182498514</v>
      </c>
      <c r="BH35">
        <v>3459.55182119498</v>
      </c>
      <c r="BI35">
        <v>3459.55180166154</v>
      </c>
      <c r="BJ35">
        <v>3459.55162120726</v>
      </c>
      <c r="BK35">
        <v>3459.52426983642</v>
      </c>
      <c r="BL35">
        <v>3459.40981656751</v>
      </c>
      <c r="BM35">
        <v>3459.55182545247</v>
      </c>
      <c r="BN35">
        <v>3459.55182154228</v>
      </c>
      <c r="BO35">
        <v>3459.55180150273</v>
      </c>
      <c r="BP35">
        <v>3459.55171291984</v>
      </c>
      <c r="BQ35">
        <v>3459.55102749715</v>
      </c>
      <c r="BR35">
        <v>3459.48092441941</v>
      </c>
      <c r="BS35">
        <v>3459.23266334187</v>
      </c>
      <c r="BT35">
        <v>3459.55182444246</v>
      </c>
      <c r="BU35">
        <v>3459.55180331323</v>
      </c>
      <c r="BV35">
        <v>3459.55171262043</v>
      </c>
      <c r="BW35">
        <v>3459.55136385206</v>
      </c>
      <c r="BX35">
        <v>3459.5490635669</v>
      </c>
      <c r="BY35">
        <v>3459.38367671393</v>
      </c>
      <c r="BZ35">
        <v>3458.8822719831</v>
      </c>
      <c r="CA35">
        <v>3459.55181844989</v>
      </c>
      <c r="CB35">
        <v>3459.55172037027</v>
      </c>
      <c r="CC35">
        <v>3459.55136278812</v>
      </c>
      <c r="CD35">
        <v>3459.55015130718</v>
      </c>
      <c r="CE35">
        <v>3459.5432345522</v>
      </c>
      <c r="CF35">
        <v>3459.18078852638</v>
      </c>
      <c r="CG35">
        <v>3458.2302777737</v>
      </c>
      <c r="CH35">
        <v>3459.55165478773</v>
      </c>
      <c r="CI35">
        <v>3459.55022778114</v>
      </c>
      <c r="CJ35">
        <v>3459.54633278316</v>
      </c>
      <c r="CK35">
        <v>3459.53575093926</v>
      </c>
      <c r="CL35">
        <v>3459.48865641918</v>
      </c>
      <c r="CM35">
        <v>3458.0510775246</v>
      </c>
      <c r="CN35">
        <v>3455.15081004796</v>
      </c>
    </row>
    <row r="36" spans="1:92">
      <c r="A36" s="70" t="s">
        <v>1</v>
      </c>
      <c r="B36" s="44">
        <f>VLOOKUP(A36,PriceData!$K$4:$L$6,2,FALSE)</f>
        <v>2905</v>
      </c>
      <c r="C36" s="37">
        <f>VLOOKUP(A36,PriceData!$K$4:$M$6,3,FALSE)</f>
        <v>0.022</v>
      </c>
      <c r="D36" s="44" t="s">
        <v>108</v>
      </c>
      <c r="E36" s="44" t="s">
        <v>114</v>
      </c>
      <c r="F36" s="44">
        <v>-30</v>
      </c>
      <c r="G36" s="44">
        <v>2818</v>
      </c>
      <c r="H36" s="44" t="s">
        <v>111</v>
      </c>
      <c r="I36" s="71">
        <v>40256</v>
      </c>
      <c r="J36" s="37">
        <v>0.426433353154432</v>
      </c>
      <c r="K36" s="72">
        <f>VLOOKUP(I36,PriceData!$A$5:$D$7,MATCH($E36,PriceData!$A$4:$D$4,0),FALSE)</f>
        <v>0.022</v>
      </c>
      <c r="L36" s="51" t="e">
        <f>BSPrice($B36,$J36,$K36,$C36,($I36-$B$1)/365,$G36,$H36,$D36)</f>
        <v>#NAME?</v>
      </c>
      <c r="M36" s="51" t="e">
        <f t="shared" si="0"/>
        <v>#NAME?</v>
      </c>
      <c r="N36" s="44" t="s">
        <v>107</v>
      </c>
      <c r="P36" s="48" t="e">
        <f>BSDelta(B36,J36,K36,C36,(I36-$B$1)/365,G36,H36,D36)</f>
        <v>#NAME?</v>
      </c>
      <c r="Q36" s="48" t="e">
        <f>BSGamma(B36,J36,K36,C36,(I36-$B$1)/365,G36,D36)</f>
        <v>#NAME?</v>
      </c>
      <c r="R36" s="50" t="e">
        <f>BSVega(B36,J36,K36,C36,(I36-$B$1)/365,G36,D36)</f>
        <v>#NAME?</v>
      </c>
      <c r="S36" s="50" t="e">
        <f>BSVolga(B36,J36,K36,C36,(I36-$B$1)/365,G36,D36)</f>
        <v>#NAME?</v>
      </c>
      <c r="T36" s="50" t="e">
        <f>BSTheta(B36,J36,K36,C36,(I36-$B$1)/365,G36,H36,D36)</f>
        <v>#NAME?</v>
      </c>
      <c r="U36" s="51" t="e">
        <f>BSRho(B36,J36,K36,C36,(I36-$B$1)/365,G36,H36,D36)</f>
        <v>#NAME?</v>
      </c>
      <c r="V36" s="73" t="e">
        <f t="shared" si="1"/>
        <v>#NAME?</v>
      </c>
      <c r="W36" s="73" t="e">
        <f t="shared" si="2"/>
        <v>#NAME?</v>
      </c>
      <c r="X36" s="53" t="e">
        <f t="shared" si="3"/>
        <v>#NAME?</v>
      </c>
      <c r="Y36" s="53" t="e">
        <f t="shared" si="4"/>
        <v>#NAME?</v>
      </c>
      <c r="Z36" s="53" t="e">
        <f t="shared" si="5"/>
        <v>#NAME?</v>
      </c>
      <c r="AA36" s="53" t="e">
        <f t="shared" si="6"/>
        <v>#NAME?</v>
      </c>
      <c r="AB36" s="53" t="e">
        <f>(BSPrice($B36*0.8,$J36,$K36,$C36,($I36-$B$1)/365,$G36,$H36,$D36)-BSPrice($B36,$J36,$K36,$C36,($I36-$B$1)/365,$G36,$H36,$D36))*$F36</f>
        <v>#NAME?</v>
      </c>
      <c r="AC36" s="53" t="e">
        <f>(BSPrice($B36*0.9,$J36,$K36,$C36,($I36-$B$1)/365,$G36,$H36,$D36)-BSPrice($B36,$J36,$K36,$C36,($I36-$B$1)/365,$G36,$H36,$D36))*$F36</f>
        <v>#NAME?</v>
      </c>
      <c r="AD36" s="53" t="e">
        <f>(BSPrice($B36*0.95,$J36,$K36,$C36,($I36-$B$1)/365,$G36,$H36,$D36)-BSPrice($B36,$J36,$K36,$C36,($I36-$B$1)/365,$G36,$H36,$D36))*$F36</f>
        <v>#NAME?</v>
      </c>
      <c r="AE36" s="53" t="e">
        <f>(BSPrice($B36*0.98,$J36,$K36,$C36,($I36-$B$1)/365,$G36,$H36,$D36)-BSPrice($B36,$J36,$K36,$C36,($I36-$B$1)/365,$G36,$H36,$D36))*$F36</f>
        <v>#NAME?</v>
      </c>
      <c r="AF36" s="53" t="e">
        <f>(BSPrice($B36*1.02,$J36,$K36,$C36,($I36-$B$1)/365,$G36,$H36,$D36)-BSPrice($B36,$J36,$K36,$C36,($I36-$B$1)/365,$G36,$H36,$D36))*$F36</f>
        <v>#NAME?</v>
      </c>
      <c r="AG36" s="53" t="e">
        <f>(BSPrice($B36*1.05,$J36,$K36,$C36,($I36-$B$1)/365,$G36,$H36,$D36)-BSPrice($B36,$J36,$K36,$C36,($I36-$B$1)/365,$G36,$H36,$D36))*$F36</f>
        <v>#NAME?</v>
      </c>
      <c r="AH36" s="53" t="e">
        <f>(BSPrice($B36*1.1,$J36,$K36,$C36,($I36-$B$1)/365,$G36,$H36,$D36)-BSPrice($B36,$J36,$K36,$C36,($I36-$B$1)/365,$G36,$H36,$D36))*$F36</f>
        <v>#NAME?</v>
      </c>
      <c r="AI36" s="53" t="e">
        <f>(BSPrice($B36*1.2,$J36,$K36,$C36,($I36-$B$1)/365,$G36,$H36,$D36)-BSPrice($B36,$J36,$K36,$C36,($I36-$B$1)/365,$G36,$H36,$D36))*$F36</f>
        <v>#NAME?</v>
      </c>
      <c r="AJ36" s="53" t="e">
        <f>(BSPrice($B36,$J36-0.1,$K36,$C36,($I36-$B$1)/365,$G36,$H36,$D36)-BSPrice($B36,$J36,$K36,$C36,($I36-$B$1)/365,$G36,$H36,$D36))*$F36</f>
        <v>#NAME?</v>
      </c>
      <c r="AK36" s="53" t="e">
        <f>(BSPrice($B36,$J36-0.05,$K36,$C36,($I36-$B$1)/365,$G36,$H36,$D36)-BSPrice($B36,$J36,$K36,$C36,($I36-$B$1)/365,$G36,$H36,$D36))*$F36</f>
        <v>#NAME?</v>
      </c>
      <c r="AL36" s="53" t="e">
        <f>(BSPrice($B36,$J36-0.02,$K36,$C36,($I36-$B$1)/365,$G36,$H36,$D36)-BSPrice($B36,$J36,$K36,$C36,($I36-$B$1)/365,$G36,$H36,$D36))*$F36</f>
        <v>#NAME?</v>
      </c>
      <c r="AM36" s="53" t="e">
        <f>(BSPrice($B36,$J36-0.01,$K36,$C36,($I36-$B$1)/365,$G36,$H36,$D36)-BSPrice($B36,$J36,$K36,$C36,($I36-$B$1)/365,$G36,$H36,$D36))*$F36</f>
        <v>#NAME?</v>
      </c>
      <c r="AN36" s="53" t="e">
        <f>(BSPrice($B36,$J36+0.01,$K36,$C36,($I36-$B$1)/365,$G36,$H36,$D36)-BSPrice($B36,$J36,$K36,$C36,($I36-$B$1)/365,$G36,$H36,$D36))*$F36</f>
        <v>#NAME?</v>
      </c>
      <c r="AO36" s="53" t="e">
        <f>(BSPrice($B36,$J36+0.02,$K36,$C36,($I36-$B$1)/365,$G36,$H36,$D36)-BSPrice($B36,$J36,$K36,$C36,($I36-$B$1)/365,$G36,$H36,$D36))*$F36</f>
        <v>#NAME?</v>
      </c>
      <c r="AP36" s="53" t="e">
        <f>(BSPrice($B36,$J36+0.05,$K36,$C36,($I36-$B$1)/365,$G36,$H36,$D36)-BSPrice($B36,$J36,$K36,$C36,($I36-$B$1)/365,$G36,$H36,$D36))*$F36</f>
        <v>#NAME?</v>
      </c>
      <c r="AQ36" s="53" t="e">
        <f>(BSPrice($B36,$J36+0.1,$K36,$C36,($I36-$B$1)/365,$G36,$H36,$D36)-BSPrice($B36,$J36,$K36,$C36,($I36-$B$1)/365,$G36,$H36,$D36))*$F36</f>
        <v>#NAME?</v>
      </c>
      <c r="AR36">
        <v>8044.86628546321</v>
      </c>
      <c r="AS36">
        <v>8044.86628516985</v>
      </c>
      <c r="AT36">
        <v>8044.86628341119</v>
      </c>
      <c r="AU36">
        <v>8044.86627444765</v>
      </c>
      <c r="AV36">
        <v>8044.86619096144</v>
      </c>
      <c r="AW36">
        <v>8044.85208658393</v>
      </c>
      <c r="AX36">
        <v>8044.78791884366</v>
      </c>
      <c r="AY36">
        <v>8044.86628536261</v>
      </c>
      <c r="AZ36">
        <v>8044.86628299158</v>
      </c>
      <c r="BA36">
        <v>8044.86627139191</v>
      </c>
      <c r="BB36">
        <v>8044.86622115281</v>
      </c>
      <c r="BC36">
        <v>8044.8658342301</v>
      </c>
      <c r="BD36">
        <v>8044.82341457337</v>
      </c>
      <c r="BE36">
        <v>8044.66304217322</v>
      </c>
      <c r="BF36">
        <v>8044.86627845792</v>
      </c>
      <c r="BG36">
        <v>8044.86619501085</v>
      </c>
      <c r="BH36">
        <v>8044.86590811894</v>
      </c>
      <c r="BI36">
        <v>8044.86496640367</v>
      </c>
      <c r="BJ36">
        <v>8044.85970058683</v>
      </c>
      <c r="BK36">
        <v>8044.57911316074</v>
      </c>
      <c r="BL36">
        <v>8043.81504010012</v>
      </c>
      <c r="BM36">
        <v>8044.86624379093</v>
      </c>
      <c r="BN36">
        <v>8044.86586136036</v>
      </c>
      <c r="BO36">
        <v>8044.86473370433</v>
      </c>
      <c r="BP36">
        <v>8044.86144553153</v>
      </c>
      <c r="BQ36">
        <v>8044.84538582173</v>
      </c>
      <c r="BR36">
        <v>8044.21239750722</v>
      </c>
      <c r="BS36">
        <v>8042.72283238799</v>
      </c>
      <c r="BT36">
        <v>8044.86607534974</v>
      </c>
      <c r="BU36">
        <v>8044.86455920951</v>
      </c>
      <c r="BV36">
        <v>8044.86067443877</v>
      </c>
      <c r="BW36">
        <v>8044.85049669613</v>
      </c>
      <c r="BX36">
        <v>8044.80647775544</v>
      </c>
      <c r="BY36">
        <v>8043.48029082145</v>
      </c>
      <c r="BZ36">
        <v>8040.75484688048</v>
      </c>
      <c r="CA36">
        <v>8044.86536940906</v>
      </c>
      <c r="CB36">
        <v>8044.86008395016</v>
      </c>
      <c r="CC36">
        <v>8044.84817601353</v>
      </c>
      <c r="CD36">
        <v>8044.81986166544</v>
      </c>
      <c r="CE36">
        <v>8044.71010082096</v>
      </c>
      <c r="CF36">
        <v>8042.10871248622</v>
      </c>
      <c r="CG36">
        <v>8037.39464103479</v>
      </c>
      <c r="CH36">
        <v>8044.85429351918</v>
      </c>
      <c r="CI36">
        <v>8044.80820469983</v>
      </c>
      <c r="CJ36">
        <v>8044.72538565222</v>
      </c>
      <c r="CK36">
        <v>8044.55890312594</v>
      </c>
      <c r="CL36">
        <v>8044.02420101498</v>
      </c>
      <c r="CM36">
        <v>8035.5890920394</v>
      </c>
      <c r="CN36">
        <v>8023.38972497544</v>
      </c>
    </row>
    <row r="37" spans="1:92">
      <c r="A37" s="70" t="s">
        <v>1</v>
      </c>
      <c r="B37" s="44">
        <f>VLOOKUP(A37,PriceData!$K$4:$L$6,2,FALSE)</f>
        <v>2905</v>
      </c>
      <c r="C37" s="37">
        <f>VLOOKUP(A37,PriceData!$K$4:$M$6,3,FALSE)</f>
        <v>0.022</v>
      </c>
      <c r="D37" s="44" t="s">
        <v>108</v>
      </c>
      <c r="E37" s="44" t="s">
        <v>114</v>
      </c>
      <c r="F37" s="44">
        <v>-20</v>
      </c>
      <c r="G37" s="44">
        <v>2992</v>
      </c>
      <c r="H37" s="44" t="s">
        <v>109</v>
      </c>
      <c r="I37" s="71">
        <v>40256</v>
      </c>
      <c r="J37" s="37">
        <v>0.397567985636796</v>
      </c>
      <c r="K37" s="72">
        <f>VLOOKUP(I37,PriceData!$A$5:$D$7,MATCH($E37,PriceData!$A$4:$D$4,0),FALSE)</f>
        <v>0.022</v>
      </c>
      <c r="L37" s="51" t="e">
        <f>BSPrice($B37,$J37,$K37,$C37,($I37-$B$1)/365,$G37,$H37,$D37)</f>
        <v>#NAME?</v>
      </c>
      <c r="M37" s="51" t="e">
        <f t="shared" si="0"/>
        <v>#NAME?</v>
      </c>
      <c r="N37" s="44" t="s">
        <v>107</v>
      </c>
      <c r="P37" s="48" t="e">
        <f>BSDelta(B37,J37,K37,C37,(I37-$B$1)/365,G37,H37,D37)</f>
        <v>#NAME?</v>
      </c>
      <c r="Q37" s="48" t="e">
        <f>BSGamma(B37,J37,K37,C37,(I37-$B$1)/365,G37,D37)</f>
        <v>#NAME?</v>
      </c>
      <c r="R37" s="50" t="e">
        <f>BSVega(B37,J37,K37,C37,(I37-$B$1)/365,G37,D37)</f>
        <v>#NAME?</v>
      </c>
      <c r="S37" s="50" t="e">
        <f>BSVolga(B37,J37,K37,C37,(I37-$B$1)/365,G37,D37)</f>
        <v>#NAME?</v>
      </c>
      <c r="T37" s="50" t="e">
        <f>BSTheta(B37,J37,K37,C37,(I37-$B$1)/365,G37,H37,D37)</f>
        <v>#NAME?</v>
      </c>
      <c r="U37" s="51" t="e">
        <f>BSRho(B37,J37,K37,C37,(I37-$B$1)/365,G37,H37,D37)</f>
        <v>#NAME?</v>
      </c>
      <c r="V37" s="73" t="e">
        <f t="shared" si="1"/>
        <v>#NAME?</v>
      </c>
      <c r="W37" s="73" t="e">
        <f t="shared" si="2"/>
        <v>#NAME?</v>
      </c>
      <c r="X37" s="53" t="e">
        <f t="shared" si="3"/>
        <v>#NAME?</v>
      </c>
      <c r="Y37" s="53" t="e">
        <f t="shared" si="4"/>
        <v>#NAME?</v>
      </c>
      <c r="Z37" s="53" t="e">
        <f t="shared" si="5"/>
        <v>#NAME?</v>
      </c>
      <c r="AA37" s="53" t="e">
        <f t="shared" si="6"/>
        <v>#NAME?</v>
      </c>
      <c r="AB37" s="53" t="e">
        <f>(BSPrice($B37*0.8,$J37,$K37,$C37,($I37-$B$1)/365,$G37,$H37,$D37)-BSPrice($B37,$J37,$K37,$C37,($I37-$B$1)/365,$G37,$H37,$D37))*$F37</f>
        <v>#NAME?</v>
      </c>
      <c r="AC37" s="53" t="e">
        <f>(BSPrice($B37*0.9,$J37,$K37,$C37,($I37-$B$1)/365,$G37,$H37,$D37)-BSPrice($B37,$J37,$K37,$C37,($I37-$B$1)/365,$G37,$H37,$D37))*$F37</f>
        <v>#NAME?</v>
      </c>
      <c r="AD37" s="53" t="e">
        <f>(BSPrice($B37*0.95,$J37,$K37,$C37,($I37-$B$1)/365,$G37,$H37,$D37)-BSPrice($B37,$J37,$K37,$C37,($I37-$B$1)/365,$G37,$H37,$D37))*$F37</f>
        <v>#NAME?</v>
      </c>
      <c r="AE37" s="53" t="e">
        <f>(BSPrice($B37*0.98,$J37,$K37,$C37,($I37-$B$1)/365,$G37,$H37,$D37)-BSPrice($B37,$J37,$K37,$C37,($I37-$B$1)/365,$G37,$H37,$D37))*$F37</f>
        <v>#NAME?</v>
      </c>
      <c r="AF37" s="53" t="e">
        <f>(BSPrice($B37*1.02,$J37,$K37,$C37,($I37-$B$1)/365,$G37,$H37,$D37)-BSPrice($B37,$J37,$K37,$C37,($I37-$B$1)/365,$G37,$H37,$D37))*$F37</f>
        <v>#NAME?</v>
      </c>
      <c r="AG37" s="53" t="e">
        <f>(BSPrice($B37*1.05,$J37,$K37,$C37,($I37-$B$1)/365,$G37,$H37,$D37)-BSPrice($B37,$J37,$K37,$C37,($I37-$B$1)/365,$G37,$H37,$D37))*$F37</f>
        <v>#NAME?</v>
      </c>
      <c r="AH37" s="53" t="e">
        <f>(BSPrice($B37*1.1,$J37,$K37,$C37,($I37-$B$1)/365,$G37,$H37,$D37)-BSPrice($B37,$J37,$K37,$C37,($I37-$B$1)/365,$G37,$H37,$D37))*$F37</f>
        <v>#NAME?</v>
      </c>
      <c r="AI37" s="53" t="e">
        <f>(BSPrice($B37*1.2,$J37,$K37,$C37,($I37-$B$1)/365,$G37,$H37,$D37)-BSPrice($B37,$J37,$K37,$C37,($I37-$B$1)/365,$G37,$H37,$D37))*$F37</f>
        <v>#NAME?</v>
      </c>
      <c r="AJ37" s="53" t="e">
        <f>(BSPrice($B37,$J37-0.1,$K37,$C37,($I37-$B$1)/365,$G37,$H37,$D37)-BSPrice($B37,$J37,$K37,$C37,($I37-$B$1)/365,$G37,$H37,$D37))*$F37</f>
        <v>#NAME?</v>
      </c>
      <c r="AK37" s="53" t="e">
        <f>(BSPrice($B37,$J37-0.05,$K37,$C37,($I37-$B$1)/365,$G37,$H37,$D37)-BSPrice($B37,$J37,$K37,$C37,($I37-$B$1)/365,$G37,$H37,$D37))*$F37</f>
        <v>#NAME?</v>
      </c>
      <c r="AL37" s="53" t="e">
        <f>(BSPrice($B37,$J37-0.02,$K37,$C37,($I37-$B$1)/365,$G37,$H37,$D37)-BSPrice($B37,$J37,$K37,$C37,($I37-$B$1)/365,$G37,$H37,$D37))*$F37</f>
        <v>#NAME?</v>
      </c>
      <c r="AM37" s="53" t="e">
        <f>(BSPrice($B37,$J37-0.01,$K37,$C37,($I37-$B$1)/365,$G37,$H37,$D37)-BSPrice($B37,$J37,$K37,$C37,($I37-$B$1)/365,$G37,$H37,$D37))*$F37</f>
        <v>#NAME?</v>
      </c>
      <c r="AN37" s="53" t="e">
        <f>(BSPrice($B37,$J37+0.01,$K37,$C37,($I37-$B$1)/365,$G37,$H37,$D37)-BSPrice($B37,$J37,$K37,$C37,($I37-$B$1)/365,$G37,$H37,$D37))*$F37</f>
        <v>#NAME?</v>
      </c>
      <c r="AO37" s="53" t="e">
        <f>(BSPrice($B37,$J37+0.02,$K37,$C37,($I37-$B$1)/365,$G37,$H37,$D37)-BSPrice($B37,$J37,$K37,$C37,($I37-$B$1)/365,$G37,$H37,$D37))*$F37</f>
        <v>#NAME?</v>
      </c>
      <c r="AP37" s="53" t="e">
        <f>(BSPrice($B37,$J37+0.05,$K37,$C37,($I37-$B$1)/365,$G37,$H37,$D37)-BSPrice($B37,$J37,$K37,$C37,($I37-$B$1)/365,$G37,$H37,$D37))*$F37</f>
        <v>#NAME?</v>
      </c>
      <c r="AQ37" s="53" t="e">
        <f>(BSPrice($B37,$J37+0.1,$K37,$C37,($I37-$B$1)/365,$G37,$H37,$D37)-BSPrice($B37,$J37,$K37,$C37,($I37-$B$1)/365,$G37,$H37,$D37))*$F37</f>
        <v>#NAME?</v>
      </c>
      <c r="AR37">
        <v>-36845.6649667282</v>
      </c>
      <c r="AS37">
        <v>-36845.6649667288</v>
      </c>
      <c r="AT37">
        <v>-36845.6649667368</v>
      </c>
      <c r="AU37">
        <v>-36845.6649668096</v>
      </c>
      <c r="AV37">
        <v>-36845.6649681154</v>
      </c>
      <c r="AW37">
        <v>-36845.665844013</v>
      </c>
      <c r="AX37">
        <v>-36845.6724258998</v>
      </c>
      <c r="AY37">
        <v>-35750.2931222819</v>
      </c>
      <c r="AZ37">
        <v>-35750.29312229</v>
      </c>
      <c r="BA37">
        <v>-35750.2931223679</v>
      </c>
      <c r="BB37">
        <v>-35750.2931229418</v>
      </c>
      <c r="BC37">
        <v>-35750.2931309915</v>
      </c>
      <c r="BD37">
        <v>-35750.2962328144</v>
      </c>
      <c r="BE37">
        <v>-35750.3151027351</v>
      </c>
      <c r="BF37">
        <v>-33559.5494334072</v>
      </c>
      <c r="BG37">
        <v>-33559.549434017</v>
      </c>
      <c r="BH37">
        <v>-33559.5494378071</v>
      </c>
      <c r="BI37">
        <v>-33559.5494573405</v>
      </c>
      <c r="BJ37">
        <v>-33559.5496377948</v>
      </c>
      <c r="BK37">
        <v>-33559.5769891657</v>
      </c>
      <c r="BL37">
        <v>-33559.6914424346</v>
      </c>
      <c r="BM37">
        <v>-32464.1775891033</v>
      </c>
      <c r="BN37">
        <v>-32464.1775930135</v>
      </c>
      <c r="BO37">
        <v>-32464.177613053</v>
      </c>
      <c r="BP37">
        <v>-32464.1777016359</v>
      </c>
      <c r="BQ37">
        <v>-32464.1783870586</v>
      </c>
      <c r="BR37">
        <v>-32464.2484901363</v>
      </c>
      <c r="BS37">
        <v>-32464.4967512139</v>
      </c>
      <c r="BT37">
        <v>-31368.8057456669</v>
      </c>
      <c r="BU37">
        <v>-31368.8057667962</v>
      </c>
      <c r="BV37">
        <v>-31368.805857489</v>
      </c>
      <c r="BW37">
        <v>-31368.8062062573</v>
      </c>
      <c r="BX37">
        <v>-31368.8085065425</v>
      </c>
      <c r="BY37">
        <v>-31368.9738933955</v>
      </c>
      <c r="BZ37">
        <v>-31369.4752981263</v>
      </c>
      <c r="CA37">
        <v>-30273.4339072132</v>
      </c>
      <c r="CB37">
        <v>-30273.4340052928</v>
      </c>
      <c r="CC37">
        <v>-30273.4343628749</v>
      </c>
      <c r="CD37">
        <v>-30273.4355743559</v>
      </c>
      <c r="CE37">
        <v>-30273.4424911108</v>
      </c>
      <c r="CF37">
        <v>-30273.8049371367</v>
      </c>
      <c r="CG37">
        <v>-30274.7554478893</v>
      </c>
      <c r="CH37">
        <v>-28082.6903819826</v>
      </c>
      <c r="CI37">
        <v>-28082.6918089892</v>
      </c>
      <c r="CJ37">
        <v>-28082.6957039872</v>
      </c>
      <c r="CK37">
        <v>-28082.7062858311</v>
      </c>
      <c r="CL37">
        <v>-28082.7533803512</v>
      </c>
      <c r="CM37">
        <v>-28084.1909592457</v>
      </c>
      <c r="CN37">
        <v>-28087.0912267224</v>
      </c>
    </row>
    <row r="38" spans="1:92">
      <c r="A38" s="70" t="s">
        <v>1</v>
      </c>
      <c r="B38" s="44">
        <f>VLOOKUP(A38,PriceData!$K$4:$L$6,2,FALSE)</f>
        <v>2905</v>
      </c>
      <c r="C38" s="37">
        <f>VLOOKUP(A38,PriceData!$K$4:$M$6,3,FALSE)</f>
        <v>0.022</v>
      </c>
      <c r="D38" s="44" t="s">
        <v>108</v>
      </c>
      <c r="E38" s="44" t="s">
        <v>114</v>
      </c>
      <c r="F38" s="44">
        <v>-25</v>
      </c>
      <c r="G38" s="44">
        <v>2556</v>
      </c>
      <c r="H38" s="44" t="s">
        <v>109</v>
      </c>
      <c r="I38" s="71">
        <v>40256</v>
      </c>
      <c r="J38" s="37">
        <v>0.50139327707893</v>
      </c>
      <c r="K38" s="72">
        <f>VLOOKUP(I38,PriceData!$A$5:$D$7,MATCH($E38,PriceData!$A$4:$D$4,0),FALSE)</f>
        <v>0.022</v>
      </c>
      <c r="L38" s="51" t="e">
        <f>BSPrice($B38,$J38,$K38,$C38,($I38-$B$1)/365,$G38,$H38,$D38)</f>
        <v>#NAME?</v>
      </c>
      <c r="M38" s="51" t="e">
        <f t="shared" si="0"/>
        <v>#NAME?</v>
      </c>
      <c r="N38" s="44" t="s">
        <v>107</v>
      </c>
      <c r="P38" s="48" t="e">
        <f>BSDelta(B38,J38,K38,C38,(I38-$B$1)/365,G38,H38,D38)</f>
        <v>#NAME?</v>
      </c>
      <c r="Q38" s="48" t="e">
        <f>BSGamma(B38,J38,K38,C38,(I38-$B$1)/365,G38,D38)</f>
        <v>#NAME?</v>
      </c>
      <c r="R38" s="50" t="e">
        <f>BSVega(B38,J38,K38,C38,(I38-$B$1)/365,G38,D38)</f>
        <v>#NAME?</v>
      </c>
      <c r="S38" s="50" t="e">
        <f>BSVolga(B38,J38,K38,C38,(I38-$B$1)/365,G38,D38)</f>
        <v>#NAME?</v>
      </c>
      <c r="T38" s="50" t="e">
        <f>BSTheta(B38,J38,K38,C38,(I38-$B$1)/365,G38,H38,D38)</f>
        <v>#NAME?</v>
      </c>
      <c r="U38" s="51" t="e">
        <f>BSRho(B38,J38,K38,C38,(I38-$B$1)/365,G38,H38,D38)</f>
        <v>#NAME?</v>
      </c>
      <c r="V38" s="73" t="e">
        <f t="shared" si="1"/>
        <v>#NAME?</v>
      </c>
      <c r="W38" s="73" t="e">
        <f t="shared" si="2"/>
        <v>#NAME?</v>
      </c>
      <c r="X38" s="53" t="e">
        <f t="shared" si="3"/>
        <v>#NAME?</v>
      </c>
      <c r="Y38" s="53" t="e">
        <f t="shared" si="4"/>
        <v>#NAME?</v>
      </c>
      <c r="Z38" s="53" t="e">
        <f t="shared" si="5"/>
        <v>#NAME?</v>
      </c>
      <c r="AA38" s="53" t="e">
        <f t="shared" si="6"/>
        <v>#NAME?</v>
      </c>
      <c r="AB38" s="53" t="e">
        <f>(BSPrice($B38*0.8,$J38,$K38,$C38,($I38-$B$1)/365,$G38,$H38,$D38)-BSPrice($B38,$J38,$K38,$C38,($I38-$B$1)/365,$G38,$H38,$D38))*$F38</f>
        <v>#NAME?</v>
      </c>
      <c r="AC38" s="53" t="e">
        <f>(BSPrice($B38*0.9,$J38,$K38,$C38,($I38-$B$1)/365,$G38,$H38,$D38)-BSPrice($B38,$J38,$K38,$C38,($I38-$B$1)/365,$G38,$H38,$D38))*$F38</f>
        <v>#NAME?</v>
      </c>
      <c r="AD38" s="53" t="e">
        <f>(BSPrice($B38*0.95,$J38,$K38,$C38,($I38-$B$1)/365,$G38,$H38,$D38)-BSPrice($B38,$J38,$K38,$C38,($I38-$B$1)/365,$G38,$H38,$D38))*$F38</f>
        <v>#NAME?</v>
      </c>
      <c r="AE38" s="53" t="e">
        <f>(BSPrice($B38*0.98,$J38,$K38,$C38,($I38-$B$1)/365,$G38,$H38,$D38)-BSPrice($B38,$J38,$K38,$C38,($I38-$B$1)/365,$G38,$H38,$D38))*$F38</f>
        <v>#NAME?</v>
      </c>
      <c r="AF38" s="53" t="e">
        <f>(BSPrice($B38*1.02,$J38,$K38,$C38,($I38-$B$1)/365,$G38,$H38,$D38)-BSPrice($B38,$J38,$K38,$C38,($I38-$B$1)/365,$G38,$H38,$D38))*$F38</f>
        <v>#NAME?</v>
      </c>
      <c r="AG38" s="53" t="e">
        <f>(BSPrice($B38*1.05,$J38,$K38,$C38,($I38-$B$1)/365,$G38,$H38,$D38)-BSPrice($B38,$J38,$K38,$C38,($I38-$B$1)/365,$G38,$H38,$D38))*$F38</f>
        <v>#NAME?</v>
      </c>
      <c r="AH38" s="53" t="e">
        <f>(BSPrice($B38*1.1,$J38,$K38,$C38,($I38-$B$1)/365,$G38,$H38,$D38)-BSPrice($B38,$J38,$K38,$C38,($I38-$B$1)/365,$G38,$H38,$D38))*$F38</f>
        <v>#NAME?</v>
      </c>
      <c r="AI38" s="53" t="e">
        <f>(BSPrice($B38*1.2,$J38,$K38,$C38,($I38-$B$1)/365,$G38,$H38,$D38)-BSPrice($B38,$J38,$K38,$C38,($I38-$B$1)/365,$G38,$H38,$D38))*$F38</f>
        <v>#NAME?</v>
      </c>
      <c r="AJ38" s="53" t="e">
        <f>(BSPrice($B38,$J38-0.1,$K38,$C38,($I38-$B$1)/365,$G38,$H38,$D38)-BSPrice($B38,$J38,$K38,$C38,($I38-$B$1)/365,$G38,$H38,$D38))*$F38</f>
        <v>#NAME?</v>
      </c>
      <c r="AK38" s="53" t="e">
        <f>(BSPrice($B38,$J38-0.05,$K38,$C38,($I38-$B$1)/365,$G38,$H38,$D38)-BSPrice($B38,$J38,$K38,$C38,($I38-$B$1)/365,$G38,$H38,$D38))*$F38</f>
        <v>#NAME?</v>
      </c>
      <c r="AL38" s="53" t="e">
        <f>(BSPrice($B38,$J38-0.02,$K38,$C38,($I38-$B$1)/365,$G38,$H38,$D38)-BSPrice($B38,$J38,$K38,$C38,($I38-$B$1)/365,$G38,$H38,$D38))*$F38</f>
        <v>#NAME?</v>
      </c>
      <c r="AM38" s="53" t="e">
        <f>(BSPrice($B38,$J38-0.01,$K38,$C38,($I38-$B$1)/365,$G38,$H38,$D38)-BSPrice($B38,$J38,$K38,$C38,($I38-$B$1)/365,$G38,$H38,$D38))*$F38</f>
        <v>#NAME?</v>
      </c>
      <c r="AN38" s="53" t="e">
        <f>(BSPrice($B38,$J38+0.01,$K38,$C38,($I38-$B$1)/365,$G38,$H38,$D38)-BSPrice($B38,$J38,$K38,$C38,($I38-$B$1)/365,$G38,$H38,$D38))*$F38</f>
        <v>#NAME?</v>
      </c>
      <c r="AO38" s="53" t="e">
        <f>(BSPrice($B38,$J38+0.02,$K38,$C38,($I38-$B$1)/365,$G38,$H38,$D38)-BSPrice($B38,$J38,$K38,$C38,($I38-$B$1)/365,$G38,$H38,$D38))*$F38</f>
        <v>#NAME?</v>
      </c>
      <c r="AP38" s="53" t="e">
        <f>(BSPrice($B38,$J38+0.05,$K38,$C38,($I38-$B$1)/365,$G38,$H38,$D38)-BSPrice($B38,$J38,$K38,$C38,($I38-$B$1)/365,$G38,$H38,$D38))*$F38</f>
        <v>#NAME?</v>
      </c>
      <c r="AQ38" s="53" t="e">
        <f>(BSPrice($B38,$J38+0.1,$K38,$C38,($I38-$B$1)/365,$G38,$H38,$D38)-BSPrice($B38,$J38,$K38,$C38,($I38-$B$1)/365,$G38,$H38,$D38))*$F38</f>
        <v>#NAME?</v>
      </c>
      <c r="AR38">
        <v>-38878.2888387448</v>
      </c>
      <c r="AS38">
        <v>-38878.2897700301</v>
      </c>
      <c r="AT38">
        <v>-38878.2917645537</v>
      </c>
      <c r="AU38">
        <v>-38878.2964249</v>
      </c>
      <c r="AV38">
        <v>-38878.314539749</v>
      </c>
      <c r="AW38">
        <v>-38878.7893934463</v>
      </c>
      <c r="AX38">
        <v>-38879.7465132708</v>
      </c>
      <c r="AY38">
        <v>-37509.0747807051</v>
      </c>
      <c r="AZ38">
        <v>-37509.0784813423</v>
      </c>
      <c r="BA38">
        <v>-37509.0854920497</v>
      </c>
      <c r="BB38">
        <v>-37509.1004158322</v>
      </c>
      <c r="BC38">
        <v>-37509.1525355988</v>
      </c>
      <c r="BD38">
        <v>-37510.222069411</v>
      </c>
      <c r="BE38">
        <v>-37512.1030711934</v>
      </c>
      <c r="BF38">
        <v>-34770.6585054903</v>
      </c>
      <c r="BG38">
        <v>-34770.6965804539</v>
      </c>
      <c r="BH38">
        <v>-34770.7550639585</v>
      </c>
      <c r="BI38">
        <v>-34770.8614568106</v>
      </c>
      <c r="BJ38">
        <v>-34771.1720735553</v>
      </c>
      <c r="BK38">
        <v>-34775.4285883176</v>
      </c>
      <c r="BL38">
        <v>-34781.3276445464</v>
      </c>
      <c r="BM38">
        <v>-33401.475225957</v>
      </c>
      <c r="BN38">
        <v>-33401.5774095849</v>
      </c>
      <c r="BO38">
        <v>-33401.7208888789</v>
      </c>
      <c r="BP38">
        <v>-33401.9651360764</v>
      </c>
      <c r="BQ38">
        <v>-33402.6265697414</v>
      </c>
      <c r="BR38">
        <v>-33410.2967801097</v>
      </c>
      <c r="BS38">
        <v>-33419.8762520767</v>
      </c>
      <c r="BT38">
        <v>-32032.3463882322</v>
      </c>
      <c r="BU38">
        <v>-32032.594563875</v>
      </c>
      <c r="BV38">
        <v>-32032.9158732037</v>
      </c>
      <c r="BW38">
        <v>-32033.4311981499</v>
      </c>
      <c r="BX38">
        <v>-32034.7360058788</v>
      </c>
      <c r="BY38">
        <v>-32047.7871782992</v>
      </c>
      <c r="BZ38">
        <v>-32062.60669425</v>
      </c>
      <c r="CA38">
        <v>-30663.3441359171</v>
      </c>
      <c r="CB38">
        <v>-30663.8959117514</v>
      </c>
      <c r="CC38">
        <v>-30664.5597104402</v>
      </c>
      <c r="CD38">
        <v>-30665.5687941166</v>
      </c>
      <c r="CE38">
        <v>-30667.9745187454</v>
      </c>
      <c r="CF38">
        <v>-30689.0770894441</v>
      </c>
      <c r="CG38">
        <v>-30711.039983356</v>
      </c>
      <c r="CH38">
        <v>-27926.4077184841</v>
      </c>
      <c r="CI38">
        <v>-27928.5805308212</v>
      </c>
      <c r="CJ38">
        <v>-27930.8834208924</v>
      </c>
      <c r="CK38">
        <v>-27934.0775918143</v>
      </c>
      <c r="CL38">
        <v>-27940.9507114328</v>
      </c>
      <c r="CM38">
        <v>-27989.2928433474</v>
      </c>
      <c r="CN38">
        <v>-28032.4904490742</v>
      </c>
    </row>
    <row r="39" spans="1:92">
      <c r="A39" s="70" t="s">
        <v>1</v>
      </c>
      <c r="B39" s="44">
        <f>VLOOKUP(A39,PriceData!$K$4:$L$6,2,FALSE)</f>
        <v>2905</v>
      </c>
      <c r="C39" s="37">
        <f>VLOOKUP(A39,PriceData!$K$4:$M$6,3,FALSE)</f>
        <v>0.022</v>
      </c>
      <c r="D39" s="44" t="s">
        <v>108</v>
      </c>
      <c r="E39" s="44" t="s">
        <v>114</v>
      </c>
      <c r="F39" s="44">
        <v>-50</v>
      </c>
      <c r="G39" s="44">
        <v>3079</v>
      </c>
      <c r="H39" s="44" t="s">
        <v>111</v>
      </c>
      <c r="I39" s="71">
        <v>40256</v>
      </c>
      <c r="J39" s="37">
        <v>0.388708147833382</v>
      </c>
      <c r="K39" s="72">
        <f>VLOOKUP(I39,PriceData!$A$5:$D$7,MATCH($E39,PriceData!$A$4:$D$4,0),FALSE)</f>
        <v>0.022</v>
      </c>
      <c r="L39" s="51" t="e">
        <f>BSPrice($B39,$J39,$K39,$C39,($I39-$B$1)/365,$G39,$H39,$D39)</f>
        <v>#NAME?</v>
      </c>
      <c r="M39" s="51" t="e">
        <f t="shared" si="0"/>
        <v>#NAME?</v>
      </c>
      <c r="N39" s="44" t="s">
        <v>110</v>
      </c>
      <c r="P39" s="48" t="e">
        <f>BSDelta(B39,J39,K39,C39,(I39-$B$1)/365,G39,H39,D39)</f>
        <v>#NAME?</v>
      </c>
      <c r="Q39" s="48" t="e">
        <f>BSGamma(B39,J39,K39,C39,(I39-$B$1)/365,G39,D39)</f>
        <v>#NAME?</v>
      </c>
      <c r="R39" s="50" t="e">
        <f>BSVega(B39,J39,K39,C39,(I39-$B$1)/365,G39,D39)</f>
        <v>#NAME?</v>
      </c>
      <c r="S39" s="50" t="e">
        <f>BSVolga(B39,J39,K39,C39,(I39-$B$1)/365,G39,D39)</f>
        <v>#NAME?</v>
      </c>
      <c r="T39" s="50" t="e">
        <f>BSTheta(B39,J39,K39,C39,(I39-$B$1)/365,G39,H39,D39)</f>
        <v>#NAME?</v>
      </c>
      <c r="U39" s="51" t="e">
        <f>BSRho(B39,J39,K39,C39,(I39-$B$1)/365,G39,H39,D39)</f>
        <v>#NAME?</v>
      </c>
      <c r="V39" s="73" t="e">
        <f t="shared" si="1"/>
        <v>#NAME?</v>
      </c>
      <c r="W39" s="73" t="e">
        <f t="shared" si="2"/>
        <v>#NAME?</v>
      </c>
      <c r="X39" s="53" t="e">
        <f t="shared" si="3"/>
        <v>#NAME?</v>
      </c>
      <c r="Y39" s="53" t="e">
        <f t="shared" si="4"/>
        <v>#NAME?</v>
      </c>
      <c r="Z39" s="53" t="e">
        <f t="shared" si="5"/>
        <v>#NAME?</v>
      </c>
      <c r="AA39" s="53" t="e">
        <f t="shared" si="6"/>
        <v>#NAME?</v>
      </c>
      <c r="AB39" s="53" t="e">
        <f>(BSPrice($B39*0.8,$J39,$K39,$C39,($I39-$B$1)/365,$G39,$H39,$D39)-BSPrice($B39,$J39,$K39,$C39,($I39-$B$1)/365,$G39,$H39,$D39))*$F39</f>
        <v>#NAME?</v>
      </c>
      <c r="AC39" s="53" t="e">
        <f>(BSPrice($B39*0.9,$J39,$K39,$C39,($I39-$B$1)/365,$G39,$H39,$D39)-BSPrice($B39,$J39,$K39,$C39,($I39-$B$1)/365,$G39,$H39,$D39))*$F39</f>
        <v>#NAME?</v>
      </c>
      <c r="AD39" s="53" t="e">
        <f>(BSPrice($B39*0.95,$J39,$K39,$C39,($I39-$B$1)/365,$G39,$H39,$D39)-BSPrice($B39,$J39,$K39,$C39,($I39-$B$1)/365,$G39,$H39,$D39))*$F39</f>
        <v>#NAME?</v>
      </c>
      <c r="AE39" s="53" t="e">
        <f>(BSPrice($B39*0.98,$J39,$K39,$C39,($I39-$B$1)/365,$G39,$H39,$D39)-BSPrice($B39,$J39,$K39,$C39,($I39-$B$1)/365,$G39,$H39,$D39))*$F39</f>
        <v>#NAME?</v>
      </c>
      <c r="AF39" s="53" t="e">
        <f>(BSPrice($B39*1.02,$J39,$K39,$C39,($I39-$B$1)/365,$G39,$H39,$D39)-BSPrice($B39,$J39,$K39,$C39,($I39-$B$1)/365,$G39,$H39,$D39))*$F39</f>
        <v>#NAME?</v>
      </c>
      <c r="AG39" s="53" t="e">
        <f>(BSPrice($B39*1.05,$J39,$K39,$C39,($I39-$B$1)/365,$G39,$H39,$D39)-BSPrice($B39,$J39,$K39,$C39,($I39-$B$1)/365,$G39,$H39,$D39))*$F39</f>
        <v>#NAME?</v>
      </c>
      <c r="AH39" s="53" t="e">
        <f>(BSPrice($B39*1.1,$J39,$K39,$C39,($I39-$B$1)/365,$G39,$H39,$D39)-BSPrice($B39,$J39,$K39,$C39,($I39-$B$1)/365,$G39,$H39,$D39))*$F39</f>
        <v>#NAME?</v>
      </c>
      <c r="AI39" s="53" t="e">
        <f>(BSPrice($B39*1.2,$J39,$K39,$C39,($I39-$B$1)/365,$G39,$H39,$D39)-BSPrice($B39,$J39,$K39,$C39,($I39-$B$1)/365,$G39,$H39,$D39))*$F39</f>
        <v>#NAME?</v>
      </c>
      <c r="AJ39" s="53" t="e">
        <f>(BSPrice($B39,$J39-0.1,$K39,$C39,($I39-$B$1)/365,$G39,$H39,$D39)-BSPrice($B39,$J39,$K39,$C39,($I39-$B$1)/365,$G39,$H39,$D39))*$F39</f>
        <v>#NAME?</v>
      </c>
      <c r="AK39" s="53" t="e">
        <f>(BSPrice($B39,$J39-0.05,$K39,$C39,($I39-$B$1)/365,$G39,$H39,$D39)-BSPrice($B39,$J39,$K39,$C39,($I39-$B$1)/365,$G39,$H39,$D39))*$F39</f>
        <v>#NAME?</v>
      </c>
      <c r="AL39" s="53" t="e">
        <f>(BSPrice($B39,$J39-0.02,$K39,$C39,($I39-$B$1)/365,$G39,$H39,$D39)-BSPrice($B39,$J39,$K39,$C39,($I39-$B$1)/365,$G39,$H39,$D39))*$F39</f>
        <v>#NAME?</v>
      </c>
      <c r="AM39" s="53" t="e">
        <f>(BSPrice($B39,$J39-0.01,$K39,$C39,($I39-$B$1)/365,$G39,$H39,$D39)-BSPrice($B39,$J39,$K39,$C39,($I39-$B$1)/365,$G39,$H39,$D39))*$F39</f>
        <v>#NAME?</v>
      </c>
      <c r="AN39" s="53" t="e">
        <f>(BSPrice($B39,$J39+0.01,$K39,$C39,($I39-$B$1)/365,$G39,$H39,$D39)-BSPrice($B39,$J39,$K39,$C39,($I39-$B$1)/365,$G39,$H39,$D39))*$F39</f>
        <v>#NAME?</v>
      </c>
      <c r="AO39" s="53" t="e">
        <f>(BSPrice($B39,$J39+0.02,$K39,$C39,($I39-$B$1)/365,$G39,$H39,$D39)-BSPrice($B39,$J39,$K39,$C39,($I39-$B$1)/365,$G39,$H39,$D39))*$F39</f>
        <v>#NAME?</v>
      </c>
      <c r="AP39" s="53" t="e">
        <f>(BSPrice($B39,$J39+0.05,$K39,$C39,($I39-$B$1)/365,$G39,$H39,$D39)-BSPrice($B39,$J39,$K39,$C39,($I39-$B$1)/365,$G39,$H39,$D39))*$F39</f>
        <v>#NAME?</v>
      </c>
      <c r="AQ39" s="53" t="e">
        <f>(BSPrice($B39,$J39+0.1,$K39,$C39,($I39-$B$1)/365,$G39,$H39,$D39)-BSPrice($B39,$J39,$K39,$C39,($I39-$B$1)/365,$G39,$H39,$D39))*$F39</f>
        <v>#NAME?</v>
      </c>
      <c r="AR39">
        <v>6817.63788717795</v>
      </c>
      <c r="AS39">
        <v>6817.63788717782</v>
      </c>
      <c r="AT39">
        <v>6817.63788717565</v>
      </c>
      <c r="AU39">
        <v>6817.63788715015</v>
      </c>
      <c r="AV39">
        <v>6817.6378865336</v>
      </c>
      <c r="AW39">
        <v>6817.63711627127</v>
      </c>
      <c r="AX39">
        <v>6817.62995737054</v>
      </c>
      <c r="AY39">
        <v>6817.63788717794</v>
      </c>
      <c r="AZ39">
        <v>6817.63788717604</v>
      </c>
      <c r="BA39">
        <v>6817.63788715135</v>
      </c>
      <c r="BB39">
        <v>6817.63788692018</v>
      </c>
      <c r="BC39">
        <v>6817.63788265738</v>
      </c>
      <c r="BD39">
        <v>6817.63497069605</v>
      </c>
      <c r="BE39">
        <v>6817.61328491234</v>
      </c>
      <c r="BF39">
        <v>6817.63788717433</v>
      </c>
      <c r="BG39">
        <v>6817.6378869788</v>
      </c>
      <c r="BH39">
        <v>6817.63788539513</v>
      </c>
      <c r="BI39">
        <v>6817.63787535948</v>
      </c>
      <c r="BJ39">
        <v>6817.63775835963</v>
      </c>
      <c r="BK39">
        <v>6817.60894021653</v>
      </c>
      <c r="BL39">
        <v>6817.46390549255</v>
      </c>
      <c r="BM39">
        <v>6817.63788713992</v>
      </c>
      <c r="BN39">
        <v>6817.63788570074</v>
      </c>
      <c r="BO39">
        <v>6817.63787624005</v>
      </c>
      <c r="BP39">
        <v>6817.63782556</v>
      </c>
      <c r="BQ39">
        <v>6817.63733940901</v>
      </c>
      <c r="BR39">
        <v>6817.55958069061</v>
      </c>
      <c r="BS39">
        <v>6817.23096178248</v>
      </c>
      <c r="BT39">
        <v>6817.63788685413</v>
      </c>
      <c r="BU39">
        <v>6817.63787801847</v>
      </c>
      <c r="BV39">
        <v>6817.63783007986</v>
      </c>
      <c r="BW39">
        <v>6817.63760964753</v>
      </c>
      <c r="BX39">
        <v>6817.63583637105</v>
      </c>
      <c r="BY39">
        <v>6817.44338097596</v>
      </c>
      <c r="BZ39">
        <v>6816.75216769903</v>
      </c>
      <c r="CA39">
        <v>6817.63788489188</v>
      </c>
      <c r="CB39">
        <v>6817.63783871236</v>
      </c>
      <c r="CC39">
        <v>6817.63762879907</v>
      </c>
      <c r="CD39">
        <v>6817.6367889408</v>
      </c>
      <c r="CE39">
        <v>6817.63102706352</v>
      </c>
      <c r="CF39">
        <v>6817.1898935808</v>
      </c>
      <c r="CG39">
        <v>6815.8289083853</v>
      </c>
      <c r="CH39">
        <v>6817.63781684738</v>
      </c>
      <c r="CI39">
        <v>6817.63698476254</v>
      </c>
      <c r="CJ39">
        <v>6817.63422365329</v>
      </c>
      <c r="CK39">
        <v>6817.62556054641</v>
      </c>
      <c r="CL39">
        <v>6817.58043760526</v>
      </c>
      <c r="CM39">
        <v>6815.68111424223</v>
      </c>
      <c r="CN39">
        <v>6811.23254209032</v>
      </c>
    </row>
    <row r="40" spans="1:92">
      <c r="A40" s="70" t="s">
        <v>1</v>
      </c>
      <c r="B40" s="44">
        <f>VLOOKUP(A40,PriceData!$K$4:$L$6,2,FALSE)</f>
        <v>2905</v>
      </c>
      <c r="C40" s="37">
        <f>VLOOKUP(A40,PriceData!$K$4:$M$6,3,FALSE)</f>
        <v>0.022</v>
      </c>
      <c r="D40" s="44" t="s">
        <v>108</v>
      </c>
      <c r="E40" s="44" t="s">
        <v>114</v>
      </c>
      <c r="F40" s="44">
        <v>25</v>
      </c>
      <c r="G40" s="44">
        <v>2469</v>
      </c>
      <c r="H40" s="44" t="s">
        <v>109</v>
      </c>
      <c r="I40" s="71">
        <v>40256</v>
      </c>
      <c r="J40" s="37">
        <v>0.534273608820262</v>
      </c>
      <c r="K40" s="72">
        <f>VLOOKUP(I40,PriceData!$A$5:$D$7,MATCH($E40,PriceData!$A$4:$D$4,0),FALSE)</f>
        <v>0.022</v>
      </c>
      <c r="L40" s="51" t="e">
        <f>BSPrice($B40,$J40,$K40,$C40,($I40-$B$1)/365,$G40,$H40,$D40)</f>
        <v>#NAME?</v>
      </c>
      <c r="M40" s="51" t="e">
        <f t="shared" si="0"/>
        <v>#NAME?</v>
      </c>
      <c r="N40" s="44" t="s">
        <v>107</v>
      </c>
      <c r="P40" s="48" t="e">
        <f>BSDelta(B40,J40,K40,C40,(I40-$B$1)/365,G40,H40,D40)</f>
        <v>#NAME?</v>
      </c>
      <c r="Q40" s="48" t="e">
        <f>BSGamma(B40,J40,K40,C40,(I40-$B$1)/365,G40,D40)</f>
        <v>#NAME?</v>
      </c>
      <c r="R40" s="50" t="e">
        <f>BSVega(B40,J40,K40,C40,(I40-$B$1)/365,G40,D40)</f>
        <v>#NAME?</v>
      </c>
      <c r="S40" s="50" t="e">
        <f>BSVolga(B40,J40,K40,C40,(I40-$B$1)/365,G40,D40)</f>
        <v>#NAME?</v>
      </c>
      <c r="T40" s="50" t="e">
        <f>BSTheta(B40,J40,K40,C40,(I40-$B$1)/365,G40,H40,D40)</f>
        <v>#NAME?</v>
      </c>
      <c r="U40" s="51" t="e">
        <f>BSRho(B40,J40,K40,C40,(I40-$B$1)/365,G40,H40,D40)</f>
        <v>#NAME?</v>
      </c>
      <c r="V40" s="73" t="e">
        <f t="shared" si="1"/>
        <v>#NAME?</v>
      </c>
      <c r="W40" s="73" t="e">
        <f t="shared" si="2"/>
        <v>#NAME?</v>
      </c>
      <c r="X40" s="53" t="e">
        <f t="shared" si="3"/>
        <v>#NAME?</v>
      </c>
      <c r="Y40" s="53" t="e">
        <f t="shared" si="4"/>
        <v>#NAME?</v>
      </c>
      <c r="Z40" s="53" t="e">
        <f t="shared" si="5"/>
        <v>#NAME?</v>
      </c>
      <c r="AA40" s="53" t="e">
        <f t="shared" si="6"/>
        <v>#NAME?</v>
      </c>
      <c r="AB40" s="53" t="e">
        <f>(BSPrice($B40*0.8,$J40,$K40,$C40,($I40-$B$1)/365,$G40,$H40,$D40)-BSPrice($B40,$J40,$K40,$C40,($I40-$B$1)/365,$G40,$H40,$D40))*$F40</f>
        <v>#NAME?</v>
      </c>
      <c r="AC40" s="53" t="e">
        <f>(BSPrice($B40*0.9,$J40,$K40,$C40,($I40-$B$1)/365,$G40,$H40,$D40)-BSPrice($B40,$J40,$K40,$C40,($I40-$B$1)/365,$G40,$H40,$D40))*$F40</f>
        <v>#NAME?</v>
      </c>
      <c r="AD40" s="53" t="e">
        <f>(BSPrice($B40*0.95,$J40,$K40,$C40,($I40-$B$1)/365,$G40,$H40,$D40)-BSPrice($B40,$J40,$K40,$C40,($I40-$B$1)/365,$G40,$H40,$D40))*$F40</f>
        <v>#NAME?</v>
      </c>
      <c r="AE40" s="53" t="e">
        <f>(BSPrice($B40*0.98,$J40,$K40,$C40,($I40-$B$1)/365,$G40,$H40,$D40)-BSPrice($B40,$J40,$K40,$C40,($I40-$B$1)/365,$G40,$H40,$D40))*$F40</f>
        <v>#NAME?</v>
      </c>
      <c r="AF40" s="53" t="e">
        <f>(BSPrice($B40*1.02,$J40,$K40,$C40,($I40-$B$1)/365,$G40,$H40,$D40)-BSPrice($B40,$J40,$K40,$C40,($I40-$B$1)/365,$G40,$H40,$D40))*$F40</f>
        <v>#NAME?</v>
      </c>
      <c r="AG40" s="53" t="e">
        <f>(BSPrice($B40*1.05,$J40,$K40,$C40,($I40-$B$1)/365,$G40,$H40,$D40)-BSPrice($B40,$J40,$K40,$C40,($I40-$B$1)/365,$G40,$H40,$D40))*$F40</f>
        <v>#NAME?</v>
      </c>
      <c r="AH40" s="53" t="e">
        <f>(BSPrice($B40*1.1,$J40,$K40,$C40,($I40-$B$1)/365,$G40,$H40,$D40)-BSPrice($B40,$J40,$K40,$C40,($I40-$B$1)/365,$G40,$H40,$D40))*$F40</f>
        <v>#NAME?</v>
      </c>
      <c r="AI40" s="53" t="e">
        <f>(BSPrice($B40*1.2,$J40,$K40,$C40,($I40-$B$1)/365,$G40,$H40,$D40)-BSPrice($B40,$J40,$K40,$C40,($I40-$B$1)/365,$G40,$H40,$D40))*$F40</f>
        <v>#NAME?</v>
      </c>
      <c r="AJ40" s="53" t="e">
        <f>(BSPrice($B40,$J40-0.1,$K40,$C40,($I40-$B$1)/365,$G40,$H40,$D40)-BSPrice($B40,$J40,$K40,$C40,($I40-$B$1)/365,$G40,$H40,$D40))*$F40</f>
        <v>#NAME?</v>
      </c>
      <c r="AK40" s="53" t="e">
        <f>(BSPrice($B40,$J40-0.05,$K40,$C40,($I40-$B$1)/365,$G40,$H40,$D40)-BSPrice($B40,$J40,$K40,$C40,($I40-$B$1)/365,$G40,$H40,$D40))*$F40</f>
        <v>#NAME?</v>
      </c>
      <c r="AL40" s="53" t="e">
        <f>(BSPrice($B40,$J40-0.02,$K40,$C40,($I40-$B$1)/365,$G40,$H40,$D40)-BSPrice($B40,$J40,$K40,$C40,($I40-$B$1)/365,$G40,$H40,$D40))*$F40</f>
        <v>#NAME?</v>
      </c>
      <c r="AM40" s="53" t="e">
        <f>(BSPrice($B40,$J40-0.01,$K40,$C40,($I40-$B$1)/365,$G40,$H40,$D40)-BSPrice($B40,$J40,$K40,$C40,($I40-$B$1)/365,$G40,$H40,$D40))*$F40</f>
        <v>#NAME?</v>
      </c>
      <c r="AN40" s="53" t="e">
        <f>(BSPrice($B40,$J40+0.01,$K40,$C40,($I40-$B$1)/365,$G40,$H40,$D40)-BSPrice($B40,$J40,$K40,$C40,($I40-$B$1)/365,$G40,$H40,$D40))*$F40</f>
        <v>#NAME?</v>
      </c>
      <c r="AO40" s="53" t="e">
        <f>(BSPrice($B40,$J40+0.02,$K40,$C40,($I40-$B$1)/365,$G40,$H40,$D40)-BSPrice($B40,$J40,$K40,$C40,($I40-$B$1)/365,$G40,$H40,$D40))*$F40</f>
        <v>#NAME?</v>
      </c>
      <c r="AP40" s="53" t="e">
        <f>(BSPrice($B40,$J40+0.05,$K40,$C40,($I40-$B$1)/365,$G40,$H40,$D40)-BSPrice($B40,$J40,$K40,$C40,($I40-$B$1)/365,$G40,$H40,$D40))*$F40</f>
        <v>#NAME?</v>
      </c>
      <c r="AQ40" s="53" t="e">
        <f>(BSPrice($B40,$J40+0.1,$K40,$C40,($I40-$B$1)/365,$G40,$H40,$D40)-BSPrice($B40,$J40,$K40,$C40,($I40-$B$1)/365,$G40,$H40,$D40))*$F40</f>
        <v>#NAME?</v>
      </c>
      <c r="AR40">
        <v>37054.4832663731</v>
      </c>
      <c r="AS40">
        <v>37054.4917723027</v>
      </c>
      <c r="AT40">
        <v>37054.5058156035</v>
      </c>
      <c r="AU40">
        <v>37054.5329273819</v>
      </c>
      <c r="AV40">
        <v>37054.6181360567</v>
      </c>
      <c r="AW40">
        <v>37056.0324607994</v>
      </c>
      <c r="AX40">
        <v>37058.268364895</v>
      </c>
      <c r="AY40">
        <v>35685.2767529611</v>
      </c>
      <c r="AZ40">
        <v>35685.3042462682</v>
      </c>
      <c r="BA40">
        <v>35685.3453331228</v>
      </c>
      <c r="BB40">
        <v>35685.4189430333</v>
      </c>
      <c r="BC40">
        <v>35685.6313007164</v>
      </c>
      <c r="BD40">
        <v>35688.5308482365</v>
      </c>
      <c r="BE40">
        <v>35692.5998931127</v>
      </c>
      <c r="BF40">
        <v>32946.9499920692</v>
      </c>
      <c r="BG40">
        <v>32947.1482735101</v>
      </c>
      <c r="BH40">
        <v>32947.3984415788</v>
      </c>
      <c r="BI40">
        <v>32947.793746514</v>
      </c>
      <c r="BJ40">
        <v>32948.7822209002</v>
      </c>
      <c r="BK40">
        <v>32958.570546352</v>
      </c>
      <c r="BL40">
        <v>32969.7445339342</v>
      </c>
      <c r="BM40">
        <v>31577.929645391</v>
      </c>
      <c r="BN40">
        <v>31578.3860904425</v>
      </c>
      <c r="BO40">
        <v>31578.9219825534</v>
      </c>
      <c r="BP40">
        <v>31579.7251843348</v>
      </c>
      <c r="BQ40">
        <v>31581.6169633402</v>
      </c>
      <c r="BR40">
        <v>31598.0250735187</v>
      </c>
      <c r="BS40">
        <v>31615.154512766</v>
      </c>
      <c r="BT40">
        <v>30209.1666971113</v>
      </c>
      <c r="BU40">
        <v>30210.1306778325</v>
      </c>
      <c r="BV40">
        <v>30211.1914459687</v>
      </c>
      <c r="BW40">
        <v>30212.7078892336</v>
      </c>
      <c r="BX40">
        <v>30216.0939167141</v>
      </c>
      <c r="BY40">
        <v>30242.2143929371</v>
      </c>
      <c r="BZ40">
        <v>30267.3543635021</v>
      </c>
      <c r="CA40">
        <v>28840.9177626914</v>
      </c>
      <c r="CB40">
        <v>28842.8042696351</v>
      </c>
      <c r="CC40">
        <v>28844.7624994309</v>
      </c>
      <c r="CD40">
        <v>28847.445737134</v>
      </c>
      <c r="CE40">
        <v>28853.1580017783</v>
      </c>
      <c r="CF40">
        <v>28892.8756384748</v>
      </c>
      <c r="CG40">
        <v>28928.3786951903</v>
      </c>
      <c r="CH40">
        <v>26107.9713000781</v>
      </c>
      <c r="CI40">
        <v>26113.9113442739</v>
      </c>
      <c r="CJ40">
        <v>26119.4903412298</v>
      </c>
      <c r="CK40">
        <v>26126.6025923723</v>
      </c>
      <c r="CL40">
        <v>26140.5669324104</v>
      </c>
      <c r="CM40">
        <v>26222.130747893</v>
      </c>
      <c r="CN40">
        <v>26286.2654816614</v>
      </c>
    </row>
    <row r="41" spans="1:92">
      <c r="A41" s="70" t="s">
        <v>1</v>
      </c>
      <c r="B41" s="44">
        <f>VLOOKUP(A41,PriceData!$K$4:$L$6,2,FALSE)</f>
        <v>2905</v>
      </c>
      <c r="C41" s="37">
        <f>VLOOKUP(A41,PriceData!$K$4:$M$6,3,FALSE)</f>
        <v>0.022</v>
      </c>
      <c r="D41" s="44" t="s">
        <v>108</v>
      </c>
      <c r="E41" s="44" t="s">
        <v>114</v>
      </c>
      <c r="F41" s="44">
        <v>-20</v>
      </c>
      <c r="G41" s="44">
        <v>2992</v>
      </c>
      <c r="H41" s="44" t="s">
        <v>109</v>
      </c>
      <c r="I41" s="71">
        <v>40256</v>
      </c>
      <c r="J41" s="37">
        <v>0.397567985636796</v>
      </c>
      <c r="K41" s="72">
        <f>VLOOKUP(I41,PriceData!$A$5:$D$7,MATCH($E41,PriceData!$A$4:$D$4,0),FALSE)</f>
        <v>0.022</v>
      </c>
      <c r="L41" s="51" t="e">
        <f>BSPrice($B41,$J41,$K41,$C41,($I41-$B$1)/365,$G41,$H41,$D41)</f>
        <v>#NAME?</v>
      </c>
      <c r="M41" s="51" t="e">
        <f t="shared" si="0"/>
        <v>#NAME?</v>
      </c>
      <c r="N41" s="44" t="s">
        <v>107</v>
      </c>
      <c r="P41" s="48" t="e">
        <f>BSDelta(B41,J41,K41,C41,(I41-$B$1)/365,G41,H41,D41)</f>
        <v>#NAME?</v>
      </c>
      <c r="Q41" s="48" t="e">
        <f>BSGamma(B41,J41,K41,C41,(I41-$B$1)/365,G41,D41)</f>
        <v>#NAME?</v>
      </c>
      <c r="R41" s="50" t="e">
        <f>BSVega(B41,J41,K41,C41,(I41-$B$1)/365,G41,D41)</f>
        <v>#NAME?</v>
      </c>
      <c r="S41" s="50" t="e">
        <f>BSVolga(B41,J41,K41,C41,(I41-$B$1)/365,G41,D41)</f>
        <v>#NAME?</v>
      </c>
      <c r="T41" s="50" t="e">
        <f>BSTheta(B41,J41,K41,C41,(I41-$B$1)/365,G41,H41,D41)</f>
        <v>#NAME?</v>
      </c>
      <c r="U41" s="51" t="e">
        <f>BSRho(B41,J41,K41,C41,(I41-$B$1)/365,G41,H41,D41)</f>
        <v>#NAME?</v>
      </c>
      <c r="V41" s="73" t="e">
        <f t="shared" si="1"/>
        <v>#NAME?</v>
      </c>
      <c r="W41" s="73" t="e">
        <f t="shared" si="2"/>
        <v>#NAME?</v>
      </c>
      <c r="X41" s="53" t="e">
        <f t="shared" si="3"/>
        <v>#NAME?</v>
      </c>
      <c r="Y41" s="53" t="e">
        <f t="shared" si="4"/>
        <v>#NAME?</v>
      </c>
      <c r="Z41" s="53" t="e">
        <f t="shared" si="5"/>
        <v>#NAME?</v>
      </c>
      <c r="AA41" s="53" t="e">
        <f t="shared" si="6"/>
        <v>#NAME?</v>
      </c>
      <c r="AB41" s="53" t="e">
        <f>(BSPrice($B41*0.8,$J41,$K41,$C41,($I41-$B$1)/365,$G41,$H41,$D41)-BSPrice($B41,$J41,$K41,$C41,($I41-$B$1)/365,$G41,$H41,$D41))*$F41</f>
        <v>#NAME?</v>
      </c>
      <c r="AC41" s="53" t="e">
        <f>(BSPrice($B41*0.9,$J41,$K41,$C41,($I41-$B$1)/365,$G41,$H41,$D41)-BSPrice($B41,$J41,$K41,$C41,($I41-$B$1)/365,$G41,$H41,$D41))*$F41</f>
        <v>#NAME?</v>
      </c>
      <c r="AD41" s="53" t="e">
        <f>(BSPrice($B41*0.95,$J41,$K41,$C41,($I41-$B$1)/365,$G41,$H41,$D41)-BSPrice($B41,$J41,$K41,$C41,($I41-$B$1)/365,$G41,$H41,$D41))*$F41</f>
        <v>#NAME?</v>
      </c>
      <c r="AE41" s="53" t="e">
        <f>(BSPrice($B41*0.98,$J41,$K41,$C41,($I41-$B$1)/365,$G41,$H41,$D41)-BSPrice($B41,$J41,$K41,$C41,($I41-$B$1)/365,$G41,$H41,$D41))*$F41</f>
        <v>#NAME?</v>
      </c>
      <c r="AF41" s="53" t="e">
        <f>(BSPrice($B41*1.02,$J41,$K41,$C41,($I41-$B$1)/365,$G41,$H41,$D41)-BSPrice($B41,$J41,$K41,$C41,($I41-$B$1)/365,$G41,$H41,$D41))*$F41</f>
        <v>#NAME?</v>
      </c>
      <c r="AG41" s="53" t="e">
        <f>(BSPrice($B41*1.05,$J41,$K41,$C41,($I41-$B$1)/365,$G41,$H41,$D41)-BSPrice($B41,$J41,$K41,$C41,($I41-$B$1)/365,$G41,$H41,$D41))*$F41</f>
        <v>#NAME?</v>
      </c>
      <c r="AH41" s="53" t="e">
        <f>(BSPrice($B41*1.1,$J41,$K41,$C41,($I41-$B$1)/365,$G41,$H41,$D41)-BSPrice($B41,$J41,$K41,$C41,($I41-$B$1)/365,$G41,$H41,$D41))*$F41</f>
        <v>#NAME?</v>
      </c>
      <c r="AI41" s="53" t="e">
        <f>(BSPrice($B41*1.2,$J41,$K41,$C41,($I41-$B$1)/365,$G41,$H41,$D41)-BSPrice($B41,$J41,$K41,$C41,($I41-$B$1)/365,$G41,$H41,$D41))*$F41</f>
        <v>#NAME?</v>
      </c>
      <c r="AJ41" s="53" t="e">
        <f>(BSPrice($B41,$J41-0.1,$K41,$C41,($I41-$B$1)/365,$G41,$H41,$D41)-BSPrice($B41,$J41,$K41,$C41,($I41-$B$1)/365,$G41,$H41,$D41))*$F41</f>
        <v>#NAME?</v>
      </c>
      <c r="AK41" s="53" t="e">
        <f>(BSPrice($B41,$J41-0.05,$K41,$C41,($I41-$B$1)/365,$G41,$H41,$D41)-BSPrice($B41,$J41,$K41,$C41,($I41-$B$1)/365,$G41,$H41,$D41))*$F41</f>
        <v>#NAME?</v>
      </c>
      <c r="AL41" s="53" t="e">
        <f>(BSPrice($B41,$J41-0.02,$K41,$C41,($I41-$B$1)/365,$G41,$H41,$D41)-BSPrice($B41,$J41,$K41,$C41,($I41-$B$1)/365,$G41,$H41,$D41))*$F41</f>
        <v>#NAME?</v>
      </c>
      <c r="AM41" s="53" t="e">
        <f>(BSPrice($B41,$J41-0.01,$K41,$C41,($I41-$B$1)/365,$G41,$H41,$D41)-BSPrice($B41,$J41,$K41,$C41,($I41-$B$1)/365,$G41,$H41,$D41))*$F41</f>
        <v>#NAME?</v>
      </c>
      <c r="AN41" s="53" t="e">
        <f>(BSPrice($B41,$J41+0.01,$K41,$C41,($I41-$B$1)/365,$G41,$H41,$D41)-BSPrice($B41,$J41,$K41,$C41,($I41-$B$1)/365,$G41,$H41,$D41))*$F41</f>
        <v>#NAME?</v>
      </c>
      <c r="AO41" s="53" t="e">
        <f>(BSPrice($B41,$J41+0.02,$K41,$C41,($I41-$B$1)/365,$G41,$H41,$D41)-BSPrice($B41,$J41,$K41,$C41,($I41-$B$1)/365,$G41,$H41,$D41))*$F41</f>
        <v>#NAME?</v>
      </c>
      <c r="AP41" s="53" t="e">
        <f>(BSPrice($B41,$J41+0.05,$K41,$C41,($I41-$B$1)/365,$G41,$H41,$D41)-BSPrice($B41,$J41,$K41,$C41,($I41-$B$1)/365,$G41,$H41,$D41))*$F41</f>
        <v>#NAME?</v>
      </c>
      <c r="AQ41" s="53" t="e">
        <f>(BSPrice($B41,$J41+0.1,$K41,$C41,($I41-$B$1)/365,$G41,$H41,$D41)-BSPrice($B41,$J41,$K41,$C41,($I41-$B$1)/365,$G41,$H41,$D41))*$F41</f>
        <v>#NAME?</v>
      </c>
      <c r="AR41">
        <v>-36845.6649667282</v>
      </c>
      <c r="AS41">
        <v>-36845.6649667288</v>
      </c>
      <c r="AT41">
        <v>-36845.6649667368</v>
      </c>
      <c r="AU41">
        <v>-36845.6649668096</v>
      </c>
      <c r="AV41">
        <v>-36845.6649681154</v>
      </c>
      <c r="AW41">
        <v>-36845.665844013</v>
      </c>
      <c r="AX41">
        <v>-36845.6724258998</v>
      </c>
      <c r="AY41">
        <v>-35750.2931222819</v>
      </c>
      <c r="AZ41">
        <v>-35750.29312229</v>
      </c>
      <c r="BA41">
        <v>-35750.2931223679</v>
      </c>
      <c r="BB41">
        <v>-35750.2931229418</v>
      </c>
      <c r="BC41">
        <v>-35750.2931309915</v>
      </c>
      <c r="BD41">
        <v>-35750.2962328144</v>
      </c>
      <c r="BE41">
        <v>-35750.3151027351</v>
      </c>
      <c r="BF41">
        <v>-33559.5494334072</v>
      </c>
      <c r="BG41">
        <v>-33559.549434017</v>
      </c>
      <c r="BH41">
        <v>-33559.5494378071</v>
      </c>
      <c r="BI41">
        <v>-33559.5494573405</v>
      </c>
      <c r="BJ41">
        <v>-33559.5496377948</v>
      </c>
      <c r="BK41">
        <v>-33559.5769891657</v>
      </c>
      <c r="BL41">
        <v>-33559.6914424346</v>
      </c>
      <c r="BM41">
        <v>-32464.1775891033</v>
      </c>
      <c r="BN41">
        <v>-32464.1775930135</v>
      </c>
      <c r="BO41">
        <v>-32464.177613053</v>
      </c>
      <c r="BP41">
        <v>-32464.1777016359</v>
      </c>
      <c r="BQ41">
        <v>-32464.1783870586</v>
      </c>
      <c r="BR41">
        <v>-32464.2484901363</v>
      </c>
      <c r="BS41">
        <v>-32464.4967512139</v>
      </c>
      <c r="BT41">
        <v>-31368.8057456669</v>
      </c>
      <c r="BU41">
        <v>-31368.8057667962</v>
      </c>
      <c r="BV41">
        <v>-31368.805857489</v>
      </c>
      <c r="BW41">
        <v>-31368.8062062573</v>
      </c>
      <c r="BX41">
        <v>-31368.8085065425</v>
      </c>
      <c r="BY41">
        <v>-31368.9738933955</v>
      </c>
      <c r="BZ41">
        <v>-31369.4752981263</v>
      </c>
      <c r="CA41">
        <v>-30273.4339072132</v>
      </c>
      <c r="CB41">
        <v>-30273.4340052928</v>
      </c>
      <c r="CC41">
        <v>-30273.4343628749</v>
      </c>
      <c r="CD41">
        <v>-30273.4355743559</v>
      </c>
      <c r="CE41">
        <v>-30273.4424911108</v>
      </c>
      <c r="CF41">
        <v>-30273.8049371367</v>
      </c>
      <c r="CG41">
        <v>-30274.7554478893</v>
      </c>
      <c r="CH41">
        <v>-28082.6903819826</v>
      </c>
      <c r="CI41">
        <v>-28082.6918089892</v>
      </c>
      <c r="CJ41">
        <v>-28082.6957039872</v>
      </c>
      <c r="CK41">
        <v>-28082.7062858311</v>
      </c>
      <c r="CL41">
        <v>-28082.7533803512</v>
      </c>
      <c r="CM41">
        <v>-28084.1909592457</v>
      </c>
      <c r="CN41">
        <v>-28087.0912267224</v>
      </c>
    </row>
    <row r="42" spans="1:92">
      <c r="A42" s="70" t="s">
        <v>1</v>
      </c>
      <c r="B42" s="44">
        <f>VLOOKUP(A42,PriceData!$K$4:$L$6,2,FALSE)</f>
        <v>2905</v>
      </c>
      <c r="C42" s="37">
        <f>VLOOKUP(A42,PriceData!$K$4:$M$6,3,FALSE)</f>
        <v>0.022</v>
      </c>
      <c r="D42" s="44" t="s">
        <v>108</v>
      </c>
      <c r="E42" s="44" t="s">
        <v>114</v>
      </c>
      <c r="F42" s="44">
        <v>-10</v>
      </c>
      <c r="G42" s="44">
        <v>2556</v>
      </c>
      <c r="H42" s="44" t="s">
        <v>109</v>
      </c>
      <c r="I42" s="71">
        <v>40256</v>
      </c>
      <c r="J42" s="37">
        <v>0.50139327707893</v>
      </c>
      <c r="K42" s="72">
        <f>VLOOKUP(I42,PriceData!$A$5:$D$7,MATCH($E42,PriceData!$A$4:$D$4,0),FALSE)</f>
        <v>0.022</v>
      </c>
      <c r="L42" s="51" t="e">
        <f>BSPrice($B42,$J42,$K42,$C42,($I42-$B$1)/365,$G42,$H42,$D42)</f>
        <v>#NAME?</v>
      </c>
      <c r="M42" s="51" t="e">
        <f t="shared" si="0"/>
        <v>#NAME?</v>
      </c>
      <c r="N42" s="44" t="s">
        <v>115</v>
      </c>
      <c r="P42" s="48" t="e">
        <f>BSDelta(B42,J42,K42,C42,(I42-$B$1)/365,G42,H42,D42)</f>
        <v>#NAME?</v>
      </c>
      <c r="Q42" s="48" t="e">
        <f>BSGamma(B42,J42,K42,C42,(I42-$B$1)/365,G42,D42)</f>
        <v>#NAME?</v>
      </c>
      <c r="R42" s="50" t="e">
        <f>BSVega(B42,J42,K42,C42,(I42-$B$1)/365,G42,D42)</f>
        <v>#NAME?</v>
      </c>
      <c r="S42" s="50" t="e">
        <f>BSVolga(B42,J42,K42,C42,(I42-$B$1)/365,G42,D42)</f>
        <v>#NAME?</v>
      </c>
      <c r="T42" s="50" t="e">
        <f>BSTheta(B42,J42,K42,C42,(I42-$B$1)/365,G42,H42,D42)</f>
        <v>#NAME?</v>
      </c>
      <c r="U42" s="51" t="e">
        <f>BSRho(B42,J42,K42,C42,(I42-$B$1)/365,G42,H42,D42)</f>
        <v>#NAME?</v>
      </c>
      <c r="V42" s="73" t="e">
        <f t="shared" si="1"/>
        <v>#NAME?</v>
      </c>
      <c r="W42" s="73" t="e">
        <f t="shared" si="2"/>
        <v>#NAME?</v>
      </c>
      <c r="X42" s="53" t="e">
        <f t="shared" si="3"/>
        <v>#NAME?</v>
      </c>
      <c r="Y42" s="53" t="e">
        <f t="shared" si="4"/>
        <v>#NAME?</v>
      </c>
      <c r="Z42" s="53" t="e">
        <f t="shared" si="5"/>
        <v>#NAME?</v>
      </c>
      <c r="AA42" s="53" t="e">
        <f t="shared" si="6"/>
        <v>#NAME?</v>
      </c>
      <c r="AB42" s="53" t="e">
        <f>(BSPrice($B42*0.8,$J42,$K42,$C42,($I42-$B$1)/365,$G42,$H42,$D42)-BSPrice($B42,$J42,$K42,$C42,($I42-$B$1)/365,$G42,$H42,$D42))*$F42</f>
        <v>#NAME?</v>
      </c>
      <c r="AC42" s="53" t="e">
        <f>(BSPrice($B42*0.9,$J42,$K42,$C42,($I42-$B$1)/365,$G42,$H42,$D42)-BSPrice($B42,$J42,$K42,$C42,($I42-$B$1)/365,$G42,$H42,$D42))*$F42</f>
        <v>#NAME?</v>
      </c>
      <c r="AD42" s="53" t="e">
        <f>(BSPrice($B42*0.95,$J42,$K42,$C42,($I42-$B$1)/365,$G42,$H42,$D42)-BSPrice($B42,$J42,$K42,$C42,($I42-$B$1)/365,$G42,$H42,$D42))*$F42</f>
        <v>#NAME?</v>
      </c>
      <c r="AE42" s="53" t="e">
        <f>(BSPrice($B42*0.98,$J42,$K42,$C42,($I42-$B$1)/365,$G42,$H42,$D42)-BSPrice($B42,$J42,$K42,$C42,($I42-$B$1)/365,$G42,$H42,$D42))*$F42</f>
        <v>#NAME?</v>
      </c>
      <c r="AF42" s="53" t="e">
        <f>(BSPrice($B42*1.02,$J42,$K42,$C42,($I42-$B$1)/365,$G42,$H42,$D42)-BSPrice($B42,$J42,$K42,$C42,($I42-$B$1)/365,$G42,$H42,$D42))*$F42</f>
        <v>#NAME?</v>
      </c>
      <c r="AG42" s="53" t="e">
        <f>(BSPrice($B42*1.05,$J42,$K42,$C42,($I42-$B$1)/365,$G42,$H42,$D42)-BSPrice($B42,$J42,$K42,$C42,($I42-$B$1)/365,$G42,$H42,$D42))*$F42</f>
        <v>#NAME?</v>
      </c>
      <c r="AH42" s="53" t="e">
        <f>(BSPrice($B42*1.1,$J42,$K42,$C42,($I42-$B$1)/365,$G42,$H42,$D42)-BSPrice($B42,$J42,$K42,$C42,($I42-$B$1)/365,$G42,$H42,$D42))*$F42</f>
        <v>#NAME?</v>
      </c>
      <c r="AI42" s="53" t="e">
        <f>(BSPrice($B42*1.2,$J42,$K42,$C42,($I42-$B$1)/365,$G42,$H42,$D42)-BSPrice($B42,$J42,$K42,$C42,($I42-$B$1)/365,$G42,$H42,$D42))*$F42</f>
        <v>#NAME?</v>
      </c>
      <c r="AJ42" s="53" t="e">
        <f>(BSPrice($B42,$J42-0.1,$K42,$C42,($I42-$B$1)/365,$G42,$H42,$D42)-BSPrice($B42,$J42,$K42,$C42,($I42-$B$1)/365,$G42,$H42,$D42))*$F42</f>
        <v>#NAME?</v>
      </c>
      <c r="AK42" s="53" t="e">
        <f>(BSPrice($B42,$J42-0.05,$K42,$C42,($I42-$B$1)/365,$G42,$H42,$D42)-BSPrice($B42,$J42,$K42,$C42,($I42-$B$1)/365,$G42,$H42,$D42))*$F42</f>
        <v>#NAME?</v>
      </c>
      <c r="AL42" s="53" t="e">
        <f>(BSPrice($B42,$J42-0.02,$K42,$C42,($I42-$B$1)/365,$G42,$H42,$D42)-BSPrice($B42,$J42,$K42,$C42,($I42-$B$1)/365,$G42,$H42,$D42))*$F42</f>
        <v>#NAME?</v>
      </c>
      <c r="AM42" s="53" t="e">
        <f>(BSPrice($B42,$J42-0.01,$K42,$C42,($I42-$B$1)/365,$G42,$H42,$D42)-BSPrice($B42,$J42,$K42,$C42,($I42-$B$1)/365,$G42,$H42,$D42))*$F42</f>
        <v>#NAME?</v>
      </c>
      <c r="AN42" s="53" t="e">
        <f>(BSPrice($B42,$J42+0.01,$K42,$C42,($I42-$B$1)/365,$G42,$H42,$D42)-BSPrice($B42,$J42,$K42,$C42,($I42-$B$1)/365,$G42,$H42,$D42))*$F42</f>
        <v>#NAME?</v>
      </c>
      <c r="AO42" s="53" t="e">
        <f>(BSPrice($B42,$J42+0.02,$K42,$C42,($I42-$B$1)/365,$G42,$H42,$D42)-BSPrice($B42,$J42,$K42,$C42,($I42-$B$1)/365,$G42,$H42,$D42))*$F42</f>
        <v>#NAME?</v>
      </c>
      <c r="AP42" s="53" t="e">
        <f>(BSPrice($B42,$J42+0.05,$K42,$C42,($I42-$B$1)/365,$G42,$H42,$D42)-BSPrice($B42,$J42,$K42,$C42,($I42-$B$1)/365,$G42,$H42,$D42))*$F42</f>
        <v>#NAME?</v>
      </c>
      <c r="AQ42" s="53" t="e">
        <f>(BSPrice($B42,$J42+0.1,$K42,$C42,($I42-$B$1)/365,$G42,$H42,$D42)-BSPrice($B42,$J42,$K42,$C42,($I42-$B$1)/365,$G42,$H42,$D42))*$F42</f>
        <v>#NAME?</v>
      </c>
      <c r="AR42">
        <v>-15551.3155354979</v>
      </c>
      <c r="AS42">
        <v>-15551.315908012</v>
      </c>
      <c r="AT42">
        <v>-15551.3167058215</v>
      </c>
      <c r="AU42">
        <v>-15551.31856996</v>
      </c>
      <c r="AV42">
        <v>-15551.3258158996</v>
      </c>
      <c r="AW42">
        <v>-15551.5157573785</v>
      </c>
      <c r="AX42">
        <v>-15551.8986053083</v>
      </c>
      <c r="AY42">
        <v>-15003.629912282</v>
      </c>
      <c r="AZ42">
        <v>-15003.6313925369</v>
      </c>
      <c r="BA42">
        <v>-15003.6341968199</v>
      </c>
      <c r="BB42">
        <v>-15003.6401663329</v>
      </c>
      <c r="BC42">
        <v>-15003.6610142395</v>
      </c>
      <c r="BD42">
        <v>-15004.0888277644</v>
      </c>
      <c r="BE42">
        <v>-15004.8412284774</v>
      </c>
      <c r="BF42">
        <v>-13908.2634021961</v>
      </c>
      <c r="BG42">
        <v>-13908.2786321815</v>
      </c>
      <c r="BH42">
        <v>-13908.3020255834</v>
      </c>
      <c r="BI42">
        <v>-13908.3445827242</v>
      </c>
      <c r="BJ42">
        <v>-13908.4688294221</v>
      </c>
      <c r="BK42">
        <v>-13910.171435327</v>
      </c>
      <c r="BL42">
        <v>-13912.5310578186</v>
      </c>
      <c r="BM42">
        <v>-13360.5900903828</v>
      </c>
      <c r="BN42">
        <v>-13360.630963834</v>
      </c>
      <c r="BO42">
        <v>-13360.6883555516</v>
      </c>
      <c r="BP42">
        <v>-13360.7860544306</v>
      </c>
      <c r="BQ42">
        <v>-13361.0506278966</v>
      </c>
      <c r="BR42">
        <v>-13364.1187120439</v>
      </c>
      <c r="BS42">
        <v>-13367.9505008307</v>
      </c>
      <c r="BT42">
        <v>-12812.9385552929</v>
      </c>
      <c r="BU42">
        <v>-12813.03782555</v>
      </c>
      <c r="BV42">
        <v>-12813.1663492815</v>
      </c>
      <c r="BW42">
        <v>-12813.37247926</v>
      </c>
      <c r="BX42">
        <v>-12813.8944023515</v>
      </c>
      <c r="BY42">
        <v>-12819.1148713197</v>
      </c>
      <c r="BZ42">
        <v>-12825.0426777</v>
      </c>
      <c r="CA42">
        <v>-12265.3376543668</v>
      </c>
      <c r="CB42">
        <v>-12265.5583647006</v>
      </c>
      <c r="CC42">
        <v>-12265.8238841761</v>
      </c>
      <c r="CD42">
        <v>-12266.2275176467</v>
      </c>
      <c r="CE42">
        <v>-12267.1898074981</v>
      </c>
      <c r="CF42">
        <v>-12275.6308357776</v>
      </c>
      <c r="CG42">
        <v>-12284.4159933424</v>
      </c>
      <c r="CH42">
        <v>-11170.5630873936</v>
      </c>
      <c r="CI42">
        <v>-11171.4322123285</v>
      </c>
      <c r="CJ42">
        <v>-11172.353368357</v>
      </c>
      <c r="CK42">
        <v>-11173.6310367257</v>
      </c>
      <c r="CL42">
        <v>-11176.3802845731</v>
      </c>
      <c r="CM42">
        <v>-11195.7171373389</v>
      </c>
      <c r="CN42">
        <v>-11212.9961796297</v>
      </c>
    </row>
    <row r="43" spans="1:92">
      <c r="A43" s="70" t="s">
        <v>1</v>
      </c>
      <c r="B43" s="44">
        <f>VLOOKUP(A43,PriceData!$K$4:$L$6,2,FALSE)</f>
        <v>2905</v>
      </c>
      <c r="C43" s="37">
        <f>VLOOKUP(A43,PriceData!$K$4:$M$6,3,FALSE)</f>
        <v>0.022</v>
      </c>
      <c r="D43" s="44" t="s">
        <v>108</v>
      </c>
      <c r="E43" s="44" t="s">
        <v>114</v>
      </c>
      <c r="F43" s="44">
        <v>-10</v>
      </c>
      <c r="G43" s="44">
        <v>3079</v>
      </c>
      <c r="H43" s="44" t="s">
        <v>111</v>
      </c>
      <c r="I43" s="71">
        <v>40256</v>
      </c>
      <c r="J43" s="37">
        <v>0.388708147833382</v>
      </c>
      <c r="K43" s="72">
        <f>VLOOKUP(I43,PriceData!$A$5:$D$7,MATCH($E43,PriceData!$A$4:$D$4,0),FALSE)</f>
        <v>0.022</v>
      </c>
      <c r="L43" s="51" t="e">
        <f>BSPrice($B43,$J43,$K43,$C43,($I43-$B$1)/365,$G43,$H43,$D43)</f>
        <v>#NAME?</v>
      </c>
      <c r="M43" s="51" t="e">
        <f t="shared" si="0"/>
        <v>#NAME?</v>
      </c>
      <c r="N43" s="44" t="s">
        <v>107</v>
      </c>
      <c r="P43" s="48" t="e">
        <f>BSDelta(B43,J43,K43,C43,(I43-$B$1)/365,G43,H43,D43)</f>
        <v>#NAME?</v>
      </c>
      <c r="Q43" s="48" t="e">
        <f>BSGamma(B43,J43,K43,C43,(I43-$B$1)/365,G43,D43)</f>
        <v>#NAME?</v>
      </c>
      <c r="R43" s="50" t="e">
        <f>BSVega(B43,J43,K43,C43,(I43-$B$1)/365,G43,D43)</f>
        <v>#NAME?</v>
      </c>
      <c r="S43" s="50" t="e">
        <f>BSVolga(B43,J43,K43,C43,(I43-$B$1)/365,G43,D43)</f>
        <v>#NAME?</v>
      </c>
      <c r="T43" s="50" t="e">
        <f>BSTheta(B43,J43,K43,C43,(I43-$B$1)/365,G43,H43,D43)</f>
        <v>#NAME?</v>
      </c>
      <c r="U43" s="51" t="e">
        <f>BSRho(B43,J43,K43,C43,(I43-$B$1)/365,G43,H43,D43)</f>
        <v>#NAME?</v>
      </c>
      <c r="V43" s="73" t="e">
        <f t="shared" si="1"/>
        <v>#NAME?</v>
      </c>
      <c r="W43" s="73" t="e">
        <f t="shared" si="2"/>
        <v>#NAME?</v>
      </c>
      <c r="X43" s="53" t="e">
        <f t="shared" si="3"/>
        <v>#NAME?</v>
      </c>
      <c r="Y43" s="53" t="e">
        <f t="shared" si="4"/>
        <v>#NAME?</v>
      </c>
      <c r="Z43" s="53" t="e">
        <f t="shared" si="5"/>
        <v>#NAME?</v>
      </c>
      <c r="AA43" s="53" t="e">
        <f t="shared" si="6"/>
        <v>#NAME?</v>
      </c>
      <c r="AB43" s="53" t="e">
        <f>(BSPrice($B43*0.8,$J43,$K43,$C43,($I43-$B$1)/365,$G43,$H43,$D43)-BSPrice($B43,$J43,$K43,$C43,($I43-$B$1)/365,$G43,$H43,$D43))*$F43</f>
        <v>#NAME?</v>
      </c>
      <c r="AC43" s="53" t="e">
        <f>(BSPrice($B43*0.9,$J43,$K43,$C43,($I43-$B$1)/365,$G43,$H43,$D43)-BSPrice($B43,$J43,$K43,$C43,($I43-$B$1)/365,$G43,$H43,$D43))*$F43</f>
        <v>#NAME?</v>
      </c>
      <c r="AD43" s="53" t="e">
        <f>(BSPrice($B43*0.95,$J43,$K43,$C43,($I43-$B$1)/365,$G43,$H43,$D43)-BSPrice($B43,$J43,$K43,$C43,($I43-$B$1)/365,$G43,$H43,$D43))*$F43</f>
        <v>#NAME?</v>
      </c>
      <c r="AE43" s="53" t="e">
        <f>(BSPrice($B43*0.98,$J43,$K43,$C43,($I43-$B$1)/365,$G43,$H43,$D43)-BSPrice($B43,$J43,$K43,$C43,($I43-$B$1)/365,$G43,$H43,$D43))*$F43</f>
        <v>#NAME?</v>
      </c>
      <c r="AF43" s="53" t="e">
        <f>(BSPrice($B43*1.02,$J43,$K43,$C43,($I43-$B$1)/365,$G43,$H43,$D43)-BSPrice($B43,$J43,$K43,$C43,($I43-$B$1)/365,$G43,$H43,$D43))*$F43</f>
        <v>#NAME?</v>
      </c>
      <c r="AG43" s="53" t="e">
        <f>(BSPrice($B43*1.05,$J43,$K43,$C43,($I43-$B$1)/365,$G43,$H43,$D43)-BSPrice($B43,$J43,$K43,$C43,($I43-$B$1)/365,$G43,$H43,$D43))*$F43</f>
        <v>#NAME?</v>
      </c>
      <c r="AH43" s="53" t="e">
        <f>(BSPrice($B43*1.1,$J43,$K43,$C43,($I43-$B$1)/365,$G43,$H43,$D43)-BSPrice($B43,$J43,$K43,$C43,($I43-$B$1)/365,$G43,$H43,$D43))*$F43</f>
        <v>#NAME?</v>
      </c>
      <c r="AI43" s="53" t="e">
        <f>(BSPrice($B43*1.2,$J43,$K43,$C43,($I43-$B$1)/365,$G43,$H43,$D43)-BSPrice($B43,$J43,$K43,$C43,($I43-$B$1)/365,$G43,$H43,$D43))*$F43</f>
        <v>#NAME?</v>
      </c>
      <c r="AJ43" s="53" t="e">
        <f>(BSPrice($B43,$J43-0.1,$K43,$C43,($I43-$B$1)/365,$G43,$H43,$D43)-BSPrice($B43,$J43,$K43,$C43,($I43-$B$1)/365,$G43,$H43,$D43))*$F43</f>
        <v>#NAME?</v>
      </c>
      <c r="AK43" s="53" t="e">
        <f>(BSPrice($B43,$J43-0.05,$K43,$C43,($I43-$B$1)/365,$G43,$H43,$D43)-BSPrice($B43,$J43,$K43,$C43,($I43-$B$1)/365,$G43,$H43,$D43))*$F43</f>
        <v>#NAME?</v>
      </c>
      <c r="AL43" s="53" t="e">
        <f>(BSPrice($B43,$J43-0.02,$K43,$C43,($I43-$B$1)/365,$G43,$H43,$D43)-BSPrice($B43,$J43,$K43,$C43,($I43-$B$1)/365,$G43,$H43,$D43))*$F43</f>
        <v>#NAME?</v>
      </c>
      <c r="AM43" s="53" t="e">
        <f>(BSPrice($B43,$J43-0.01,$K43,$C43,($I43-$B$1)/365,$G43,$H43,$D43)-BSPrice($B43,$J43,$K43,$C43,($I43-$B$1)/365,$G43,$H43,$D43))*$F43</f>
        <v>#NAME?</v>
      </c>
      <c r="AN43" s="53" t="e">
        <f>(BSPrice($B43,$J43+0.01,$K43,$C43,($I43-$B$1)/365,$G43,$H43,$D43)-BSPrice($B43,$J43,$K43,$C43,($I43-$B$1)/365,$G43,$H43,$D43))*$F43</f>
        <v>#NAME?</v>
      </c>
      <c r="AO43" s="53" t="e">
        <f>(BSPrice($B43,$J43+0.02,$K43,$C43,($I43-$B$1)/365,$G43,$H43,$D43)-BSPrice($B43,$J43,$K43,$C43,($I43-$B$1)/365,$G43,$H43,$D43))*$F43</f>
        <v>#NAME?</v>
      </c>
      <c r="AP43" s="53" t="e">
        <f>(BSPrice($B43,$J43+0.05,$K43,$C43,($I43-$B$1)/365,$G43,$H43,$D43)-BSPrice($B43,$J43,$K43,$C43,($I43-$B$1)/365,$G43,$H43,$D43))*$F43</f>
        <v>#NAME?</v>
      </c>
      <c r="AQ43" s="53" t="e">
        <f>(BSPrice($B43,$J43+0.1,$K43,$C43,($I43-$B$1)/365,$G43,$H43,$D43)-BSPrice($B43,$J43,$K43,$C43,($I43-$B$1)/365,$G43,$H43,$D43))*$F43</f>
        <v>#NAME?</v>
      </c>
      <c r="AR43">
        <v>1363.52757743559</v>
      </c>
      <c r="AS43">
        <v>1363.52757743557</v>
      </c>
      <c r="AT43">
        <v>1363.52757743513</v>
      </c>
      <c r="AU43">
        <v>1363.52757743003</v>
      </c>
      <c r="AV43">
        <v>1363.52757730672</v>
      </c>
      <c r="AW43">
        <v>1363.52742325425</v>
      </c>
      <c r="AX43">
        <v>1363.52599147411</v>
      </c>
      <c r="AY43">
        <v>1363.52757743559</v>
      </c>
      <c r="AZ43">
        <v>1363.52757743521</v>
      </c>
      <c r="BA43">
        <v>1363.52757743027</v>
      </c>
      <c r="BB43">
        <v>1363.52757738404</v>
      </c>
      <c r="BC43">
        <v>1363.52757653148</v>
      </c>
      <c r="BD43">
        <v>1363.52699413921</v>
      </c>
      <c r="BE43">
        <v>1363.52265698247</v>
      </c>
      <c r="BF43">
        <v>1363.52757743487</v>
      </c>
      <c r="BG43">
        <v>1363.52757739576</v>
      </c>
      <c r="BH43">
        <v>1363.52757707903</v>
      </c>
      <c r="BI43">
        <v>1363.5275750719</v>
      </c>
      <c r="BJ43">
        <v>1363.52755167193</v>
      </c>
      <c r="BK43">
        <v>1363.52178804331</v>
      </c>
      <c r="BL43">
        <v>1363.49278109851</v>
      </c>
      <c r="BM43">
        <v>1363.52757742798</v>
      </c>
      <c r="BN43">
        <v>1363.52757714015</v>
      </c>
      <c r="BO43">
        <v>1363.52757524801</v>
      </c>
      <c r="BP43">
        <v>1363.527565112</v>
      </c>
      <c r="BQ43">
        <v>1363.5274678818</v>
      </c>
      <c r="BR43">
        <v>1363.51191613812</v>
      </c>
      <c r="BS43">
        <v>1363.4461923565</v>
      </c>
      <c r="BT43">
        <v>1363.52757737082</v>
      </c>
      <c r="BU43">
        <v>1363.52757560369</v>
      </c>
      <c r="BV43">
        <v>1363.52756601597</v>
      </c>
      <c r="BW43">
        <v>1363.5275219295</v>
      </c>
      <c r="BX43">
        <v>1363.52716727421</v>
      </c>
      <c r="BY43">
        <v>1363.48867619519</v>
      </c>
      <c r="BZ43">
        <v>1363.35043353981</v>
      </c>
      <c r="CA43">
        <v>1363.52757697838</v>
      </c>
      <c r="CB43">
        <v>1363.52756774247</v>
      </c>
      <c r="CC43">
        <v>1363.52752575981</v>
      </c>
      <c r="CD43">
        <v>1363.52735778816</v>
      </c>
      <c r="CE43">
        <v>1363.5262054127</v>
      </c>
      <c r="CF43">
        <v>1363.43797871616</v>
      </c>
      <c r="CG43">
        <v>1363.16578167706</v>
      </c>
      <c r="CH43">
        <v>1363.52756336948</v>
      </c>
      <c r="CI43">
        <v>1363.52739695251</v>
      </c>
      <c r="CJ43">
        <v>1363.52684473066</v>
      </c>
      <c r="CK43">
        <v>1363.52511210928</v>
      </c>
      <c r="CL43">
        <v>1363.51608752105</v>
      </c>
      <c r="CM43">
        <v>1363.13622284844</v>
      </c>
      <c r="CN43">
        <v>1362.24650841807</v>
      </c>
    </row>
    <row r="44" spans="1:92">
      <c r="A44" s="70" t="s">
        <v>1</v>
      </c>
      <c r="B44" s="44">
        <f>VLOOKUP(A44,PriceData!$K$4:$L$6,2,FALSE)</f>
        <v>2905</v>
      </c>
      <c r="C44" s="37">
        <f>VLOOKUP(A44,PriceData!$K$4:$M$6,3,FALSE)</f>
        <v>0.022</v>
      </c>
      <c r="D44" s="44" t="s">
        <v>108</v>
      </c>
      <c r="E44" s="44" t="s">
        <v>114</v>
      </c>
      <c r="F44" s="44">
        <v>-25</v>
      </c>
      <c r="G44" s="44">
        <v>3166</v>
      </c>
      <c r="H44" s="44" t="s">
        <v>111</v>
      </c>
      <c r="I44" s="71">
        <v>40256</v>
      </c>
      <c r="J44" s="37">
        <v>0.382879148340354</v>
      </c>
      <c r="K44" s="72">
        <f>VLOOKUP(I44,PriceData!$A$5:$D$7,MATCH($E44,PriceData!$A$4:$D$4,0),FALSE)</f>
        <v>0.022</v>
      </c>
      <c r="L44" s="51" t="e">
        <f>BSPrice($B44,$J44,$K44,$C44,($I44-$B$1)/365,$G44,$H44,$D44)</f>
        <v>#NAME?</v>
      </c>
      <c r="M44" s="51" t="e">
        <f t="shared" si="0"/>
        <v>#NAME?</v>
      </c>
      <c r="N44" s="44" t="s">
        <v>107</v>
      </c>
      <c r="P44" s="48" t="e">
        <f>BSDelta(B44,J44,K44,C44,(I44-$B$1)/365,G44,H44,D44)</f>
        <v>#NAME?</v>
      </c>
      <c r="Q44" s="48" t="e">
        <f>BSGamma(B44,J44,K44,C44,(I44-$B$1)/365,G44,D44)</f>
        <v>#NAME?</v>
      </c>
      <c r="R44" s="50" t="e">
        <f>BSVega(B44,J44,K44,C44,(I44-$B$1)/365,G44,D44)</f>
        <v>#NAME?</v>
      </c>
      <c r="S44" s="50" t="e">
        <f>BSVolga(B44,J44,K44,C44,(I44-$B$1)/365,G44,D44)</f>
        <v>#NAME?</v>
      </c>
      <c r="T44" s="50" t="e">
        <f>BSTheta(B44,J44,K44,C44,(I44-$B$1)/365,G44,H44,D44)</f>
        <v>#NAME?</v>
      </c>
      <c r="U44" s="51" t="e">
        <f>BSRho(B44,J44,K44,C44,(I44-$B$1)/365,G44,H44,D44)</f>
        <v>#NAME?</v>
      </c>
      <c r="V44" s="73" t="e">
        <f t="shared" si="1"/>
        <v>#NAME?</v>
      </c>
      <c r="W44" s="73" t="e">
        <f t="shared" si="2"/>
        <v>#NAME?</v>
      </c>
      <c r="X44" s="53" t="e">
        <f t="shared" si="3"/>
        <v>#NAME?</v>
      </c>
      <c r="Y44" s="53" t="e">
        <f t="shared" si="4"/>
        <v>#NAME?</v>
      </c>
      <c r="Z44" s="53" t="e">
        <f t="shared" si="5"/>
        <v>#NAME?</v>
      </c>
      <c r="AA44" s="53" t="e">
        <f t="shared" si="6"/>
        <v>#NAME?</v>
      </c>
      <c r="AB44" s="53" t="e">
        <f>(BSPrice($B44*0.8,$J44,$K44,$C44,($I44-$B$1)/365,$G44,$H44,$D44)-BSPrice($B44,$J44,$K44,$C44,($I44-$B$1)/365,$G44,$H44,$D44))*$F44</f>
        <v>#NAME?</v>
      </c>
      <c r="AC44" s="53" t="e">
        <f>(BSPrice($B44*0.9,$J44,$K44,$C44,($I44-$B$1)/365,$G44,$H44,$D44)-BSPrice($B44,$J44,$K44,$C44,($I44-$B$1)/365,$G44,$H44,$D44))*$F44</f>
        <v>#NAME?</v>
      </c>
      <c r="AD44" s="53" t="e">
        <f>(BSPrice($B44*0.95,$J44,$K44,$C44,($I44-$B$1)/365,$G44,$H44,$D44)-BSPrice($B44,$J44,$K44,$C44,($I44-$B$1)/365,$G44,$H44,$D44))*$F44</f>
        <v>#NAME?</v>
      </c>
      <c r="AE44" s="53" t="e">
        <f>(BSPrice($B44*0.98,$J44,$K44,$C44,($I44-$B$1)/365,$G44,$H44,$D44)-BSPrice($B44,$J44,$K44,$C44,($I44-$B$1)/365,$G44,$H44,$D44))*$F44</f>
        <v>#NAME?</v>
      </c>
      <c r="AF44" s="53" t="e">
        <f>(BSPrice($B44*1.02,$J44,$K44,$C44,($I44-$B$1)/365,$G44,$H44,$D44)-BSPrice($B44,$J44,$K44,$C44,($I44-$B$1)/365,$G44,$H44,$D44))*$F44</f>
        <v>#NAME?</v>
      </c>
      <c r="AG44" s="53" t="e">
        <f>(BSPrice($B44*1.05,$J44,$K44,$C44,($I44-$B$1)/365,$G44,$H44,$D44)-BSPrice($B44,$J44,$K44,$C44,($I44-$B$1)/365,$G44,$H44,$D44))*$F44</f>
        <v>#NAME?</v>
      </c>
      <c r="AH44" s="53" t="e">
        <f>(BSPrice($B44*1.1,$J44,$K44,$C44,($I44-$B$1)/365,$G44,$H44,$D44)-BSPrice($B44,$J44,$K44,$C44,($I44-$B$1)/365,$G44,$H44,$D44))*$F44</f>
        <v>#NAME?</v>
      </c>
      <c r="AI44" s="53" t="e">
        <f>(BSPrice($B44*1.2,$J44,$K44,$C44,($I44-$B$1)/365,$G44,$H44,$D44)-BSPrice($B44,$J44,$K44,$C44,($I44-$B$1)/365,$G44,$H44,$D44))*$F44</f>
        <v>#NAME?</v>
      </c>
      <c r="AJ44" s="53" t="e">
        <f>(BSPrice($B44,$J44-0.1,$K44,$C44,($I44-$B$1)/365,$G44,$H44,$D44)-BSPrice($B44,$J44,$K44,$C44,($I44-$B$1)/365,$G44,$H44,$D44))*$F44</f>
        <v>#NAME?</v>
      </c>
      <c r="AK44" s="53" t="e">
        <f>(BSPrice($B44,$J44-0.05,$K44,$C44,($I44-$B$1)/365,$G44,$H44,$D44)-BSPrice($B44,$J44,$K44,$C44,($I44-$B$1)/365,$G44,$H44,$D44))*$F44</f>
        <v>#NAME?</v>
      </c>
      <c r="AL44" s="53" t="e">
        <f>(BSPrice($B44,$J44-0.02,$K44,$C44,($I44-$B$1)/365,$G44,$H44,$D44)-BSPrice($B44,$J44,$K44,$C44,($I44-$B$1)/365,$G44,$H44,$D44))*$F44</f>
        <v>#NAME?</v>
      </c>
      <c r="AM44" s="53" t="e">
        <f>(BSPrice($B44,$J44-0.01,$K44,$C44,($I44-$B$1)/365,$G44,$H44,$D44)-BSPrice($B44,$J44,$K44,$C44,($I44-$B$1)/365,$G44,$H44,$D44))*$F44</f>
        <v>#NAME?</v>
      </c>
      <c r="AN44" s="53" t="e">
        <f>(BSPrice($B44,$J44+0.01,$K44,$C44,($I44-$B$1)/365,$G44,$H44,$D44)-BSPrice($B44,$J44,$K44,$C44,($I44-$B$1)/365,$G44,$H44,$D44))*$F44</f>
        <v>#NAME?</v>
      </c>
      <c r="AO44" s="53" t="e">
        <f>(BSPrice($B44,$J44+0.02,$K44,$C44,($I44-$B$1)/365,$G44,$H44,$D44)-BSPrice($B44,$J44,$K44,$C44,($I44-$B$1)/365,$G44,$H44,$D44))*$F44</f>
        <v>#NAME?</v>
      </c>
      <c r="AP44" s="53" t="e">
        <f>(BSPrice($B44,$J44+0.05,$K44,$C44,($I44-$B$1)/365,$G44,$H44,$D44)-BSPrice($B44,$J44,$K44,$C44,($I44-$B$1)/365,$G44,$H44,$D44))*$F44</f>
        <v>#NAME?</v>
      </c>
      <c r="AQ44" s="53" t="e">
        <f>(BSPrice($B44,$J44+0.1,$K44,$C44,($I44-$B$1)/365,$G44,$H44,$D44)-BSPrice($B44,$J44,$K44,$C44,($I44-$B$1)/365,$G44,$H44,$D44))*$F44</f>
        <v>#NAME?</v>
      </c>
      <c r="AR44">
        <v>2664.14625035407</v>
      </c>
      <c r="AS44">
        <v>2664.14625035407</v>
      </c>
      <c r="AT44">
        <v>2664.14625035391</v>
      </c>
      <c r="AU44">
        <v>2664.14625035166</v>
      </c>
      <c r="AV44">
        <v>2664.1462502809</v>
      </c>
      <c r="AW44">
        <v>2664.14609791628</v>
      </c>
      <c r="AX44">
        <v>2664.14439833846</v>
      </c>
      <c r="AY44">
        <v>2664.14625035407</v>
      </c>
      <c r="AZ44">
        <v>2664.14625035396</v>
      </c>
      <c r="BA44">
        <v>2664.14625035197</v>
      </c>
      <c r="BB44">
        <v>2664.14625032906</v>
      </c>
      <c r="BC44">
        <v>2664.14624979201</v>
      </c>
      <c r="BD44">
        <v>2664.14564205415</v>
      </c>
      <c r="BE44">
        <v>2664.14025480439</v>
      </c>
      <c r="BF44">
        <v>2664.14625035388</v>
      </c>
      <c r="BG44">
        <v>2664.14625033821</v>
      </c>
      <c r="BH44">
        <v>2664.14625017857</v>
      </c>
      <c r="BI44">
        <v>2664.14624896511</v>
      </c>
      <c r="BJ44">
        <v>2664.14623156874</v>
      </c>
      <c r="BK44">
        <v>2664.1396168489</v>
      </c>
      <c r="BL44">
        <v>2664.10054293496</v>
      </c>
      <c r="BM44">
        <v>2664.14625035175</v>
      </c>
      <c r="BN44">
        <v>2664.14625022265</v>
      </c>
      <c r="BO44">
        <v>2664.14624916827</v>
      </c>
      <c r="BP44">
        <v>2664.14624247217</v>
      </c>
      <c r="BQ44">
        <v>2664.1461646333</v>
      </c>
      <c r="BR44">
        <v>2664.1275402747</v>
      </c>
      <c r="BS44">
        <v>2664.03571801453</v>
      </c>
      <c r="BT44">
        <v>2664.14625033162</v>
      </c>
      <c r="BU44">
        <v>2664.14624945131</v>
      </c>
      <c r="BV44">
        <v>2664.14624358575</v>
      </c>
      <c r="BW44">
        <v>2664.14621195703</v>
      </c>
      <c r="BX44">
        <v>2664.14590774125</v>
      </c>
      <c r="BY44">
        <v>2664.09793999773</v>
      </c>
      <c r="BZ44">
        <v>2663.89809407023</v>
      </c>
      <c r="CA44">
        <v>2664.14625017565</v>
      </c>
      <c r="CB44">
        <v>2664.14624510131</v>
      </c>
      <c r="CC44">
        <v>2664.14621708022</v>
      </c>
      <c r="CD44">
        <v>2664.14608693306</v>
      </c>
      <c r="CE44">
        <v>2664.14503253472</v>
      </c>
      <c r="CF44">
        <v>2664.0308953864</v>
      </c>
      <c r="CG44">
        <v>2663.62458876748</v>
      </c>
      <c r="CH44">
        <v>2664.14624356479</v>
      </c>
      <c r="CI44">
        <v>2664.14613434791</v>
      </c>
      <c r="CJ44">
        <v>2664.14570277609</v>
      </c>
      <c r="CK44">
        <v>2664.14415937857</v>
      </c>
      <c r="CL44">
        <v>2664.13487349349</v>
      </c>
      <c r="CM44">
        <v>2663.60852359167</v>
      </c>
      <c r="CN44">
        <v>2662.2003297541</v>
      </c>
    </row>
    <row r="45" spans="1:92">
      <c r="A45" s="70" t="s">
        <v>1</v>
      </c>
      <c r="B45" s="44">
        <f>VLOOKUP(A45,PriceData!$K$4:$L$6,2,FALSE)</f>
        <v>2905</v>
      </c>
      <c r="C45" s="37">
        <f>VLOOKUP(A45,PriceData!$K$4:$M$6,3,FALSE)</f>
        <v>0.022</v>
      </c>
      <c r="D45" s="44" t="s">
        <v>108</v>
      </c>
      <c r="E45" s="44" t="s">
        <v>114</v>
      </c>
      <c r="F45" s="44">
        <v>50</v>
      </c>
      <c r="G45" s="44">
        <v>3254</v>
      </c>
      <c r="H45" s="44" t="s">
        <v>111</v>
      </c>
      <c r="I45" s="71">
        <v>40256</v>
      </c>
      <c r="J45" s="37">
        <v>0.379493250665508</v>
      </c>
      <c r="K45" s="72">
        <f>VLOOKUP(I45,PriceData!$A$5:$D$7,MATCH($E45,PriceData!$A$4:$D$4,0),FALSE)</f>
        <v>0.022</v>
      </c>
      <c r="L45" s="51" t="e">
        <f>BSPrice($B45,$J45,$K45,$C45,($I45-$B$1)/365,$G45,$H45,$D45)</f>
        <v>#NAME?</v>
      </c>
      <c r="M45" s="51" t="e">
        <f t="shared" si="0"/>
        <v>#NAME?</v>
      </c>
      <c r="N45" s="44" t="s">
        <v>112</v>
      </c>
      <c r="P45" s="48" t="e">
        <f>BSDelta(B45,J45,K45,C45,(I45-$B$1)/365,G45,H45,D45)</f>
        <v>#NAME?</v>
      </c>
      <c r="Q45" s="48" t="e">
        <f>BSGamma(B45,J45,K45,C45,(I45-$B$1)/365,G45,D45)</f>
        <v>#NAME?</v>
      </c>
      <c r="R45" s="50" t="e">
        <f>BSVega(B45,J45,K45,C45,(I45-$B$1)/365,G45,D45)</f>
        <v>#NAME?</v>
      </c>
      <c r="S45" s="50" t="e">
        <f>BSVolga(B45,J45,K45,C45,(I45-$B$1)/365,G45,D45)</f>
        <v>#NAME?</v>
      </c>
      <c r="T45" s="50" t="e">
        <f>BSTheta(B45,J45,K45,C45,(I45-$B$1)/365,G45,H45,D45)</f>
        <v>#NAME?</v>
      </c>
      <c r="U45" s="51" t="e">
        <f>BSRho(B45,J45,K45,C45,(I45-$B$1)/365,G45,H45,D45)</f>
        <v>#NAME?</v>
      </c>
      <c r="V45" s="73" t="e">
        <f t="shared" si="1"/>
        <v>#NAME?</v>
      </c>
      <c r="W45" s="73" t="e">
        <f t="shared" si="2"/>
        <v>#NAME?</v>
      </c>
      <c r="X45" s="53" t="e">
        <f t="shared" si="3"/>
        <v>#NAME?</v>
      </c>
      <c r="Y45" s="53" t="e">
        <f t="shared" si="4"/>
        <v>#NAME?</v>
      </c>
      <c r="Z45" s="53" t="e">
        <f t="shared" si="5"/>
        <v>#NAME?</v>
      </c>
      <c r="AA45" s="53" t="e">
        <f t="shared" si="6"/>
        <v>#NAME?</v>
      </c>
      <c r="AB45" s="53" t="e">
        <f>(BSPrice($B45*0.8,$J45,$K45,$C45,($I45-$B$1)/365,$G45,$H45,$D45)-BSPrice($B45,$J45,$K45,$C45,($I45-$B$1)/365,$G45,$H45,$D45))*$F45</f>
        <v>#NAME?</v>
      </c>
      <c r="AC45" s="53" t="e">
        <f>(BSPrice($B45*0.9,$J45,$K45,$C45,($I45-$B$1)/365,$G45,$H45,$D45)-BSPrice($B45,$J45,$K45,$C45,($I45-$B$1)/365,$G45,$H45,$D45))*$F45</f>
        <v>#NAME?</v>
      </c>
      <c r="AD45" s="53" t="e">
        <f>(BSPrice($B45*0.95,$J45,$K45,$C45,($I45-$B$1)/365,$G45,$H45,$D45)-BSPrice($B45,$J45,$K45,$C45,($I45-$B$1)/365,$G45,$H45,$D45))*$F45</f>
        <v>#NAME?</v>
      </c>
      <c r="AE45" s="53" t="e">
        <f>(BSPrice($B45*0.98,$J45,$K45,$C45,($I45-$B$1)/365,$G45,$H45,$D45)-BSPrice($B45,$J45,$K45,$C45,($I45-$B$1)/365,$G45,$H45,$D45))*$F45</f>
        <v>#NAME?</v>
      </c>
      <c r="AF45" s="53" t="e">
        <f>(BSPrice($B45*1.02,$J45,$K45,$C45,($I45-$B$1)/365,$G45,$H45,$D45)-BSPrice($B45,$J45,$K45,$C45,($I45-$B$1)/365,$G45,$H45,$D45))*$F45</f>
        <v>#NAME?</v>
      </c>
      <c r="AG45" s="53" t="e">
        <f>(BSPrice($B45*1.05,$J45,$K45,$C45,($I45-$B$1)/365,$G45,$H45,$D45)-BSPrice($B45,$J45,$K45,$C45,($I45-$B$1)/365,$G45,$H45,$D45))*$F45</f>
        <v>#NAME?</v>
      </c>
      <c r="AH45" s="53" t="e">
        <f>(BSPrice($B45*1.1,$J45,$K45,$C45,($I45-$B$1)/365,$G45,$H45,$D45)-BSPrice($B45,$J45,$K45,$C45,($I45-$B$1)/365,$G45,$H45,$D45))*$F45</f>
        <v>#NAME?</v>
      </c>
      <c r="AI45" s="53" t="e">
        <f>(BSPrice($B45*1.2,$J45,$K45,$C45,($I45-$B$1)/365,$G45,$H45,$D45)-BSPrice($B45,$J45,$K45,$C45,($I45-$B$1)/365,$G45,$H45,$D45))*$F45</f>
        <v>#NAME?</v>
      </c>
      <c r="AJ45" s="53" t="e">
        <f>(BSPrice($B45,$J45-0.1,$K45,$C45,($I45-$B$1)/365,$G45,$H45,$D45)-BSPrice($B45,$J45,$K45,$C45,($I45-$B$1)/365,$G45,$H45,$D45))*$F45</f>
        <v>#NAME?</v>
      </c>
      <c r="AK45" s="53" t="e">
        <f>(BSPrice($B45,$J45-0.05,$K45,$C45,($I45-$B$1)/365,$G45,$H45,$D45)-BSPrice($B45,$J45,$K45,$C45,($I45-$B$1)/365,$G45,$H45,$D45))*$F45</f>
        <v>#NAME?</v>
      </c>
      <c r="AL45" s="53" t="e">
        <f>(BSPrice($B45,$J45-0.02,$K45,$C45,($I45-$B$1)/365,$G45,$H45,$D45)-BSPrice($B45,$J45,$K45,$C45,($I45-$B$1)/365,$G45,$H45,$D45))*$F45</f>
        <v>#NAME?</v>
      </c>
      <c r="AM45" s="53" t="e">
        <f>(BSPrice($B45,$J45-0.01,$K45,$C45,($I45-$B$1)/365,$G45,$H45,$D45)-BSPrice($B45,$J45,$K45,$C45,($I45-$B$1)/365,$G45,$H45,$D45))*$F45</f>
        <v>#NAME?</v>
      </c>
      <c r="AN45" s="53" t="e">
        <f>(BSPrice($B45,$J45+0.01,$K45,$C45,($I45-$B$1)/365,$G45,$H45,$D45)-BSPrice($B45,$J45,$K45,$C45,($I45-$B$1)/365,$G45,$H45,$D45))*$F45</f>
        <v>#NAME?</v>
      </c>
      <c r="AO45" s="53" t="e">
        <f>(BSPrice($B45,$J45+0.02,$K45,$C45,($I45-$B$1)/365,$G45,$H45,$D45)-BSPrice($B45,$J45,$K45,$C45,($I45-$B$1)/365,$G45,$H45,$D45))*$F45</f>
        <v>#NAME?</v>
      </c>
      <c r="AP45" s="53" t="e">
        <f>(BSPrice($B45,$J45+0.05,$K45,$C45,($I45-$B$1)/365,$G45,$H45,$D45)-BSPrice($B45,$J45,$K45,$C45,($I45-$B$1)/365,$G45,$H45,$D45))*$F45</f>
        <v>#NAME?</v>
      </c>
      <c r="AQ45" s="53" t="e">
        <f>(BSPrice($B45,$J45+0.1,$K45,$C45,($I45-$B$1)/365,$G45,$H45,$D45)-BSPrice($B45,$J45,$K45,$C45,($I45-$B$1)/365,$G45,$H45,$D45))*$F45</f>
        <v>#NAME?</v>
      </c>
      <c r="AR45">
        <v>-4129.15014619859</v>
      </c>
      <c r="AS45">
        <v>-4129.15014619858</v>
      </c>
      <c r="AT45">
        <v>-4129.15014619852</v>
      </c>
      <c r="AU45">
        <v>-4129.15014619752</v>
      </c>
      <c r="AV45">
        <v>-4129.15014615825</v>
      </c>
      <c r="AW45">
        <v>-4129.15001172485</v>
      </c>
      <c r="AX45">
        <v>-4129.14826148697</v>
      </c>
      <c r="AY45">
        <v>-4129.15014619859</v>
      </c>
      <c r="AZ45">
        <v>-4129.15014619855</v>
      </c>
      <c r="BA45">
        <v>-4129.15014619773</v>
      </c>
      <c r="BB45">
        <v>-4129.15014618658</v>
      </c>
      <c r="BC45">
        <v>-4129.15014586584</v>
      </c>
      <c r="BD45">
        <v>-4129.14958608659</v>
      </c>
      <c r="BE45">
        <v>-4129.14383100221</v>
      </c>
      <c r="BF45">
        <v>-4129.15014619853</v>
      </c>
      <c r="BG45">
        <v>-4129.15014619223</v>
      </c>
      <c r="BH45">
        <v>-4129.1501461143</v>
      </c>
      <c r="BI45">
        <v>-4129.15014542263</v>
      </c>
      <c r="BJ45">
        <v>-4129.15013357258</v>
      </c>
      <c r="BK45">
        <v>-4129.14355407984</v>
      </c>
      <c r="BL45">
        <v>-4129.09895607912</v>
      </c>
      <c r="BM45">
        <v>-4129.15014619785</v>
      </c>
      <c r="BN45">
        <v>-4129.15014614105</v>
      </c>
      <c r="BO45">
        <v>-4129.15014558368</v>
      </c>
      <c r="BP45">
        <v>-4129.15014148727</v>
      </c>
      <c r="BQ45">
        <v>-4129.15008522466</v>
      </c>
      <c r="BR45">
        <v>-4129.1309073154</v>
      </c>
      <c r="BS45">
        <v>-4129.02290753438</v>
      </c>
      <c r="BT45">
        <v>-4129.1501461907</v>
      </c>
      <c r="BU45">
        <v>-4129.15014576976</v>
      </c>
      <c r="BV45">
        <v>-4129.15014242913</v>
      </c>
      <c r="BW45">
        <v>-4129.15012175531</v>
      </c>
      <c r="BX45">
        <v>-4129.14988928127</v>
      </c>
      <c r="BY45">
        <v>-4129.09886328872</v>
      </c>
      <c r="BZ45">
        <v>-4128.85706334797</v>
      </c>
      <c r="CA45">
        <v>-4129.15014612972</v>
      </c>
      <c r="CB45">
        <v>-4129.15014350623</v>
      </c>
      <c r="CC45">
        <v>-4129.15012639034</v>
      </c>
      <c r="CD45">
        <v>-4129.15003586398</v>
      </c>
      <c r="CE45">
        <v>-4129.14918680218</v>
      </c>
      <c r="CF45">
        <v>-4129.02399131352</v>
      </c>
      <c r="CG45">
        <v>-4128.51907973346</v>
      </c>
      <c r="CH45">
        <v>-4129.15014309064</v>
      </c>
      <c r="CI45">
        <v>-4129.15007794685</v>
      </c>
      <c r="CJ45">
        <v>-4129.14977833476</v>
      </c>
      <c r="CK45">
        <v>-4129.14857546786</v>
      </c>
      <c r="CL45">
        <v>-4129.14034358282</v>
      </c>
      <c r="CM45">
        <v>-4128.52933870797</v>
      </c>
      <c r="CN45">
        <v>-4126.69103595261</v>
      </c>
    </row>
    <row r="46" spans="1:92">
      <c r="A46" s="70" t="s">
        <v>1</v>
      </c>
      <c r="B46" s="44">
        <f>VLOOKUP(A46,PriceData!$K$4:$L$6,2,FALSE)</f>
        <v>2905</v>
      </c>
      <c r="C46" s="37">
        <f>VLOOKUP(A46,PriceData!$K$4:$M$6,3,FALSE)</f>
        <v>0.022</v>
      </c>
      <c r="D46" s="44" t="s">
        <v>108</v>
      </c>
      <c r="E46" s="44" t="s">
        <v>114</v>
      </c>
      <c r="F46" s="44">
        <v>-20</v>
      </c>
      <c r="G46" s="44">
        <v>3079</v>
      </c>
      <c r="H46" s="44" t="s">
        <v>109</v>
      </c>
      <c r="I46" s="71">
        <v>40256</v>
      </c>
      <c r="J46" s="37">
        <v>0.388708147833382</v>
      </c>
      <c r="K46" s="72">
        <f>VLOOKUP(I46,PriceData!$A$5:$D$7,MATCH($E46,PriceData!$A$4:$D$4,0),FALSE)</f>
        <v>0.022</v>
      </c>
      <c r="L46" s="51" t="e">
        <f>BSPrice($B46,$J46,$K46,$C46,($I46-$B$1)/365,$G46,$H46,$D46)</f>
        <v>#NAME?</v>
      </c>
      <c r="M46" s="51" t="e">
        <f t="shared" si="0"/>
        <v>#NAME?</v>
      </c>
      <c r="N46" s="44" t="s">
        <v>107</v>
      </c>
      <c r="P46" s="48" t="e">
        <f>BSDelta(B46,J46,K46,C46,(I46-$B$1)/365,G46,H46,D46)</f>
        <v>#NAME?</v>
      </c>
      <c r="Q46" s="48" t="e">
        <f>BSGamma(B46,J46,K46,C46,(I46-$B$1)/365,G46,D46)</f>
        <v>#NAME?</v>
      </c>
      <c r="R46" s="50" t="e">
        <f>BSVega(B46,J46,K46,C46,(I46-$B$1)/365,G46,D46)</f>
        <v>#NAME?</v>
      </c>
      <c r="S46" s="50" t="e">
        <f>BSVolga(B46,J46,K46,C46,(I46-$B$1)/365,G46,D46)</f>
        <v>#NAME?</v>
      </c>
      <c r="T46" s="50" t="e">
        <f>BSTheta(B46,J46,K46,C46,(I46-$B$1)/365,G46,H46,D46)</f>
        <v>#NAME?</v>
      </c>
      <c r="U46" s="51" t="e">
        <f>BSRho(B46,J46,K46,C46,(I46-$B$1)/365,G46,H46,D46)</f>
        <v>#NAME?</v>
      </c>
      <c r="V46" s="73" t="e">
        <f t="shared" si="1"/>
        <v>#NAME?</v>
      </c>
      <c r="W46" s="73" t="e">
        <f t="shared" si="2"/>
        <v>#NAME?</v>
      </c>
      <c r="X46" s="53" t="e">
        <f t="shared" si="3"/>
        <v>#NAME?</v>
      </c>
      <c r="Y46" s="53" t="e">
        <f t="shared" si="4"/>
        <v>#NAME?</v>
      </c>
      <c r="Z46" s="53" t="e">
        <f t="shared" si="5"/>
        <v>#NAME?</v>
      </c>
      <c r="AA46" s="53" t="e">
        <f t="shared" si="6"/>
        <v>#NAME?</v>
      </c>
      <c r="AB46" s="53" t="e">
        <f>(BSPrice($B46*0.8,$J46,$K46,$C46,($I46-$B$1)/365,$G46,$H46,$D46)-BSPrice($B46,$J46,$K46,$C46,($I46-$B$1)/365,$G46,$H46,$D46))*$F46</f>
        <v>#NAME?</v>
      </c>
      <c r="AC46" s="53" t="e">
        <f>(BSPrice($B46*0.9,$J46,$K46,$C46,($I46-$B$1)/365,$G46,$H46,$D46)-BSPrice($B46,$J46,$K46,$C46,($I46-$B$1)/365,$G46,$H46,$D46))*$F46</f>
        <v>#NAME?</v>
      </c>
      <c r="AD46" s="53" t="e">
        <f>(BSPrice($B46*0.95,$J46,$K46,$C46,($I46-$B$1)/365,$G46,$H46,$D46)-BSPrice($B46,$J46,$K46,$C46,($I46-$B$1)/365,$G46,$H46,$D46))*$F46</f>
        <v>#NAME?</v>
      </c>
      <c r="AE46" s="53" t="e">
        <f>(BSPrice($B46*0.98,$J46,$K46,$C46,($I46-$B$1)/365,$G46,$H46,$D46)-BSPrice($B46,$J46,$K46,$C46,($I46-$B$1)/365,$G46,$H46,$D46))*$F46</f>
        <v>#NAME?</v>
      </c>
      <c r="AF46" s="53" t="e">
        <f>(BSPrice($B46*1.02,$J46,$K46,$C46,($I46-$B$1)/365,$G46,$H46,$D46)-BSPrice($B46,$J46,$K46,$C46,($I46-$B$1)/365,$G46,$H46,$D46))*$F46</f>
        <v>#NAME?</v>
      </c>
      <c r="AG46" s="53" t="e">
        <f>(BSPrice($B46*1.05,$J46,$K46,$C46,($I46-$B$1)/365,$G46,$H46,$D46)-BSPrice($B46,$J46,$K46,$C46,($I46-$B$1)/365,$G46,$H46,$D46))*$F46</f>
        <v>#NAME?</v>
      </c>
      <c r="AH46" s="53" t="e">
        <f>(BSPrice($B46*1.1,$J46,$K46,$C46,($I46-$B$1)/365,$G46,$H46,$D46)-BSPrice($B46,$J46,$K46,$C46,($I46-$B$1)/365,$G46,$H46,$D46))*$F46</f>
        <v>#NAME?</v>
      </c>
      <c r="AI46" s="53" t="e">
        <f>(BSPrice($B46*1.2,$J46,$K46,$C46,($I46-$B$1)/365,$G46,$H46,$D46)-BSPrice($B46,$J46,$K46,$C46,($I46-$B$1)/365,$G46,$H46,$D46))*$F46</f>
        <v>#NAME?</v>
      </c>
      <c r="AJ46" s="53" t="e">
        <f>(BSPrice($B46,$J46-0.1,$K46,$C46,($I46-$B$1)/365,$G46,$H46,$D46)-BSPrice($B46,$J46,$K46,$C46,($I46-$B$1)/365,$G46,$H46,$D46))*$F46</f>
        <v>#NAME?</v>
      </c>
      <c r="AK46" s="53" t="e">
        <f>(BSPrice($B46,$J46-0.05,$K46,$C46,($I46-$B$1)/365,$G46,$H46,$D46)-BSPrice($B46,$J46,$K46,$C46,($I46-$B$1)/365,$G46,$H46,$D46))*$F46</f>
        <v>#NAME?</v>
      </c>
      <c r="AL46" s="53" t="e">
        <f>(BSPrice($B46,$J46-0.02,$K46,$C46,($I46-$B$1)/365,$G46,$H46,$D46)-BSPrice($B46,$J46,$K46,$C46,($I46-$B$1)/365,$G46,$H46,$D46))*$F46</f>
        <v>#NAME?</v>
      </c>
      <c r="AM46" s="53" t="e">
        <f>(BSPrice($B46,$J46-0.01,$K46,$C46,($I46-$B$1)/365,$G46,$H46,$D46)-BSPrice($B46,$J46,$K46,$C46,($I46-$B$1)/365,$G46,$H46,$D46))*$F46</f>
        <v>#NAME?</v>
      </c>
      <c r="AN46" s="53" t="e">
        <f>(BSPrice($B46,$J46+0.01,$K46,$C46,($I46-$B$1)/365,$G46,$H46,$D46)-BSPrice($B46,$J46,$K46,$C46,($I46-$B$1)/365,$G46,$H46,$D46))*$F46</f>
        <v>#NAME?</v>
      </c>
      <c r="AO46" s="53" t="e">
        <f>(BSPrice($B46,$J46+0.02,$K46,$C46,($I46-$B$1)/365,$G46,$H46,$D46)-BSPrice($B46,$J46,$K46,$C46,($I46-$B$1)/365,$G46,$H46,$D46))*$F46</f>
        <v>#NAME?</v>
      </c>
      <c r="AP46" s="53" t="e">
        <f>(BSPrice($B46,$J46+0.05,$K46,$C46,($I46-$B$1)/365,$G46,$H46,$D46)-BSPrice($B46,$J46,$K46,$C46,($I46-$B$1)/365,$G46,$H46,$D46))*$F46</f>
        <v>#NAME?</v>
      </c>
      <c r="AQ46" s="53" t="e">
        <f>(BSPrice($B46,$J46+0.1,$K46,$C46,($I46-$B$1)/365,$G46,$H46,$D46)-BSPrice($B46,$J46,$K46,$C46,($I46-$B$1)/365,$G46,$H46,$D46))*$F46</f>
        <v>#NAME?</v>
      </c>
      <c r="AR46">
        <v>-37578.1671392682</v>
      </c>
      <c r="AS46">
        <v>-37578.1671392682</v>
      </c>
      <c r="AT46">
        <v>-37578.1671392691</v>
      </c>
      <c r="AU46">
        <v>-37578.1671392793</v>
      </c>
      <c r="AV46">
        <v>-37578.1671395259</v>
      </c>
      <c r="AW46">
        <v>-37578.1674476308</v>
      </c>
      <c r="AX46">
        <v>-37578.1703111911</v>
      </c>
      <c r="AY46">
        <v>-36482.7952948218</v>
      </c>
      <c r="AZ46">
        <v>-36482.7952948226</v>
      </c>
      <c r="BA46">
        <v>-36482.7952948325</v>
      </c>
      <c r="BB46">
        <v>-36482.795294925</v>
      </c>
      <c r="BC46">
        <v>-36482.7952966301</v>
      </c>
      <c r="BD46">
        <v>-36482.7964614146</v>
      </c>
      <c r="BE46">
        <v>-36482.8051357281</v>
      </c>
      <c r="BF46">
        <v>-34292.0516059306</v>
      </c>
      <c r="BG46">
        <v>-34292.0516060088</v>
      </c>
      <c r="BH46">
        <v>-34292.0516066423</v>
      </c>
      <c r="BI46">
        <v>-34292.0516106565</v>
      </c>
      <c r="BJ46">
        <v>-34292.0516574565</v>
      </c>
      <c r="BK46">
        <v>-34292.0631847137</v>
      </c>
      <c r="BL46">
        <v>-34292.1211986033</v>
      </c>
      <c r="BM46">
        <v>-33196.679761498</v>
      </c>
      <c r="BN46">
        <v>-33196.6797620737</v>
      </c>
      <c r="BO46">
        <v>-33196.679765858</v>
      </c>
      <c r="BP46">
        <v>-33196.67978613</v>
      </c>
      <c r="BQ46">
        <v>-33196.6799805904</v>
      </c>
      <c r="BR46">
        <v>-33196.7110840777</v>
      </c>
      <c r="BS46">
        <v>-33196.842531641</v>
      </c>
      <c r="BT46">
        <v>-32101.307917166</v>
      </c>
      <c r="BU46">
        <v>-32101.3079207002</v>
      </c>
      <c r="BV46">
        <v>-32101.3079398757</v>
      </c>
      <c r="BW46">
        <v>-32101.3080280486</v>
      </c>
      <c r="BX46">
        <v>-32101.3087373592</v>
      </c>
      <c r="BY46">
        <v>-32101.3857195172</v>
      </c>
      <c r="BZ46">
        <v>-32101.662204828</v>
      </c>
      <c r="CA46">
        <v>-31005.9360735045</v>
      </c>
      <c r="CB46">
        <v>-31005.9360919764</v>
      </c>
      <c r="CC46">
        <v>-31005.9361759417</v>
      </c>
      <c r="CD46">
        <v>-31005.936511885</v>
      </c>
      <c r="CE46">
        <v>-31005.9388166359</v>
      </c>
      <c r="CF46">
        <v>-31006.115270029</v>
      </c>
      <c r="CG46">
        <v>-31006.6596641072</v>
      </c>
      <c r="CH46">
        <v>-28815.1924118297</v>
      </c>
      <c r="CI46">
        <v>-28815.1927446636</v>
      </c>
      <c r="CJ46">
        <v>-28815.1938491073</v>
      </c>
      <c r="CK46">
        <v>-28815.19731435</v>
      </c>
      <c r="CL46">
        <v>-28815.2153635265</v>
      </c>
      <c r="CM46">
        <v>-28815.9750928717</v>
      </c>
      <c r="CN46">
        <v>-28817.7545217325</v>
      </c>
    </row>
    <row r="47" spans="1:92">
      <c r="A47" s="70" t="s">
        <v>1</v>
      </c>
      <c r="B47" s="44">
        <f>VLOOKUP(A47,PriceData!$K$4:$L$6,2,FALSE)</f>
        <v>2905</v>
      </c>
      <c r="C47" s="37">
        <f>VLOOKUP(A47,PriceData!$K$4:$M$6,3,FALSE)</f>
        <v>0.022</v>
      </c>
      <c r="D47" s="44" t="s">
        <v>108</v>
      </c>
      <c r="E47" s="44" t="s">
        <v>114</v>
      </c>
      <c r="F47" s="44">
        <v>50</v>
      </c>
      <c r="G47" s="44">
        <v>2469</v>
      </c>
      <c r="H47" s="44" t="s">
        <v>109</v>
      </c>
      <c r="I47" s="71">
        <v>40256</v>
      </c>
      <c r="J47" s="37">
        <v>0.534273608820262</v>
      </c>
      <c r="K47" s="72">
        <f>VLOOKUP(I47,PriceData!$A$5:$D$7,MATCH($E47,PriceData!$A$4:$D$4,0),FALSE)</f>
        <v>0.022</v>
      </c>
      <c r="L47" s="51" t="e">
        <f>BSPrice($B47,$J47,$K47,$C47,($I47-$B$1)/365,$G47,$H47,$D47)</f>
        <v>#NAME?</v>
      </c>
      <c r="M47" s="51" t="e">
        <f t="shared" si="0"/>
        <v>#NAME?</v>
      </c>
      <c r="N47" s="44" t="s">
        <v>107</v>
      </c>
      <c r="P47" s="48" t="e">
        <f>BSDelta(B47,J47,K47,C47,(I47-$B$1)/365,G47,H47,D47)</f>
        <v>#NAME?</v>
      </c>
      <c r="Q47" s="48" t="e">
        <f>BSGamma(B47,J47,K47,C47,(I47-$B$1)/365,G47,D47)</f>
        <v>#NAME?</v>
      </c>
      <c r="R47" s="50" t="e">
        <f>BSVega(B47,J47,K47,C47,(I47-$B$1)/365,G47,D47)</f>
        <v>#NAME?</v>
      </c>
      <c r="S47" s="50" t="e">
        <f>BSVolga(B47,J47,K47,C47,(I47-$B$1)/365,G47,D47)</f>
        <v>#NAME?</v>
      </c>
      <c r="T47" s="50" t="e">
        <f>BSTheta(B47,J47,K47,C47,(I47-$B$1)/365,G47,H47,D47)</f>
        <v>#NAME?</v>
      </c>
      <c r="U47" s="51" t="e">
        <f>BSRho(B47,J47,K47,C47,(I47-$B$1)/365,G47,H47,D47)</f>
        <v>#NAME?</v>
      </c>
      <c r="V47" s="73" t="e">
        <f t="shared" si="1"/>
        <v>#NAME?</v>
      </c>
      <c r="W47" s="73" t="e">
        <f t="shared" si="2"/>
        <v>#NAME?</v>
      </c>
      <c r="X47" s="53" t="e">
        <f t="shared" si="3"/>
        <v>#NAME?</v>
      </c>
      <c r="Y47" s="53" t="e">
        <f t="shared" si="4"/>
        <v>#NAME?</v>
      </c>
      <c r="Z47" s="53" t="e">
        <f t="shared" si="5"/>
        <v>#NAME?</v>
      </c>
      <c r="AA47" s="53" t="e">
        <f t="shared" si="6"/>
        <v>#NAME?</v>
      </c>
      <c r="AB47" s="53" t="e">
        <f>(BSPrice($B47*0.8,$J47,$K47,$C47,($I47-$B$1)/365,$G47,$H47,$D47)-BSPrice($B47,$J47,$K47,$C47,($I47-$B$1)/365,$G47,$H47,$D47))*$F47</f>
        <v>#NAME?</v>
      </c>
      <c r="AC47" s="53" t="e">
        <f>(BSPrice($B47*0.9,$J47,$K47,$C47,($I47-$B$1)/365,$G47,$H47,$D47)-BSPrice($B47,$J47,$K47,$C47,($I47-$B$1)/365,$G47,$H47,$D47))*$F47</f>
        <v>#NAME?</v>
      </c>
      <c r="AD47" s="53" t="e">
        <f>(BSPrice($B47*0.95,$J47,$K47,$C47,($I47-$B$1)/365,$G47,$H47,$D47)-BSPrice($B47,$J47,$K47,$C47,($I47-$B$1)/365,$G47,$H47,$D47))*$F47</f>
        <v>#NAME?</v>
      </c>
      <c r="AE47" s="53" t="e">
        <f>(BSPrice($B47*0.98,$J47,$K47,$C47,($I47-$B$1)/365,$G47,$H47,$D47)-BSPrice($B47,$J47,$K47,$C47,($I47-$B$1)/365,$G47,$H47,$D47))*$F47</f>
        <v>#NAME?</v>
      </c>
      <c r="AF47" s="53" t="e">
        <f>(BSPrice($B47*1.02,$J47,$K47,$C47,($I47-$B$1)/365,$G47,$H47,$D47)-BSPrice($B47,$J47,$K47,$C47,($I47-$B$1)/365,$G47,$H47,$D47))*$F47</f>
        <v>#NAME?</v>
      </c>
      <c r="AG47" s="53" t="e">
        <f>(BSPrice($B47*1.05,$J47,$K47,$C47,($I47-$B$1)/365,$G47,$H47,$D47)-BSPrice($B47,$J47,$K47,$C47,($I47-$B$1)/365,$G47,$H47,$D47))*$F47</f>
        <v>#NAME?</v>
      </c>
      <c r="AH47" s="53" t="e">
        <f>(BSPrice($B47*1.1,$J47,$K47,$C47,($I47-$B$1)/365,$G47,$H47,$D47)-BSPrice($B47,$J47,$K47,$C47,($I47-$B$1)/365,$G47,$H47,$D47))*$F47</f>
        <v>#NAME?</v>
      </c>
      <c r="AI47" s="53" t="e">
        <f>(BSPrice($B47*1.2,$J47,$K47,$C47,($I47-$B$1)/365,$G47,$H47,$D47)-BSPrice($B47,$J47,$K47,$C47,($I47-$B$1)/365,$G47,$H47,$D47))*$F47</f>
        <v>#NAME?</v>
      </c>
      <c r="AJ47" s="53" t="e">
        <f>(BSPrice($B47,$J47-0.1,$K47,$C47,($I47-$B$1)/365,$G47,$H47,$D47)-BSPrice($B47,$J47,$K47,$C47,($I47-$B$1)/365,$G47,$H47,$D47))*$F47</f>
        <v>#NAME?</v>
      </c>
      <c r="AK47" s="53" t="e">
        <f>(BSPrice($B47,$J47-0.05,$K47,$C47,($I47-$B$1)/365,$G47,$H47,$D47)-BSPrice($B47,$J47,$K47,$C47,($I47-$B$1)/365,$G47,$H47,$D47))*$F47</f>
        <v>#NAME?</v>
      </c>
      <c r="AL47" s="53" t="e">
        <f>(BSPrice($B47,$J47-0.02,$K47,$C47,($I47-$B$1)/365,$G47,$H47,$D47)-BSPrice($B47,$J47,$K47,$C47,($I47-$B$1)/365,$G47,$H47,$D47))*$F47</f>
        <v>#NAME?</v>
      </c>
      <c r="AM47" s="53" t="e">
        <f>(BSPrice($B47,$J47-0.01,$K47,$C47,($I47-$B$1)/365,$G47,$H47,$D47)-BSPrice($B47,$J47,$K47,$C47,($I47-$B$1)/365,$G47,$H47,$D47))*$F47</f>
        <v>#NAME?</v>
      </c>
      <c r="AN47" s="53" t="e">
        <f>(BSPrice($B47,$J47+0.01,$K47,$C47,($I47-$B$1)/365,$G47,$H47,$D47)-BSPrice($B47,$J47,$K47,$C47,($I47-$B$1)/365,$G47,$H47,$D47))*$F47</f>
        <v>#NAME?</v>
      </c>
      <c r="AO47" s="53" t="e">
        <f>(BSPrice($B47,$J47+0.02,$K47,$C47,($I47-$B$1)/365,$G47,$H47,$D47)-BSPrice($B47,$J47,$K47,$C47,($I47-$B$1)/365,$G47,$H47,$D47))*$F47</f>
        <v>#NAME?</v>
      </c>
      <c r="AP47" s="53" t="e">
        <f>(BSPrice($B47,$J47+0.05,$K47,$C47,($I47-$B$1)/365,$G47,$H47,$D47)-BSPrice($B47,$J47,$K47,$C47,($I47-$B$1)/365,$G47,$H47,$D47))*$F47</f>
        <v>#NAME?</v>
      </c>
      <c r="AQ47" s="53" t="e">
        <f>(BSPrice($B47,$J47+0.1,$K47,$C47,($I47-$B$1)/365,$G47,$H47,$D47)-BSPrice($B47,$J47,$K47,$C47,($I47-$B$1)/365,$G47,$H47,$D47))*$F47</f>
        <v>#NAME?</v>
      </c>
      <c r="AR47">
        <v>74108.9665327462</v>
      </c>
      <c r="AS47">
        <v>74108.9835446054</v>
      </c>
      <c r="AT47">
        <v>74109.011631207</v>
      </c>
      <c r="AU47">
        <v>74109.0658547637</v>
      </c>
      <c r="AV47">
        <v>74109.2362721134</v>
      </c>
      <c r="AW47">
        <v>74112.0649215989</v>
      </c>
      <c r="AX47">
        <v>74116.5367297899</v>
      </c>
      <c r="AY47">
        <v>71370.5535059222</v>
      </c>
      <c r="AZ47">
        <v>71370.6084925365</v>
      </c>
      <c r="BA47">
        <v>71370.6906662456</v>
      </c>
      <c r="BB47">
        <v>71370.8378860665</v>
      </c>
      <c r="BC47">
        <v>71371.2626014328</v>
      </c>
      <c r="BD47">
        <v>71377.061696473</v>
      </c>
      <c r="BE47">
        <v>71385.1997862253</v>
      </c>
      <c r="BF47">
        <v>65893.8999841383</v>
      </c>
      <c r="BG47">
        <v>65894.2965470202</v>
      </c>
      <c r="BH47">
        <v>65894.7968831577</v>
      </c>
      <c r="BI47">
        <v>65895.5874930281</v>
      </c>
      <c r="BJ47">
        <v>65897.5644418004</v>
      </c>
      <c r="BK47">
        <v>65917.141092704</v>
      </c>
      <c r="BL47">
        <v>65939.4890678684</v>
      </c>
      <c r="BM47">
        <v>63155.8592907821</v>
      </c>
      <c r="BN47">
        <v>63156.772180885</v>
      </c>
      <c r="BO47">
        <v>63157.8439651068</v>
      </c>
      <c r="BP47">
        <v>63159.4503686696</v>
      </c>
      <c r="BQ47">
        <v>63163.2339266803</v>
      </c>
      <c r="BR47">
        <v>63196.0501470375</v>
      </c>
      <c r="BS47">
        <v>63230.309025532</v>
      </c>
      <c r="BT47">
        <v>60418.3333942225</v>
      </c>
      <c r="BU47">
        <v>60420.2613556649</v>
      </c>
      <c r="BV47">
        <v>60422.3828919373</v>
      </c>
      <c r="BW47">
        <v>60425.4157784672</v>
      </c>
      <c r="BX47">
        <v>60432.1878334282</v>
      </c>
      <c r="BY47">
        <v>60484.4287858742</v>
      </c>
      <c r="BZ47">
        <v>60534.7087270041</v>
      </c>
      <c r="CA47">
        <v>57681.8355253828</v>
      </c>
      <c r="CB47">
        <v>57685.6085392703</v>
      </c>
      <c r="CC47">
        <v>57689.5249988618</v>
      </c>
      <c r="CD47">
        <v>57694.8914742681</v>
      </c>
      <c r="CE47">
        <v>57706.3160035565</v>
      </c>
      <c r="CF47">
        <v>57785.7512769496</v>
      </c>
      <c r="CG47">
        <v>57856.7573903807</v>
      </c>
      <c r="CH47">
        <v>52215.9426001562</v>
      </c>
      <c r="CI47">
        <v>52227.8226885479</v>
      </c>
      <c r="CJ47">
        <v>52238.9806824597</v>
      </c>
      <c r="CK47">
        <v>52253.2051847447</v>
      </c>
      <c r="CL47">
        <v>52281.1338648208</v>
      </c>
      <c r="CM47">
        <v>52444.261495786</v>
      </c>
      <c r="CN47">
        <v>52572.5309633229</v>
      </c>
    </row>
    <row r="48" spans="1:92">
      <c r="A48" s="70" t="s">
        <v>1</v>
      </c>
      <c r="B48" s="44">
        <f>VLOOKUP(A48,PriceData!$K$4:$L$6,2,FALSE)</f>
        <v>2905</v>
      </c>
      <c r="C48" s="37">
        <f>VLOOKUP(A48,PriceData!$K$4:$M$6,3,FALSE)</f>
        <v>0.022</v>
      </c>
      <c r="D48" s="44" t="s">
        <v>108</v>
      </c>
      <c r="E48" s="44" t="s">
        <v>114</v>
      </c>
      <c r="F48" s="44">
        <v>10</v>
      </c>
      <c r="G48" s="44">
        <v>2469</v>
      </c>
      <c r="H48" s="44" t="s">
        <v>109</v>
      </c>
      <c r="I48" s="71">
        <v>40347</v>
      </c>
      <c r="J48" s="37">
        <v>0.484727037700717</v>
      </c>
      <c r="K48" s="72">
        <f>VLOOKUP(I48,PriceData!$A$5:$D$7,MATCH($E48,PriceData!$A$4:$D$4,0),FALSE)</f>
        <v>0.023</v>
      </c>
      <c r="L48" s="51" t="e">
        <f>BSPrice($B48,$J48,$K48,$C48,($I48-$B$1)/365,$G48,$H48,$D48)</f>
        <v>#NAME?</v>
      </c>
      <c r="M48" s="51" t="e">
        <f t="shared" si="0"/>
        <v>#NAME?</v>
      </c>
      <c r="N48" s="44" t="s">
        <v>110</v>
      </c>
      <c r="P48" s="48" t="e">
        <f>BSDelta(B48,J48,K48,C48,(I48-$B$1)/365,G48,H48,D48)</f>
        <v>#NAME?</v>
      </c>
      <c r="Q48" s="48" t="e">
        <f>BSGamma(B48,J48,K48,C48,(I48-$B$1)/365,G48,D48)</f>
        <v>#NAME?</v>
      </c>
      <c r="R48" s="50" t="e">
        <f>BSVega(B48,J48,K48,C48,(I48-$B$1)/365,G48,D48)</f>
        <v>#NAME?</v>
      </c>
      <c r="S48" s="50" t="e">
        <f>BSVolga(B48,J48,K48,C48,(I48-$B$1)/365,G48,D48)</f>
        <v>#NAME?</v>
      </c>
      <c r="T48" s="50" t="e">
        <f>BSTheta(B48,J48,K48,C48,(I48-$B$1)/365,G48,H48,D48)</f>
        <v>#NAME?</v>
      </c>
      <c r="U48" s="51" t="e">
        <f>BSRho(B48,J48,K48,C48,(I48-$B$1)/365,G48,H48,D48)</f>
        <v>#NAME?</v>
      </c>
      <c r="V48" s="73" t="e">
        <f t="shared" si="1"/>
        <v>#NAME?</v>
      </c>
      <c r="W48" s="73" t="e">
        <f t="shared" si="2"/>
        <v>#NAME?</v>
      </c>
      <c r="X48" s="53" t="e">
        <f t="shared" si="3"/>
        <v>#NAME?</v>
      </c>
      <c r="Y48" s="53" t="e">
        <f t="shared" si="4"/>
        <v>#NAME?</v>
      </c>
      <c r="Z48" s="53" t="e">
        <f t="shared" si="5"/>
        <v>#NAME?</v>
      </c>
      <c r="AA48" s="53" t="e">
        <f t="shared" si="6"/>
        <v>#NAME?</v>
      </c>
      <c r="AB48" s="53" t="e">
        <f>(BSPrice($B48*0.8,$J48,$K48,$C48,($I48-$B$1)/365,$G48,$H48,$D48)-BSPrice($B48,$J48,$K48,$C48,($I48-$B$1)/365,$G48,$H48,$D48))*$F48</f>
        <v>#NAME?</v>
      </c>
      <c r="AC48" s="53" t="e">
        <f>(BSPrice($B48*0.9,$J48,$K48,$C48,($I48-$B$1)/365,$G48,$H48,$D48)-BSPrice($B48,$J48,$K48,$C48,($I48-$B$1)/365,$G48,$H48,$D48))*$F48</f>
        <v>#NAME?</v>
      </c>
      <c r="AD48" s="53" t="e">
        <f>(BSPrice($B48*0.95,$J48,$K48,$C48,($I48-$B$1)/365,$G48,$H48,$D48)-BSPrice($B48,$J48,$K48,$C48,($I48-$B$1)/365,$G48,$H48,$D48))*$F48</f>
        <v>#NAME?</v>
      </c>
      <c r="AE48" s="53" t="e">
        <f>(BSPrice($B48*0.98,$J48,$K48,$C48,($I48-$B$1)/365,$G48,$H48,$D48)-BSPrice($B48,$J48,$K48,$C48,($I48-$B$1)/365,$G48,$H48,$D48))*$F48</f>
        <v>#NAME?</v>
      </c>
      <c r="AF48" s="53" t="e">
        <f>(BSPrice($B48*1.02,$J48,$K48,$C48,($I48-$B$1)/365,$G48,$H48,$D48)-BSPrice($B48,$J48,$K48,$C48,($I48-$B$1)/365,$G48,$H48,$D48))*$F48</f>
        <v>#NAME?</v>
      </c>
      <c r="AG48" s="53" t="e">
        <f>(BSPrice($B48*1.05,$J48,$K48,$C48,($I48-$B$1)/365,$G48,$H48,$D48)-BSPrice($B48,$J48,$K48,$C48,($I48-$B$1)/365,$G48,$H48,$D48))*$F48</f>
        <v>#NAME?</v>
      </c>
      <c r="AH48" s="53" t="e">
        <f>(BSPrice($B48*1.1,$J48,$K48,$C48,($I48-$B$1)/365,$G48,$H48,$D48)-BSPrice($B48,$J48,$K48,$C48,($I48-$B$1)/365,$G48,$H48,$D48))*$F48</f>
        <v>#NAME?</v>
      </c>
      <c r="AI48" s="53" t="e">
        <f>(BSPrice($B48*1.2,$J48,$K48,$C48,($I48-$B$1)/365,$G48,$H48,$D48)-BSPrice($B48,$J48,$K48,$C48,($I48-$B$1)/365,$G48,$H48,$D48))*$F48</f>
        <v>#NAME?</v>
      </c>
      <c r="AJ48" s="53" t="e">
        <f>(BSPrice($B48,$J48-0.1,$K48,$C48,($I48-$B$1)/365,$G48,$H48,$D48)-BSPrice($B48,$J48,$K48,$C48,($I48-$B$1)/365,$G48,$H48,$D48))*$F48</f>
        <v>#NAME?</v>
      </c>
      <c r="AK48" s="53" t="e">
        <f>(BSPrice($B48,$J48-0.05,$K48,$C48,($I48-$B$1)/365,$G48,$H48,$D48)-BSPrice($B48,$J48,$K48,$C48,($I48-$B$1)/365,$G48,$H48,$D48))*$F48</f>
        <v>#NAME?</v>
      </c>
      <c r="AL48" s="53" t="e">
        <f>(BSPrice($B48,$J48-0.02,$K48,$C48,($I48-$B$1)/365,$G48,$H48,$D48)-BSPrice($B48,$J48,$K48,$C48,($I48-$B$1)/365,$G48,$H48,$D48))*$F48</f>
        <v>#NAME?</v>
      </c>
      <c r="AM48" s="53" t="e">
        <f>(BSPrice($B48,$J48-0.01,$K48,$C48,($I48-$B$1)/365,$G48,$H48,$D48)-BSPrice($B48,$J48,$K48,$C48,($I48-$B$1)/365,$G48,$H48,$D48))*$F48</f>
        <v>#NAME?</v>
      </c>
      <c r="AN48" s="53" t="e">
        <f>(BSPrice($B48,$J48+0.01,$K48,$C48,($I48-$B$1)/365,$G48,$H48,$D48)-BSPrice($B48,$J48,$K48,$C48,($I48-$B$1)/365,$G48,$H48,$D48))*$F48</f>
        <v>#NAME?</v>
      </c>
      <c r="AO48" s="53" t="e">
        <f>(BSPrice($B48,$J48+0.02,$K48,$C48,($I48-$B$1)/365,$G48,$H48,$D48)-BSPrice($B48,$J48,$K48,$C48,($I48-$B$1)/365,$G48,$H48,$D48))*$F48</f>
        <v>#NAME?</v>
      </c>
      <c r="AP48" s="53" t="e">
        <f>(BSPrice($B48,$J48+0.05,$K48,$C48,($I48-$B$1)/365,$G48,$H48,$D48)-BSPrice($B48,$J48,$K48,$C48,($I48-$B$1)/365,$G48,$H48,$D48))*$F48</f>
        <v>#NAME?</v>
      </c>
      <c r="AQ48" s="53" t="e">
        <f>(BSPrice($B48,$J48+0.1,$K48,$C48,($I48-$B$1)/365,$G48,$H48,$D48)-BSPrice($B48,$J48,$K48,$C48,($I48-$B$1)/365,$G48,$H48,$D48))*$F48</f>
        <v>#NAME?</v>
      </c>
      <c r="AR48">
        <v>13987.7619500582</v>
      </c>
      <c r="AS48">
        <v>13988.158710607</v>
      </c>
      <c r="AT48">
        <v>13988.627185802</v>
      </c>
      <c r="AU48">
        <v>13989.3282602829</v>
      </c>
      <c r="AV48">
        <v>13990.9669330403</v>
      </c>
      <c r="AW48">
        <v>14004.6162802927</v>
      </c>
      <c r="AX48">
        <v>14018.2444853735</v>
      </c>
      <c r="AY48">
        <v>13443.1269026489</v>
      </c>
      <c r="AZ48">
        <v>13443.9081509223</v>
      </c>
      <c r="BA48">
        <v>13444.773571764</v>
      </c>
      <c r="BB48">
        <v>13446.0104454632</v>
      </c>
      <c r="BC48">
        <v>13448.7570756404</v>
      </c>
      <c r="BD48">
        <v>13469.2633882045</v>
      </c>
      <c r="BE48">
        <v>13488.2602885269</v>
      </c>
      <c r="BF48">
        <v>12355.0343983529</v>
      </c>
      <c r="BG48">
        <v>12357.4831111009</v>
      </c>
      <c r="BH48">
        <v>12359.9180586249</v>
      </c>
      <c r="BI48">
        <v>12363.1394180858</v>
      </c>
      <c r="BJ48">
        <v>12369.7053533426</v>
      </c>
      <c r="BK48">
        <v>12410.6055456413</v>
      </c>
      <c r="BL48">
        <v>12443.9348709059</v>
      </c>
      <c r="BM48">
        <v>11812.1190149982</v>
      </c>
      <c r="BN48">
        <v>11816.087429316</v>
      </c>
      <c r="BO48">
        <v>11819.8572229235</v>
      </c>
      <c r="BP48">
        <v>11824.6850899821</v>
      </c>
      <c r="BQ48">
        <v>11834.1783064734</v>
      </c>
      <c r="BR48">
        <v>11889.0307691044</v>
      </c>
      <c r="BS48">
        <v>11931.3425328943</v>
      </c>
      <c r="BT48">
        <v>11270.5025474147</v>
      </c>
      <c r="BU48">
        <v>11276.6236345137</v>
      </c>
      <c r="BV48">
        <v>11282.2045444233</v>
      </c>
      <c r="BW48">
        <v>11289.1470803522</v>
      </c>
      <c r="BX48">
        <v>11302.3676139189</v>
      </c>
      <c r="BY48">
        <v>11373.8256664002</v>
      </c>
      <c r="BZ48">
        <v>11426.280234477</v>
      </c>
      <c r="CA48">
        <v>10730.7550879825</v>
      </c>
      <c r="CB48">
        <v>10739.7928934989</v>
      </c>
      <c r="CC48">
        <v>10747.7346750856</v>
      </c>
      <c r="CD48">
        <v>10757.360108407</v>
      </c>
      <c r="CE48">
        <v>10775.1714171129</v>
      </c>
      <c r="CF48">
        <v>10865.8940122612</v>
      </c>
      <c r="CG48">
        <v>10929.5715934934</v>
      </c>
      <c r="CH48">
        <v>9659.84522729474</v>
      </c>
      <c r="CI48">
        <v>9677.45540285234</v>
      </c>
      <c r="CJ48">
        <v>9691.98454048423</v>
      </c>
      <c r="CK48">
        <v>9708.83043136262</v>
      </c>
      <c r="CL48">
        <v>9738.52127798843</v>
      </c>
      <c r="CM48">
        <v>9875.34634790917</v>
      </c>
      <c r="CN48">
        <v>9964.25574841127</v>
      </c>
    </row>
    <row r="49" spans="1:92">
      <c r="A49" s="70" t="s">
        <v>1</v>
      </c>
      <c r="B49" s="44">
        <f>VLOOKUP(A49,PriceData!$K$4:$L$6,2,FALSE)</f>
        <v>2905</v>
      </c>
      <c r="C49" s="37">
        <f>VLOOKUP(A49,PriceData!$K$4:$M$6,3,FALSE)</f>
        <v>0.022</v>
      </c>
      <c r="D49" s="44" t="s">
        <v>108</v>
      </c>
      <c r="E49" s="44" t="s">
        <v>114</v>
      </c>
      <c r="F49" s="44">
        <v>-20</v>
      </c>
      <c r="G49" s="44">
        <v>3254</v>
      </c>
      <c r="H49" s="44" t="s">
        <v>111</v>
      </c>
      <c r="I49" s="71">
        <v>40347</v>
      </c>
      <c r="J49" s="37">
        <v>0.329532781221851</v>
      </c>
      <c r="K49" s="72">
        <f>VLOOKUP(I49,PriceData!$A$5:$D$7,MATCH($E49,PriceData!$A$4:$D$4,0),FALSE)</f>
        <v>0.023</v>
      </c>
      <c r="L49" s="51" t="e">
        <f>BSPrice($B49,$J49,$K49,$C49,($I49-$B$1)/365,$G49,$H49,$D49)</f>
        <v>#NAME?</v>
      </c>
      <c r="M49" s="51" t="e">
        <f t="shared" si="0"/>
        <v>#NAME?</v>
      </c>
      <c r="N49" s="44" t="s">
        <v>107</v>
      </c>
      <c r="P49" s="48" t="e">
        <f>BSDelta(B49,J49,K49,C49,(I49-$B$1)/365,G49,H49,D49)</f>
        <v>#NAME?</v>
      </c>
      <c r="Q49" s="48" t="e">
        <f>BSGamma(B49,J49,K49,C49,(I49-$B$1)/365,G49,D49)</f>
        <v>#NAME?</v>
      </c>
      <c r="R49" s="50" t="e">
        <f>BSVega(B49,J49,K49,C49,(I49-$B$1)/365,G49,D49)</f>
        <v>#NAME?</v>
      </c>
      <c r="S49" s="50" t="e">
        <f>BSVolga(B49,J49,K49,C49,(I49-$B$1)/365,G49,D49)</f>
        <v>#NAME?</v>
      </c>
      <c r="T49" s="50" t="e">
        <f>BSTheta(B49,J49,K49,C49,(I49-$B$1)/365,G49,H49,D49)</f>
        <v>#NAME?</v>
      </c>
      <c r="U49" s="51" t="e">
        <f>BSRho(B49,J49,K49,C49,(I49-$B$1)/365,G49,H49,D49)</f>
        <v>#NAME?</v>
      </c>
      <c r="V49" s="73" t="e">
        <f t="shared" si="1"/>
        <v>#NAME?</v>
      </c>
      <c r="W49" s="73" t="e">
        <f t="shared" si="2"/>
        <v>#NAME?</v>
      </c>
      <c r="X49" s="53" t="e">
        <f t="shared" si="3"/>
        <v>#NAME?</v>
      </c>
      <c r="Y49" s="53" t="e">
        <f t="shared" si="4"/>
        <v>#NAME?</v>
      </c>
      <c r="Z49" s="53" t="e">
        <f t="shared" si="5"/>
        <v>#NAME?</v>
      </c>
      <c r="AA49" s="53" t="e">
        <f t="shared" si="6"/>
        <v>#NAME?</v>
      </c>
      <c r="AB49" s="53" t="e">
        <f>(BSPrice($B49*0.8,$J49,$K49,$C49,($I49-$B$1)/365,$G49,$H49,$D49)-BSPrice($B49,$J49,$K49,$C49,($I49-$B$1)/365,$G49,$H49,$D49))*$F49</f>
        <v>#NAME?</v>
      </c>
      <c r="AC49" s="53" t="e">
        <f>(BSPrice($B49*0.9,$J49,$K49,$C49,($I49-$B$1)/365,$G49,$H49,$D49)-BSPrice($B49,$J49,$K49,$C49,($I49-$B$1)/365,$G49,$H49,$D49))*$F49</f>
        <v>#NAME?</v>
      </c>
      <c r="AD49" s="53" t="e">
        <f>(BSPrice($B49*0.95,$J49,$K49,$C49,($I49-$B$1)/365,$G49,$H49,$D49)-BSPrice($B49,$J49,$K49,$C49,($I49-$B$1)/365,$G49,$H49,$D49))*$F49</f>
        <v>#NAME?</v>
      </c>
      <c r="AE49" s="53" t="e">
        <f>(BSPrice($B49*0.98,$J49,$K49,$C49,($I49-$B$1)/365,$G49,$H49,$D49)-BSPrice($B49,$J49,$K49,$C49,($I49-$B$1)/365,$G49,$H49,$D49))*$F49</f>
        <v>#NAME?</v>
      </c>
      <c r="AF49" s="53" t="e">
        <f>(BSPrice($B49*1.02,$J49,$K49,$C49,($I49-$B$1)/365,$G49,$H49,$D49)-BSPrice($B49,$J49,$K49,$C49,($I49-$B$1)/365,$G49,$H49,$D49))*$F49</f>
        <v>#NAME?</v>
      </c>
      <c r="AG49" s="53" t="e">
        <f>(BSPrice($B49*1.05,$J49,$K49,$C49,($I49-$B$1)/365,$G49,$H49,$D49)-BSPrice($B49,$J49,$K49,$C49,($I49-$B$1)/365,$G49,$H49,$D49))*$F49</f>
        <v>#NAME?</v>
      </c>
      <c r="AH49" s="53" t="e">
        <f>(BSPrice($B49*1.1,$J49,$K49,$C49,($I49-$B$1)/365,$G49,$H49,$D49)-BSPrice($B49,$J49,$K49,$C49,($I49-$B$1)/365,$G49,$H49,$D49))*$F49</f>
        <v>#NAME?</v>
      </c>
      <c r="AI49" s="53" t="e">
        <f>(BSPrice($B49*1.2,$J49,$K49,$C49,($I49-$B$1)/365,$G49,$H49,$D49)-BSPrice($B49,$J49,$K49,$C49,($I49-$B$1)/365,$G49,$H49,$D49))*$F49</f>
        <v>#NAME?</v>
      </c>
      <c r="AJ49" s="53" t="e">
        <f>(BSPrice($B49,$J49-0.1,$K49,$C49,($I49-$B$1)/365,$G49,$H49,$D49)-BSPrice($B49,$J49,$K49,$C49,($I49-$B$1)/365,$G49,$H49,$D49))*$F49</f>
        <v>#NAME?</v>
      </c>
      <c r="AK49" s="53" t="e">
        <f>(BSPrice($B49,$J49-0.05,$K49,$C49,($I49-$B$1)/365,$G49,$H49,$D49)-BSPrice($B49,$J49,$K49,$C49,($I49-$B$1)/365,$G49,$H49,$D49))*$F49</f>
        <v>#NAME?</v>
      </c>
      <c r="AL49" s="53" t="e">
        <f>(BSPrice($B49,$J49-0.02,$K49,$C49,($I49-$B$1)/365,$G49,$H49,$D49)-BSPrice($B49,$J49,$K49,$C49,($I49-$B$1)/365,$G49,$H49,$D49))*$F49</f>
        <v>#NAME?</v>
      </c>
      <c r="AM49" s="53" t="e">
        <f>(BSPrice($B49,$J49-0.01,$K49,$C49,($I49-$B$1)/365,$G49,$H49,$D49)-BSPrice($B49,$J49,$K49,$C49,($I49-$B$1)/365,$G49,$H49,$D49))*$F49</f>
        <v>#NAME?</v>
      </c>
      <c r="AN49" s="53" t="e">
        <f>(BSPrice($B49,$J49+0.01,$K49,$C49,($I49-$B$1)/365,$G49,$H49,$D49)-BSPrice($B49,$J49,$K49,$C49,($I49-$B$1)/365,$G49,$H49,$D49))*$F49</f>
        <v>#NAME?</v>
      </c>
      <c r="AO49" s="53" t="e">
        <f>(BSPrice($B49,$J49+0.02,$K49,$C49,($I49-$B$1)/365,$G49,$H49,$D49)-BSPrice($B49,$J49,$K49,$C49,($I49-$B$1)/365,$G49,$H49,$D49))*$F49</f>
        <v>#NAME?</v>
      </c>
      <c r="AP49" s="53" t="e">
        <f>(BSPrice($B49,$J49+0.05,$K49,$C49,($I49-$B$1)/365,$G49,$H49,$D49)-BSPrice($B49,$J49,$K49,$C49,($I49-$B$1)/365,$G49,$H49,$D49))*$F49</f>
        <v>#NAME?</v>
      </c>
      <c r="AQ49" s="53" t="e">
        <f>(BSPrice($B49,$J49+0.1,$K49,$C49,($I49-$B$1)/365,$G49,$H49,$D49)-BSPrice($B49,$J49,$K49,$C49,($I49-$B$1)/365,$G49,$H49,$D49))*$F49</f>
        <v>#NAME?</v>
      </c>
      <c r="AR49">
        <v>2660.03587922745</v>
      </c>
      <c r="AS49">
        <v>2660.03587896803</v>
      </c>
      <c r="AT49">
        <v>2660.03587617298</v>
      </c>
      <c r="AU49">
        <v>2660.03585510214</v>
      </c>
      <c r="AV49">
        <v>2660.0355741809</v>
      </c>
      <c r="AW49">
        <v>2659.96446279214</v>
      </c>
      <c r="AX49">
        <v>2659.63784161969</v>
      </c>
      <c r="AY49">
        <v>2660.03587920612</v>
      </c>
      <c r="AZ49">
        <v>2660.03587752364</v>
      </c>
      <c r="BA49">
        <v>2660.0358630417</v>
      </c>
      <c r="BB49">
        <v>2660.03577174839</v>
      </c>
      <c r="BC49">
        <v>2660.03477792446</v>
      </c>
      <c r="BD49">
        <v>2659.8698524406</v>
      </c>
      <c r="BE49">
        <v>2659.22625871669</v>
      </c>
      <c r="BF49">
        <v>2660.03587803938</v>
      </c>
      <c r="BG49">
        <v>2660.03583601611</v>
      </c>
      <c r="BH49">
        <v>2660.03559178952</v>
      </c>
      <c r="BI49">
        <v>2660.03446005957</v>
      </c>
      <c r="BJ49">
        <v>2660.02573548284</v>
      </c>
      <c r="BK49">
        <v>2659.31700553127</v>
      </c>
      <c r="BL49">
        <v>2657.24892180553</v>
      </c>
      <c r="BM49">
        <v>2660.03587275276</v>
      </c>
      <c r="BN49">
        <v>2660.03570385942</v>
      </c>
      <c r="BO49">
        <v>2660.03487799688</v>
      </c>
      <c r="BP49">
        <v>2660.03152745645</v>
      </c>
      <c r="BQ49">
        <v>2660.00924087835</v>
      </c>
      <c r="BR49">
        <v>2658.67214333513</v>
      </c>
      <c r="BS49">
        <v>2655.24709472505</v>
      </c>
      <c r="BT49">
        <v>2660.03584881664</v>
      </c>
      <c r="BU49">
        <v>2660.03524839101</v>
      </c>
      <c r="BV49">
        <v>2660.03274464226</v>
      </c>
      <c r="BW49">
        <v>2660.02374595829</v>
      </c>
      <c r="BX49">
        <v>2659.9713748952</v>
      </c>
      <c r="BY49">
        <v>2657.57962595872</v>
      </c>
      <c r="BZ49">
        <v>2652.15440975289</v>
      </c>
      <c r="CA49">
        <v>2660.03575388548</v>
      </c>
      <c r="CB49">
        <v>2660.0338398145</v>
      </c>
      <c r="CC49">
        <v>2660.02695053939</v>
      </c>
      <c r="CD49">
        <v>2660.00478384538</v>
      </c>
      <c r="CE49">
        <v>2659.89051148878</v>
      </c>
      <c r="CF49">
        <v>2655.81072902125</v>
      </c>
      <c r="CG49">
        <v>2647.55068281576</v>
      </c>
      <c r="CH49">
        <v>2660.03435752237</v>
      </c>
      <c r="CI49">
        <v>2660.0196894293</v>
      </c>
      <c r="CJ49">
        <v>2659.97908559724</v>
      </c>
      <c r="CK49">
        <v>2659.87149270254</v>
      </c>
      <c r="CL49">
        <v>2659.42235404829</v>
      </c>
      <c r="CM49">
        <v>2648.93216472775</v>
      </c>
      <c r="CN49">
        <v>2631.64678194918</v>
      </c>
    </row>
    <row r="50" spans="1:92">
      <c r="A50" s="70" t="s">
        <v>1</v>
      </c>
      <c r="B50" s="44">
        <f>VLOOKUP(A50,PriceData!$K$4:$L$6,2,FALSE)</f>
        <v>2905</v>
      </c>
      <c r="C50" s="37">
        <f>VLOOKUP(A50,PriceData!$K$4:$M$6,3,FALSE)</f>
        <v>0.022</v>
      </c>
      <c r="D50" s="44" t="s">
        <v>108</v>
      </c>
      <c r="E50" s="44" t="s">
        <v>114</v>
      </c>
      <c r="F50" s="44">
        <v>-40</v>
      </c>
      <c r="G50" s="44">
        <v>2818</v>
      </c>
      <c r="H50" s="44" t="s">
        <v>109</v>
      </c>
      <c r="I50" s="71">
        <v>40347</v>
      </c>
      <c r="J50" s="37">
        <v>0.37671003833151</v>
      </c>
      <c r="K50" s="72">
        <f>VLOOKUP(I50,PriceData!$A$5:$D$7,MATCH($E50,PriceData!$A$4:$D$4,0),FALSE)</f>
        <v>0.023</v>
      </c>
      <c r="L50" s="51" t="e">
        <f>BSPrice($B50,$J50,$K50,$C50,($I50-$B$1)/365,$G50,$H50,$D50)</f>
        <v>#NAME?</v>
      </c>
      <c r="M50" s="51" t="e">
        <f t="shared" si="0"/>
        <v>#NAME?</v>
      </c>
      <c r="N50" s="44" t="s">
        <v>107</v>
      </c>
      <c r="P50" s="48" t="e">
        <f>BSDelta(B50,J50,K50,C50,(I50-$B$1)/365,G50,H50,D50)</f>
        <v>#NAME?</v>
      </c>
      <c r="Q50" s="48" t="e">
        <f>BSGamma(B50,J50,K50,C50,(I50-$B$1)/365,G50,D50)</f>
        <v>#NAME?</v>
      </c>
      <c r="R50" s="50" t="e">
        <f>BSVega(B50,J50,K50,C50,(I50-$B$1)/365,G50,D50)</f>
        <v>#NAME?</v>
      </c>
      <c r="S50" s="50" t="e">
        <f>BSVolga(B50,J50,K50,C50,(I50-$B$1)/365,G50,D50)</f>
        <v>#NAME?</v>
      </c>
      <c r="T50" s="50" t="e">
        <f>BSTheta(B50,J50,K50,C50,(I50-$B$1)/365,G50,H50,D50)</f>
        <v>#NAME?</v>
      </c>
      <c r="U50" s="51" t="e">
        <f>BSRho(B50,J50,K50,C50,(I50-$B$1)/365,G50,H50,D50)</f>
        <v>#NAME?</v>
      </c>
      <c r="V50" s="73" t="e">
        <f t="shared" si="1"/>
        <v>#NAME?</v>
      </c>
      <c r="W50" s="73" t="e">
        <f t="shared" si="2"/>
        <v>#NAME?</v>
      </c>
      <c r="X50" s="53" t="e">
        <f t="shared" si="3"/>
        <v>#NAME?</v>
      </c>
      <c r="Y50" s="53" t="e">
        <f t="shared" si="4"/>
        <v>#NAME?</v>
      </c>
      <c r="Z50" s="53" t="e">
        <f t="shared" si="5"/>
        <v>#NAME?</v>
      </c>
      <c r="AA50" s="53" t="e">
        <f t="shared" si="6"/>
        <v>#NAME?</v>
      </c>
      <c r="AB50" s="53" t="e">
        <f>(BSPrice($B50*0.8,$J50,$K50,$C50,($I50-$B$1)/365,$G50,$H50,$D50)-BSPrice($B50,$J50,$K50,$C50,($I50-$B$1)/365,$G50,$H50,$D50))*$F50</f>
        <v>#NAME?</v>
      </c>
      <c r="AC50" s="53" t="e">
        <f>(BSPrice($B50*0.9,$J50,$K50,$C50,($I50-$B$1)/365,$G50,$H50,$D50)-BSPrice($B50,$J50,$K50,$C50,($I50-$B$1)/365,$G50,$H50,$D50))*$F50</f>
        <v>#NAME?</v>
      </c>
      <c r="AD50" s="53" t="e">
        <f>(BSPrice($B50*0.95,$J50,$K50,$C50,($I50-$B$1)/365,$G50,$H50,$D50)-BSPrice($B50,$J50,$K50,$C50,($I50-$B$1)/365,$G50,$H50,$D50))*$F50</f>
        <v>#NAME?</v>
      </c>
      <c r="AE50" s="53" t="e">
        <f>(BSPrice($B50*0.98,$J50,$K50,$C50,($I50-$B$1)/365,$G50,$H50,$D50)-BSPrice($B50,$J50,$K50,$C50,($I50-$B$1)/365,$G50,$H50,$D50))*$F50</f>
        <v>#NAME?</v>
      </c>
      <c r="AF50" s="53" t="e">
        <f>(BSPrice($B50*1.02,$J50,$K50,$C50,($I50-$B$1)/365,$G50,$H50,$D50)-BSPrice($B50,$J50,$K50,$C50,($I50-$B$1)/365,$G50,$H50,$D50))*$F50</f>
        <v>#NAME?</v>
      </c>
      <c r="AG50" s="53" t="e">
        <f>(BSPrice($B50*1.05,$J50,$K50,$C50,($I50-$B$1)/365,$G50,$H50,$D50)-BSPrice($B50,$J50,$K50,$C50,($I50-$B$1)/365,$G50,$H50,$D50))*$F50</f>
        <v>#NAME?</v>
      </c>
      <c r="AH50" s="53" t="e">
        <f>(BSPrice($B50*1.1,$J50,$K50,$C50,($I50-$B$1)/365,$G50,$H50,$D50)-BSPrice($B50,$J50,$K50,$C50,($I50-$B$1)/365,$G50,$H50,$D50))*$F50</f>
        <v>#NAME?</v>
      </c>
      <c r="AI50" s="53" t="e">
        <f>(BSPrice($B50*1.2,$J50,$K50,$C50,($I50-$B$1)/365,$G50,$H50,$D50)-BSPrice($B50,$J50,$K50,$C50,($I50-$B$1)/365,$G50,$H50,$D50))*$F50</f>
        <v>#NAME?</v>
      </c>
      <c r="AJ50" s="53" t="e">
        <f>(BSPrice($B50,$J50-0.1,$K50,$C50,($I50-$B$1)/365,$G50,$H50,$D50)-BSPrice($B50,$J50,$K50,$C50,($I50-$B$1)/365,$G50,$H50,$D50))*$F50</f>
        <v>#NAME?</v>
      </c>
      <c r="AK50" s="53" t="e">
        <f>(BSPrice($B50,$J50-0.05,$K50,$C50,($I50-$B$1)/365,$G50,$H50,$D50)-BSPrice($B50,$J50,$K50,$C50,($I50-$B$1)/365,$G50,$H50,$D50))*$F50</f>
        <v>#NAME?</v>
      </c>
      <c r="AL50" s="53" t="e">
        <f>(BSPrice($B50,$J50-0.02,$K50,$C50,($I50-$B$1)/365,$G50,$H50,$D50)-BSPrice($B50,$J50,$K50,$C50,($I50-$B$1)/365,$G50,$H50,$D50))*$F50</f>
        <v>#NAME?</v>
      </c>
      <c r="AM50" s="53" t="e">
        <f>(BSPrice($B50,$J50-0.01,$K50,$C50,($I50-$B$1)/365,$G50,$H50,$D50)-BSPrice($B50,$J50,$K50,$C50,($I50-$B$1)/365,$G50,$H50,$D50))*$F50</f>
        <v>#NAME?</v>
      </c>
      <c r="AN50" s="53" t="e">
        <f>(BSPrice($B50,$J50+0.01,$K50,$C50,($I50-$B$1)/365,$G50,$H50,$D50)-BSPrice($B50,$J50,$K50,$C50,($I50-$B$1)/365,$G50,$H50,$D50))*$F50</f>
        <v>#NAME?</v>
      </c>
      <c r="AO50" s="53" t="e">
        <f>(BSPrice($B50,$J50+0.02,$K50,$C50,($I50-$B$1)/365,$G50,$H50,$D50)-BSPrice($B50,$J50,$K50,$C50,($I50-$B$1)/365,$G50,$H50,$D50))*$F50</f>
        <v>#NAME?</v>
      </c>
      <c r="AP50" s="53" t="e">
        <f>(BSPrice($B50,$J50+0.05,$K50,$C50,($I50-$B$1)/365,$G50,$H50,$D50)-BSPrice($B50,$J50,$K50,$C50,($I50-$B$1)/365,$G50,$H50,$D50))*$F50</f>
        <v>#NAME?</v>
      </c>
      <c r="AQ50" s="53" t="e">
        <f>(BSPrice($B50,$J50+0.1,$K50,$C50,($I50-$B$1)/365,$G50,$H50,$D50)-BSPrice($B50,$J50,$K50,$C50,($I50-$B$1)/365,$G50,$H50,$D50))*$F50</f>
        <v>#NAME?</v>
      </c>
      <c r="AR50">
        <v>-66802.1715516232</v>
      </c>
      <c r="AS50">
        <v>-66802.1735979475</v>
      </c>
      <c r="AT50">
        <v>-66802.1799433635</v>
      </c>
      <c r="AU50">
        <v>-66802.1987352814</v>
      </c>
      <c r="AV50">
        <v>-66802.2898602648</v>
      </c>
      <c r="AW50">
        <v>-66805.4945860887</v>
      </c>
      <c r="AX50">
        <v>-66812.2860848012</v>
      </c>
      <c r="AY50">
        <v>-64622.3176272856</v>
      </c>
      <c r="AZ50">
        <v>-64622.3249496689</v>
      </c>
      <c r="BA50">
        <v>-64622.3445874797</v>
      </c>
      <c r="BB50">
        <v>-64622.3967388042</v>
      </c>
      <c r="BC50">
        <v>-64622.6207450626</v>
      </c>
      <c r="BD50">
        <v>-64628.7168284763</v>
      </c>
      <c r="BE50">
        <v>-64640.0895616879</v>
      </c>
      <c r="BF50">
        <v>-60262.6195175552</v>
      </c>
      <c r="BG50">
        <v>-60262.6838679136</v>
      </c>
      <c r="BH50">
        <v>-60262.818109594</v>
      </c>
      <c r="BI50">
        <v>-60263.1142557527</v>
      </c>
      <c r="BJ50">
        <v>-60264.1508769524</v>
      </c>
      <c r="BK50">
        <v>-60282.5465924375</v>
      </c>
      <c r="BL50">
        <v>-60309.957697804</v>
      </c>
      <c r="BM50">
        <v>-58082.7899343383</v>
      </c>
      <c r="BN50">
        <v>-58082.9529535136</v>
      </c>
      <c r="BO50">
        <v>-58083.2579309444</v>
      </c>
      <c r="BP50">
        <v>-58083.8795266177</v>
      </c>
      <c r="BQ50">
        <v>-58085.8747047873</v>
      </c>
      <c r="BR50">
        <v>-58115.4821755979</v>
      </c>
      <c r="BS50">
        <v>-58155.4344114631</v>
      </c>
      <c r="BT50">
        <v>-55903.0016346506</v>
      </c>
      <c r="BU50">
        <v>-55903.3797071954</v>
      </c>
      <c r="BV50">
        <v>-55904.0201109909</v>
      </c>
      <c r="BW50">
        <v>-55905.2352583754</v>
      </c>
      <c r="BX50">
        <v>-55908.8430577678</v>
      </c>
      <c r="BY50">
        <v>-55954.4816547939</v>
      </c>
      <c r="BZ50">
        <v>-56010.6865620599</v>
      </c>
      <c r="CA50">
        <v>-53723.3075232485</v>
      </c>
      <c r="CB50">
        <v>-53724.1182788708</v>
      </c>
      <c r="CC50">
        <v>-53725.3724636314</v>
      </c>
      <c r="CD50">
        <v>-53727.6030025112</v>
      </c>
      <c r="CE50">
        <v>-53733.7759351039</v>
      </c>
      <c r="CF50">
        <v>-53801.4685034419</v>
      </c>
      <c r="CG50">
        <v>-53878.0946048916</v>
      </c>
      <c r="CH50">
        <v>-49364.7024137215</v>
      </c>
      <c r="CI50">
        <v>-49367.7481489702</v>
      </c>
      <c r="CJ50">
        <v>-49371.7678242054</v>
      </c>
      <c r="CK50">
        <v>-49378.1588135017</v>
      </c>
      <c r="CL50">
        <v>-49393.829988563</v>
      </c>
      <c r="CM50">
        <v>-49528.5716311868</v>
      </c>
      <c r="CN50">
        <v>-49659.9247227442</v>
      </c>
    </row>
    <row r="51" spans="1:92">
      <c r="A51" s="70" t="s">
        <v>1</v>
      </c>
      <c r="B51" s="44">
        <f>VLOOKUP(A51,PriceData!$K$4:$L$6,2,FALSE)</f>
        <v>2905</v>
      </c>
      <c r="C51" s="37">
        <f>VLOOKUP(A51,PriceData!$K$4:$M$6,3,FALSE)</f>
        <v>0.022</v>
      </c>
      <c r="D51" s="44" t="s">
        <v>108</v>
      </c>
      <c r="E51" s="44" t="s">
        <v>114</v>
      </c>
      <c r="F51" s="44">
        <v>-50</v>
      </c>
      <c r="G51" s="44">
        <v>3079</v>
      </c>
      <c r="H51" s="44" t="s">
        <v>111</v>
      </c>
      <c r="I51" s="71">
        <v>40347</v>
      </c>
      <c r="J51" s="37">
        <v>0.338826617040905</v>
      </c>
      <c r="K51" s="72">
        <f>VLOOKUP(I51,PriceData!$A$5:$D$7,MATCH($E51,PriceData!$A$4:$D$4,0),FALSE)</f>
        <v>0.023</v>
      </c>
      <c r="L51" s="51" t="e">
        <f>BSPrice($B51,$J51,$K51,$C51,($I51-$B$1)/365,$G51,$H51,$D51)</f>
        <v>#NAME?</v>
      </c>
      <c r="M51" s="51" t="e">
        <f t="shared" si="0"/>
        <v>#NAME?</v>
      </c>
      <c r="N51" s="44" t="s">
        <v>107</v>
      </c>
      <c r="P51" s="48" t="e">
        <f>BSDelta(B51,J51,K51,C51,(I51-$B$1)/365,G51,H51,D51)</f>
        <v>#NAME?</v>
      </c>
      <c r="Q51" s="48" t="e">
        <f>BSGamma(B51,J51,K51,C51,(I51-$B$1)/365,G51,D51)</f>
        <v>#NAME?</v>
      </c>
      <c r="R51" s="50" t="e">
        <f>BSVega(B51,J51,K51,C51,(I51-$B$1)/365,G51,D51)</f>
        <v>#NAME?</v>
      </c>
      <c r="S51" s="50" t="e">
        <f>BSVolga(B51,J51,K51,C51,(I51-$B$1)/365,G51,D51)</f>
        <v>#NAME?</v>
      </c>
      <c r="T51" s="50" t="e">
        <f>BSTheta(B51,J51,K51,C51,(I51-$B$1)/365,G51,H51,D51)</f>
        <v>#NAME?</v>
      </c>
      <c r="U51" s="51" t="e">
        <f>BSRho(B51,J51,K51,C51,(I51-$B$1)/365,G51,H51,D51)</f>
        <v>#NAME?</v>
      </c>
      <c r="V51" s="73" t="e">
        <f t="shared" si="1"/>
        <v>#NAME?</v>
      </c>
      <c r="W51" s="73" t="e">
        <f t="shared" si="2"/>
        <v>#NAME?</v>
      </c>
      <c r="X51" s="53" t="e">
        <f t="shared" si="3"/>
        <v>#NAME?</v>
      </c>
      <c r="Y51" s="53" t="e">
        <f t="shared" si="4"/>
        <v>#NAME?</v>
      </c>
      <c r="Z51" s="53" t="e">
        <f t="shared" si="5"/>
        <v>#NAME?</v>
      </c>
      <c r="AA51" s="53" t="e">
        <f t="shared" si="6"/>
        <v>#NAME?</v>
      </c>
      <c r="AB51" s="53" t="e">
        <f>(BSPrice($B51*0.8,$J51,$K51,$C51,($I51-$B$1)/365,$G51,$H51,$D51)-BSPrice($B51,$J51,$K51,$C51,($I51-$B$1)/365,$G51,$H51,$D51))*$F51</f>
        <v>#NAME?</v>
      </c>
      <c r="AC51" s="53" t="e">
        <f>(BSPrice($B51*0.9,$J51,$K51,$C51,($I51-$B$1)/365,$G51,$H51,$D51)-BSPrice($B51,$J51,$K51,$C51,($I51-$B$1)/365,$G51,$H51,$D51))*$F51</f>
        <v>#NAME?</v>
      </c>
      <c r="AD51" s="53" t="e">
        <f>(BSPrice($B51*0.95,$J51,$K51,$C51,($I51-$B$1)/365,$G51,$H51,$D51)-BSPrice($B51,$J51,$K51,$C51,($I51-$B$1)/365,$G51,$H51,$D51))*$F51</f>
        <v>#NAME?</v>
      </c>
      <c r="AE51" s="53" t="e">
        <f>(BSPrice($B51*0.98,$J51,$K51,$C51,($I51-$B$1)/365,$G51,$H51,$D51)-BSPrice($B51,$J51,$K51,$C51,($I51-$B$1)/365,$G51,$H51,$D51))*$F51</f>
        <v>#NAME?</v>
      </c>
      <c r="AF51" s="53" t="e">
        <f>(BSPrice($B51*1.02,$J51,$K51,$C51,($I51-$B$1)/365,$G51,$H51,$D51)-BSPrice($B51,$J51,$K51,$C51,($I51-$B$1)/365,$G51,$H51,$D51))*$F51</f>
        <v>#NAME?</v>
      </c>
      <c r="AG51" s="53" t="e">
        <f>(BSPrice($B51*1.05,$J51,$K51,$C51,($I51-$B$1)/365,$G51,$H51,$D51)-BSPrice($B51,$J51,$K51,$C51,($I51-$B$1)/365,$G51,$H51,$D51))*$F51</f>
        <v>#NAME?</v>
      </c>
      <c r="AH51" s="53" t="e">
        <f>(BSPrice($B51*1.1,$J51,$K51,$C51,($I51-$B$1)/365,$G51,$H51,$D51)-BSPrice($B51,$J51,$K51,$C51,($I51-$B$1)/365,$G51,$H51,$D51))*$F51</f>
        <v>#NAME?</v>
      </c>
      <c r="AI51" s="53" t="e">
        <f>(BSPrice($B51*1.2,$J51,$K51,$C51,($I51-$B$1)/365,$G51,$H51,$D51)-BSPrice($B51,$J51,$K51,$C51,($I51-$B$1)/365,$G51,$H51,$D51))*$F51</f>
        <v>#NAME?</v>
      </c>
      <c r="AJ51" s="53" t="e">
        <f>(BSPrice($B51,$J51-0.1,$K51,$C51,($I51-$B$1)/365,$G51,$H51,$D51)-BSPrice($B51,$J51,$K51,$C51,($I51-$B$1)/365,$G51,$H51,$D51))*$F51</f>
        <v>#NAME?</v>
      </c>
      <c r="AK51" s="53" t="e">
        <f>(BSPrice($B51,$J51-0.05,$K51,$C51,($I51-$B$1)/365,$G51,$H51,$D51)-BSPrice($B51,$J51,$K51,$C51,($I51-$B$1)/365,$G51,$H51,$D51))*$F51</f>
        <v>#NAME?</v>
      </c>
      <c r="AL51" s="53" t="e">
        <f>(BSPrice($B51,$J51-0.02,$K51,$C51,($I51-$B$1)/365,$G51,$H51,$D51)-BSPrice($B51,$J51,$K51,$C51,($I51-$B$1)/365,$G51,$H51,$D51))*$F51</f>
        <v>#NAME?</v>
      </c>
      <c r="AM51" s="53" t="e">
        <f>(BSPrice($B51,$J51-0.01,$K51,$C51,($I51-$B$1)/365,$G51,$H51,$D51)-BSPrice($B51,$J51,$K51,$C51,($I51-$B$1)/365,$G51,$H51,$D51))*$F51</f>
        <v>#NAME?</v>
      </c>
      <c r="AN51" s="53" t="e">
        <f>(BSPrice($B51,$J51+0.01,$K51,$C51,($I51-$B$1)/365,$G51,$H51,$D51)-BSPrice($B51,$J51,$K51,$C51,($I51-$B$1)/365,$G51,$H51,$D51))*$F51</f>
        <v>#NAME?</v>
      </c>
      <c r="AO51" s="53" t="e">
        <f>(BSPrice($B51,$J51+0.02,$K51,$C51,($I51-$B$1)/365,$G51,$H51,$D51)-BSPrice($B51,$J51,$K51,$C51,($I51-$B$1)/365,$G51,$H51,$D51))*$F51</f>
        <v>#NAME?</v>
      </c>
      <c r="AP51" s="53" t="e">
        <f>(BSPrice($B51,$J51+0.05,$K51,$C51,($I51-$B$1)/365,$G51,$H51,$D51)-BSPrice($B51,$J51,$K51,$C51,($I51-$B$1)/365,$G51,$H51,$D51))*$F51</f>
        <v>#NAME?</v>
      </c>
      <c r="AQ51" s="53" t="e">
        <f>(BSPrice($B51,$J51+0.1,$K51,$C51,($I51-$B$1)/365,$G51,$H51,$D51)-BSPrice($B51,$J51,$K51,$C51,($I51-$B$1)/365,$G51,$H51,$D51))*$F51</f>
        <v>#NAME?</v>
      </c>
      <c r="AR51">
        <v>9699.49703250689</v>
      </c>
      <c r="AS51">
        <v>9699.49702235193</v>
      </c>
      <c r="AT51">
        <v>9699.49694898703</v>
      </c>
      <c r="AU51">
        <v>9699.49654248426</v>
      </c>
      <c r="AV51">
        <v>9699.49267645809</v>
      </c>
      <c r="AW51">
        <v>9698.98911338694</v>
      </c>
      <c r="AX51">
        <v>9697.1767333784</v>
      </c>
      <c r="AY51">
        <v>9699.49703114009</v>
      </c>
      <c r="AZ51">
        <v>9699.49697574557</v>
      </c>
      <c r="BA51">
        <v>9699.49664891302</v>
      </c>
      <c r="BB51">
        <v>9699.49510370287</v>
      </c>
      <c r="BC51">
        <v>9699.48281007815</v>
      </c>
      <c r="BD51">
        <v>9698.38015879536</v>
      </c>
      <c r="BE51">
        <v>9694.97793092025</v>
      </c>
      <c r="BF51">
        <v>9699.49697936893</v>
      </c>
      <c r="BG51">
        <v>9699.49596152169</v>
      </c>
      <c r="BH51">
        <v>9699.49174498135</v>
      </c>
      <c r="BI51">
        <v>9699.4765581316</v>
      </c>
      <c r="BJ51">
        <v>9699.38729937555</v>
      </c>
      <c r="BK51">
        <v>9695.11391168649</v>
      </c>
      <c r="BL51">
        <v>9685.09022069886</v>
      </c>
      <c r="BM51">
        <v>9699.49678804513</v>
      </c>
      <c r="BN51">
        <v>9699.49322144237</v>
      </c>
      <c r="BO51">
        <v>9699.4805685906</v>
      </c>
      <c r="BP51">
        <v>9699.44003063267</v>
      </c>
      <c r="BQ51">
        <v>9699.23060910543</v>
      </c>
      <c r="BR51">
        <v>9691.53729479272</v>
      </c>
      <c r="BS51">
        <v>9675.5726059788</v>
      </c>
      <c r="BT51">
        <v>9699.49605161377</v>
      </c>
      <c r="BU51">
        <v>9699.48489420717</v>
      </c>
      <c r="BV51">
        <v>9699.45057268807</v>
      </c>
      <c r="BW51">
        <v>9699.35170768717</v>
      </c>
      <c r="BX51">
        <v>9698.89714191979</v>
      </c>
      <c r="BY51">
        <v>9685.7301631814</v>
      </c>
      <c r="BZ51">
        <v>9661.35080256533</v>
      </c>
      <c r="CA51">
        <v>9699.4935396649</v>
      </c>
      <c r="CB51">
        <v>9699.46198221223</v>
      </c>
      <c r="CC51">
        <v>9699.37685864087</v>
      </c>
      <c r="CD51">
        <v>9699.15429529603</v>
      </c>
      <c r="CE51">
        <v>9698.23346713676</v>
      </c>
      <c r="CF51">
        <v>9676.69302922184</v>
      </c>
      <c r="CG51">
        <v>9640.82820389119</v>
      </c>
      <c r="CH51">
        <v>9699.46442506387</v>
      </c>
      <c r="CI51">
        <v>9699.26992376524</v>
      </c>
      <c r="CJ51">
        <v>9698.85436797615</v>
      </c>
      <c r="CK51">
        <v>9697.93695236706</v>
      </c>
      <c r="CL51">
        <v>9694.77566342608</v>
      </c>
      <c r="CM51">
        <v>9643.51875897832</v>
      </c>
      <c r="CN51">
        <v>9573.03709758464</v>
      </c>
    </row>
    <row r="52" spans="1:92">
      <c r="A52" s="70" t="s">
        <v>1</v>
      </c>
      <c r="B52" s="44">
        <f>VLOOKUP(A52,PriceData!$K$4:$L$6,2,FALSE)</f>
        <v>2905</v>
      </c>
      <c r="C52" s="37">
        <f>VLOOKUP(A52,PriceData!$K$4:$M$6,3,FALSE)</f>
        <v>0.022</v>
      </c>
      <c r="D52" s="44" t="s">
        <v>108</v>
      </c>
      <c r="E52" s="44" t="s">
        <v>114</v>
      </c>
      <c r="F52" s="44">
        <v>-25</v>
      </c>
      <c r="G52" s="44">
        <v>2905</v>
      </c>
      <c r="H52" s="44" t="s">
        <v>109</v>
      </c>
      <c r="I52" s="71">
        <v>40347</v>
      </c>
      <c r="J52" s="37">
        <v>0.360221355210548</v>
      </c>
      <c r="K52" s="72">
        <f>VLOOKUP(I52,PriceData!$A$5:$D$7,MATCH($E52,PriceData!$A$4:$D$4,0),FALSE)</f>
        <v>0.023</v>
      </c>
      <c r="L52" s="51" t="e">
        <f>BSPrice($B52,$J52,$K52,$C52,($I52-$B$1)/365,$G52,$H52,$D52)</f>
        <v>#NAME?</v>
      </c>
      <c r="M52" s="51" t="e">
        <f t="shared" si="0"/>
        <v>#NAME?</v>
      </c>
      <c r="N52" s="44" t="s">
        <v>107</v>
      </c>
      <c r="P52" s="48" t="e">
        <f>BSDelta(B52,J52,K52,C52,(I52-$B$1)/365,G52,H52,D52)</f>
        <v>#NAME?</v>
      </c>
      <c r="Q52" s="48" t="e">
        <f>BSGamma(B52,J52,K52,C52,(I52-$B$1)/365,G52,D52)</f>
        <v>#NAME?</v>
      </c>
      <c r="R52" s="50" t="e">
        <f>BSVega(B52,J52,K52,C52,(I52-$B$1)/365,G52,D52)</f>
        <v>#NAME?</v>
      </c>
      <c r="S52" s="50" t="e">
        <f>BSVolga(B52,J52,K52,C52,(I52-$B$1)/365,G52,D52)</f>
        <v>#NAME?</v>
      </c>
      <c r="T52" s="50" t="e">
        <f>BSTheta(B52,J52,K52,C52,(I52-$B$1)/365,G52,H52,D52)</f>
        <v>#NAME?</v>
      </c>
      <c r="U52" s="51" t="e">
        <f>BSRho(B52,J52,K52,C52,(I52-$B$1)/365,G52,H52,D52)</f>
        <v>#NAME?</v>
      </c>
      <c r="V52" s="73" t="e">
        <f t="shared" si="1"/>
        <v>#NAME?</v>
      </c>
      <c r="W52" s="73" t="e">
        <f t="shared" si="2"/>
        <v>#NAME?</v>
      </c>
      <c r="X52" s="53" t="e">
        <f t="shared" si="3"/>
        <v>#NAME?</v>
      </c>
      <c r="Y52" s="53" t="e">
        <f t="shared" si="4"/>
        <v>#NAME?</v>
      </c>
      <c r="Z52" s="53" t="e">
        <f t="shared" si="5"/>
        <v>#NAME?</v>
      </c>
      <c r="AA52" s="53" t="e">
        <f t="shared" si="6"/>
        <v>#NAME?</v>
      </c>
      <c r="AB52" s="53" t="e">
        <f>(BSPrice($B52*0.8,$J52,$K52,$C52,($I52-$B$1)/365,$G52,$H52,$D52)-BSPrice($B52,$J52,$K52,$C52,($I52-$B$1)/365,$G52,$H52,$D52))*$F52</f>
        <v>#NAME?</v>
      </c>
      <c r="AC52" s="53" t="e">
        <f>(BSPrice($B52*0.9,$J52,$K52,$C52,($I52-$B$1)/365,$G52,$H52,$D52)-BSPrice($B52,$J52,$K52,$C52,($I52-$B$1)/365,$G52,$H52,$D52))*$F52</f>
        <v>#NAME?</v>
      </c>
      <c r="AD52" s="53" t="e">
        <f>(BSPrice($B52*0.95,$J52,$K52,$C52,($I52-$B$1)/365,$G52,$H52,$D52)-BSPrice($B52,$J52,$K52,$C52,($I52-$B$1)/365,$G52,$H52,$D52))*$F52</f>
        <v>#NAME?</v>
      </c>
      <c r="AE52" s="53" t="e">
        <f>(BSPrice($B52*0.98,$J52,$K52,$C52,($I52-$B$1)/365,$G52,$H52,$D52)-BSPrice($B52,$J52,$K52,$C52,($I52-$B$1)/365,$G52,$H52,$D52))*$F52</f>
        <v>#NAME?</v>
      </c>
      <c r="AF52" s="53" t="e">
        <f>(BSPrice($B52*1.02,$J52,$K52,$C52,($I52-$B$1)/365,$G52,$H52,$D52)-BSPrice($B52,$J52,$K52,$C52,($I52-$B$1)/365,$G52,$H52,$D52))*$F52</f>
        <v>#NAME?</v>
      </c>
      <c r="AG52" s="53" t="e">
        <f>(BSPrice($B52*1.05,$J52,$K52,$C52,($I52-$B$1)/365,$G52,$H52,$D52)-BSPrice($B52,$J52,$K52,$C52,($I52-$B$1)/365,$G52,$H52,$D52))*$F52</f>
        <v>#NAME?</v>
      </c>
      <c r="AH52" s="53" t="e">
        <f>(BSPrice($B52*1.1,$J52,$K52,$C52,($I52-$B$1)/365,$G52,$H52,$D52)-BSPrice($B52,$J52,$K52,$C52,($I52-$B$1)/365,$G52,$H52,$D52))*$F52</f>
        <v>#NAME?</v>
      </c>
      <c r="AI52" s="53" t="e">
        <f>(BSPrice($B52*1.2,$J52,$K52,$C52,($I52-$B$1)/365,$G52,$H52,$D52)-BSPrice($B52,$J52,$K52,$C52,($I52-$B$1)/365,$G52,$H52,$D52))*$F52</f>
        <v>#NAME?</v>
      </c>
      <c r="AJ52" s="53" t="e">
        <f>(BSPrice($B52,$J52-0.1,$K52,$C52,($I52-$B$1)/365,$G52,$H52,$D52)-BSPrice($B52,$J52,$K52,$C52,($I52-$B$1)/365,$G52,$H52,$D52))*$F52</f>
        <v>#NAME?</v>
      </c>
      <c r="AK52" s="53" t="e">
        <f>(BSPrice($B52,$J52-0.05,$K52,$C52,($I52-$B$1)/365,$G52,$H52,$D52)-BSPrice($B52,$J52,$K52,$C52,($I52-$B$1)/365,$G52,$H52,$D52))*$F52</f>
        <v>#NAME?</v>
      </c>
      <c r="AL52" s="53" t="e">
        <f>(BSPrice($B52,$J52-0.02,$K52,$C52,($I52-$B$1)/365,$G52,$H52,$D52)-BSPrice($B52,$J52,$K52,$C52,($I52-$B$1)/365,$G52,$H52,$D52))*$F52</f>
        <v>#NAME?</v>
      </c>
      <c r="AM52" s="53" t="e">
        <f>(BSPrice($B52,$J52-0.01,$K52,$C52,($I52-$B$1)/365,$G52,$H52,$D52)-BSPrice($B52,$J52,$K52,$C52,($I52-$B$1)/365,$G52,$H52,$D52))*$F52</f>
        <v>#NAME?</v>
      </c>
      <c r="AN52" s="53" t="e">
        <f>(BSPrice($B52,$J52+0.01,$K52,$C52,($I52-$B$1)/365,$G52,$H52,$D52)-BSPrice($B52,$J52,$K52,$C52,($I52-$B$1)/365,$G52,$H52,$D52))*$F52</f>
        <v>#NAME?</v>
      </c>
      <c r="AO52" s="53" t="e">
        <f>(BSPrice($B52,$J52+0.02,$K52,$C52,($I52-$B$1)/365,$G52,$H52,$D52)-BSPrice($B52,$J52,$K52,$C52,($I52-$B$1)/365,$G52,$H52,$D52))*$F52</f>
        <v>#NAME?</v>
      </c>
      <c r="AP52" s="53" t="e">
        <f>(BSPrice($B52,$J52+0.05,$K52,$C52,($I52-$B$1)/365,$G52,$H52,$D52)-BSPrice($B52,$J52,$K52,$C52,($I52-$B$1)/365,$G52,$H52,$D52))*$F52</f>
        <v>#NAME?</v>
      </c>
      <c r="AQ52" s="53" t="e">
        <f>(BSPrice($B52,$J52+0.1,$K52,$C52,($I52-$B$1)/365,$G52,$H52,$D52)-BSPrice($B52,$J52,$K52,$C52,($I52-$B$1)/365,$G52,$H52,$D52))*$F52</f>
        <v>#NAME?</v>
      </c>
      <c r="AR52">
        <v>-43088.4165380949</v>
      </c>
      <c r="AS52">
        <v>-43088.4167207457</v>
      </c>
      <c r="AT52">
        <v>-43088.4174842716</v>
      </c>
      <c r="AU52">
        <v>-43088.4202954683</v>
      </c>
      <c r="AV52">
        <v>-43088.4375031498</v>
      </c>
      <c r="AW52">
        <v>-43089.3899232922</v>
      </c>
      <c r="AX52">
        <v>-43091.8411770912</v>
      </c>
      <c r="AY52">
        <v>-41726.0074523054</v>
      </c>
      <c r="AZ52">
        <v>-41726.008216885</v>
      </c>
      <c r="BA52">
        <v>-41726.010922089</v>
      </c>
      <c r="BB52">
        <v>-41726.0196924519</v>
      </c>
      <c r="BC52">
        <v>-41726.0662708439</v>
      </c>
      <c r="BD52">
        <v>-41727.9779589324</v>
      </c>
      <c r="BE52">
        <v>-41732.2633252002</v>
      </c>
      <c r="BF52">
        <v>-39001.1901860516</v>
      </c>
      <c r="BG52">
        <v>-39001.1990175388</v>
      </c>
      <c r="BH52">
        <v>-39001.2224028691</v>
      </c>
      <c r="BI52">
        <v>-39001.2834242131</v>
      </c>
      <c r="BJ52">
        <v>-39001.5383415365</v>
      </c>
      <c r="BK52">
        <v>-39007.8835224993</v>
      </c>
      <c r="BL52">
        <v>-39019.0200119371</v>
      </c>
      <c r="BM52">
        <v>-37638.7837513239</v>
      </c>
      <c r="BN52">
        <v>-37638.8089688415</v>
      </c>
      <c r="BO52">
        <v>-37638.8678223181</v>
      </c>
      <c r="BP52">
        <v>-37639.007765702</v>
      </c>
      <c r="BQ52">
        <v>-37639.5357615497</v>
      </c>
      <c r="BR52">
        <v>-37650.1913978309</v>
      </c>
      <c r="BS52">
        <v>-37666.9689664776</v>
      </c>
      <c r="BT52">
        <v>-36276.3828018697</v>
      </c>
      <c r="BU52">
        <v>-36276.4480906688</v>
      </c>
      <c r="BV52">
        <v>-36276.5838340392</v>
      </c>
      <c r="BW52">
        <v>-36276.8805595881</v>
      </c>
      <c r="BX52">
        <v>-36277.9019190736</v>
      </c>
      <c r="BY52">
        <v>-36294.9898577568</v>
      </c>
      <c r="BZ52">
        <v>-36319.3232919043</v>
      </c>
      <c r="CA52">
        <v>-34913.9960925683</v>
      </c>
      <c r="CB52">
        <v>-34914.1510517088</v>
      </c>
      <c r="CC52">
        <v>-34914.4408536297</v>
      </c>
      <c r="CD52">
        <v>-34915.0277742982</v>
      </c>
      <c r="CE52">
        <v>-34916.88733721</v>
      </c>
      <c r="CF52">
        <v>-34943.1859580045</v>
      </c>
      <c r="CG52">
        <v>-34977.3085823789</v>
      </c>
      <c r="CH52">
        <v>-32189.3636136471</v>
      </c>
      <c r="CI52">
        <v>-32190.0608856578</v>
      </c>
      <c r="CJ52">
        <v>-32191.1432013211</v>
      </c>
      <c r="CK52">
        <v>-32193.0630324043</v>
      </c>
      <c r="CL52">
        <v>-32198.3352441874</v>
      </c>
      <c r="CM52">
        <v>-32254.3030956612</v>
      </c>
      <c r="CN52">
        <v>-32315.8155523125</v>
      </c>
    </row>
    <row r="53" spans="1:92">
      <c r="A53" s="70" t="s">
        <v>1</v>
      </c>
      <c r="B53" s="44">
        <f>VLOOKUP(A53,PriceData!$K$4:$L$6,2,FALSE)</f>
        <v>2905</v>
      </c>
      <c r="C53" s="37">
        <f>VLOOKUP(A53,PriceData!$K$4:$M$6,3,FALSE)</f>
        <v>0.022</v>
      </c>
      <c r="D53" s="44" t="s">
        <v>108</v>
      </c>
      <c r="E53" s="44" t="s">
        <v>114</v>
      </c>
      <c r="F53" s="44">
        <v>-20</v>
      </c>
      <c r="G53" s="44">
        <v>3341</v>
      </c>
      <c r="H53" s="44" t="s">
        <v>111</v>
      </c>
      <c r="I53" s="71">
        <v>40347</v>
      </c>
      <c r="J53" s="37">
        <v>0.328118554968889</v>
      </c>
      <c r="K53" s="72">
        <f>VLOOKUP(I53,PriceData!$A$5:$D$7,MATCH($E53,PriceData!$A$4:$D$4,0),FALSE)</f>
        <v>0.023</v>
      </c>
      <c r="L53" s="51" t="e">
        <f>BSPrice($B53,$J53,$K53,$C53,($I53-$B$1)/365,$G53,$H53,$D53)</f>
        <v>#NAME?</v>
      </c>
      <c r="M53" s="51" t="e">
        <f t="shared" si="0"/>
        <v>#NAME?</v>
      </c>
      <c r="N53" s="44" t="s">
        <v>112</v>
      </c>
      <c r="P53" s="48" t="e">
        <f>BSDelta(B53,J53,K53,C53,(I53-$B$1)/365,G53,H53,D53)</f>
        <v>#NAME?</v>
      </c>
      <c r="Q53" s="48" t="e">
        <f>BSGamma(B53,J53,K53,C53,(I53-$B$1)/365,G53,D53)</f>
        <v>#NAME?</v>
      </c>
      <c r="R53" s="50" t="e">
        <f>BSVega(B53,J53,K53,C53,(I53-$B$1)/365,G53,D53)</f>
        <v>#NAME?</v>
      </c>
      <c r="S53" s="50" t="e">
        <f>BSVolga(B53,J53,K53,C53,(I53-$B$1)/365,G53,D53)</f>
        <v>#NAME?</v>
      </c>
      <c r="T53" s="50" t="e">
        <f>BSTheta(B53,J53,K53,C53,(I53-$B$1)/365,G53,H53,D53)</f>
        <v>#NAME?</v>
      </c>
      <c r="U53" s="51" t="e">
        <f>BSRho(B53,J53,K53,C53,(I53-$B$1)/365,G53,H53,D53)</f>
        <v>#NAME?</v>
      </c>
      <c r="V53" s="73" t="e">
        <f t="shared" si="1"/>
        <v>#NAME?</v>
      </c>
      <c r="W53" s="73" t="e">
        <f t="shared" si="2"/>
        <v>#NAME?</v>
      </c>
      <c r="X53" s="53" t="e">
        <f t="shared" si="3"/>
        <v>#NAME?</v>
      </c>
      <c r="Y53" s="53" t="e">
        <f t="shared" si="4"/>
        <v>#NAME?</v>
      </c>
      <c r="Z53" s="53" t="e">
        <f t="shared" si="5"/>
        <v>#NAME?</v>
      </c>
      <c r="AA53" s="53" t="e">
        <f t="shared" si="6"/>
        <v>#NAME?</v>
      </c>
      <c r="AB53" s="53" t="e">
        <f>(BSPrice($B53*0.8,$J53,$K53,$C53,($I53-$B$1)/365,$G53,$H53,$D53)-BSPrice($B53,$J53,$K53,$C53,($I53-$B$1)/365,$G53,$H53,$D53))*$F53</f>
        <v>#NAME?</v>
      </c>
      <c r="AC53" s="53" t="e">
        <f>(BSPrice($B53*0.9,$J53,$K53,$C53,($I53-$B$1)/365,$G53,$H53,$D53)-BSPrice($B53,$J53,$K53,$C53,($I53-$B$1)/365,$G53,$H53,$D53))*$F53</f>
        <v>#NAME?</v>
      </c>
      <c r="AD53" s="53" t="e">
        <f>(BSPrice($B53*0.95,$J53,$K53,$C53,($I53-$B$1)/365,$G53,$H53,$D53)-BSPrice($B53,$J53,$K53,$C53,($I53-$B$1)/365,$G53,$H53,$D53))*$F53</f>
        <v>#NAME?</v>
      </c>
      <c r="AE53" s="53" t="e">
        <f>(BSPrice($B53*0.98,$J53,$K53,$C53,($I53-$B$1)/365,$G53,$H53,$D53)-BSPrice($B53,$J53,$K53,$C53,($I53-$B$1)/365,$G53,$H53,$D53))*$F53</f>
        <v>#NAME?</v>
      </c>
      <c r="AF53" s="53" t="e">
        <f>(BSPrice($B53*1.02,$J53,$K53,$C53,($I53-$B$1)/365,$G53,$H53,$D53)-BSPrice($B53,$J53,$K53,$C53,($I53-$B$1)/365,$G53,$H53,$D53))*$F53</f>
        <v>#NAME?</v>
      </c>
      <c r="AG53" s="53" t="e">
        <f>(BSPrice($B53*1.05,$J53,$K53,$C53,($I53-$B$1)/365,$G53,$H53,$D53)-BSPrice($B53,$J53,$K53,$C53,($I53-$B$1)/365,$G53,$H53,$D53))*$F53</f>
        <v>#NAME?</v>
      </c>
      <c r="AH53" s="53" t="e">
        <f>(BSPrice($B53*1.1,$J53,$K53,$C53,($I53-$B$1)/365,$G53,$H53,$D53)-BSPrice($B53,$J53,$K53,$C53,($I53-$B$1)/365,$G53,$H53,$D53))*$F53</f>
        <v>#NAME?</v>
      </c>
      <c r="AI53" s="53" t="e">
        <f>(BSPrice($B53*1.2,$J53,$K53,$C53,($I53-$B$1)/365,$G53,$H53,$D53)-BSPrice($B53,$J53,$K53,$C53,($I53-$B$1)/365,$G53,$H53,$D53))*$F53</f>
        <v>#NAME?</v>
      </c>
      <c r="AJ53" s="53" t="e">
        <f>(BSPrice($B53,$J53-0.1,$K53,$C53,($I53-$B$1)/365,$G53,$H53,$D53)-BSPrice($B53,$J53,$K53,$C53,($I53-$B$1)/365,$G53,$H53,$D53))*$F53</f>
        <v>#NAME?</v>
      </c>
      <c r="AK53" s="53" t="e">
        <f>(BSPrice($B53,$J53-0.05,$K53,$C53,($I53-$B$1)/365,$G53,$H53,$D53)-BSPrice($B53,$J53,$K53,$C53,($I53-$B$1)/365,$G53,$H53,$D53))*$F53</f>
        <v>#NAME?</v>
      </c>
      <c r="AL53" s="53" t="e">
        <f>(BSPrice($B53,$J53-0.02,$K53,$C53,($I53-$B$1)/365,$G53,$H53,$D53)-BSPrice($B53,$J53,$K53,$C53,($I53-$B$1)/365,$G53,$H53,$D53))*$F53</f>
        <v>#NAME?</v>
      </c>
      <c r="AM53" s="53" t="e">
        <f>(BSPrice($B53,$J53-0.01,$K53,$C53,($I53-$B$1)/365,$G53,$H53,$D53)-BSPrice($B53,$J53,$K53,$C53,($I53-$B$1)/365,$G53,$H53,$D53))*$F53</f>
        <v>#NAME?</v>
      </c>
      <c r="AN53" s="53" t="e">
        <f>(BSPrice($B53,$J53+0.01,$K53,$C53,($I53-$B$1)/365,$G53,$H53,$D53)-BSPrice($B53,$J53,$K53,$C53,($I53-$B$1)/365,$G53,$H53,$D53))*$F53</f>
        <v>#NAME?</v>
      </c>
      <c r="AO53" s="53" t="e">
        <f>(BSPrice($B53,$J53+0.02,$K53,$C53,($I53-$B$1)/365,$G53,$H53,$D53)-BSPrice($B53,$J53,$K53,$C53,($I53-$B$1)/365,$G53,$H53,$D53))*$F53</f>
        <v>#NAME?</v>
      </c>
      <c r="AP53" s="53" t="e">
        <f>(BSPrice($B53,$J53+0.05,$K53,$C53,($I53-$B$1)/365,$G53,$H53,$D53)-BSPrice($B53,$J53,$K53,$C53,($I53-$B$1)/365,$G53,$H53,$D53))*$F53</f>
        <v>#NAME?</v>
      </c>
      <c r="AQ53" s="53" t="e">
        <f>(BSPrice($B53,$J53+0.1,$K53,$C53,($I53-$B$1)/365,$G53,$H53,$D53)-BSPrice($B53,$J53,$K53,$C53,($I53-$B$1)/365,$G53,$H53,$D53))*$F53</f>
        <v>#NAME?</v>
      </c>
      <c r="AR53">
        <v>2211.17895685052</v>
      </c>
      <c r="AS53">
        <v>2211.1789567561</v>
      </c>
      <c r="AT53">
        <v>2211.17895559186</v>
      </c>
      <c r="AU53">
        <v>2211.17894582751</v>
      </c>
      <c r="AV53">
        <v>2211.17879911748</v>
      </c>
      <c r="AW53">
        <v>2211.13148980671</v>
      </c>
      <c r="AX53">
        <v>2210.89415491228</v>
      </c>
      <c r="AY53">
        <v>2211.17895684402</v>
      </c>
      <c r="AZ53">
        <v>2211.17895619889</v>
      </c>
      <c r="BA53">
        <v>2211.17894988081</v>
      </c>
      <c r="BB53">
        <v>2211.1789058189</v>
      </c>
      <c r="BC53">
        <v>2211.17836906298</v>
      </c>
      <c r="BD53">
        <v>2211.06656602627</v>
      </c>
      <c r="BE53">
        <v>2210.59117367225</v>
      </c>
      <c r="BF53">
        <v>2211.17895644603</v>
      </c>
      <c r="BG53">
        <v>2211.17893874293</v>
      </c>
      <c r="BH53">
        <v>2211.17882289387</v>
      </c>
      <c r="BI53">
        <v>2211.17823498818</v>
      </c>
      <c r="BJ53">
        <v>2211.17322674169</v>
      </c>
      <c r="BK53">
        <v>2210.67605748116</v>
      </c>
      <c r="BL53">
        <v>2209.10212795621</v>
      </c>
      <c r="BM53">
        <v>2211.17895452794</v>
      </c>
      <c r="BN53">
        <v>2211.17888026844</v>
      </c>
      <c r="BO53">
        <v>2211.1784733272</v>
      </c>
      <c r="BP53">
        <v>2211.17667360553</v>
      </c>
      <c r="BQ53">
        <v>2211.16351938614</v>
      </c>
      <c r="BR53">
        <v>2210.21068857763</v>
      </c>
      <c r="BS53">
        <v>2207.56811727867</v>
      </c>
      <c r="BT53">
        <v>2211.17894539305</v>
      </c>
      <c r="BU53">
        <v>2211.17867051998</v>
      </c>
      <c r="BV53">
        <v>2211.17739174425</v>
      </c>
      <c r="BW53">
        <v>2211.17240329847</v>
      </c>
      <c r="BX53">
        <v>2211.140669032</v>
      </c>
      <c r="BY53">
        <v>2209.41058851352</v>
      </c>
      <c r="BZ53">
        <v>2205.17021277312</v>
      </c>
      <c r="CA53">
        <v>2211.17890740046</v>
      </c>
      <c r="CB53">
        <v>2211.17799700397</v>
      </c>
      <c r="CC53">
        <v>2211.17435696957</v>
      </c>
      <c r="CD53">
        <v>2211.16169694198</v>
      </c>
      <c r="CE53">
        <v>2211.09070757343</v>
      </c>
      <c r="CF53">
        <v>2208.0970985166</v>
      </c>
      <c r="CG53">
        <v>2201.56110961825</v>
      </c>
      <c r="CH53">
        <v>2211.17830377435</v>
      </c>
      <c r="CI53">
        <v>2211.17081504352</v>
      </c>
      <c r="CJ53">
        <v>2211.14797426088</v>
      </c>
      <c r="CK53">
        <v>2211.08304527245</v>
      </c>
      <c r="CL53">
        <v>2210.79084804635</v>
      </c>
      <c r="CM53">
        <v>2202.88383710954</v>
      </c>
      <c r="CN53">
        <v>2188.89012244219</v>
      </c>
    </row>
    <row r="54" spans="1:92">
      <c r="A54" s="70" t="s">
        <v>1</v>
      </c>
      <c r="B54" s="44">
        <f>VLOOKUP(A54,PriceData!$K$4:$L$6,2,FALSE)</f>
        <v>2905</v>
      </c>
      <c r="C54" s="37">
        <f>VLOOKUP(A54,PriceData!$K$4:$M$6,3,FALSE)</f>
        <v>0.022</v>
      </c>
      <c r="D54" s="44" t="s">
        <v>108</v>
      </c>
      <c r="E54" s="44" t="s">
        <v>114</v>
      </c>
      <c r="F54" s="44">
        <v>-10</v>
      </c>
      <c r="G54" s="44">
        <v>2905</v>
      </c>
      <c r="H54" s="44" t="s">
        <v>109</v>
      </c>
      <c r="I54" s="71">
        <v>40347</v>
      </c>
      <c r="J54" s="37">
        <v>0.360221355210548</v>
      </c>
      <c r="K54" s="72">
        <f>VLOOKUP(I54,PriceData!$A$5:$D$7,MATCH($E54,PriceData!$A$4:$D$4,0),FALSE)</f>
        <v>0.023</v>
      </c>
      <c r="L54" s="51" t="e">
        <f>BSPrice($B54,$J54,$K54,$C54,($I54-$B$1)/365,$G54,$H54,$D54)</f>
        <v>#NAME?</v>
      </c>
      <c r="M54" s="51" t="e">
        <f t="shared" si="0"/>
        <v>#NAME?</v>
      </c>
      <c r="N54" s="44" t="s">
        <v>107</v>
      </c>
      <c r="P54" s="48" t="e">
        <f>BSDelta(B54,J54,K54,C54,(I54-$B$1)/365,G54,H54,D54)</f>
        <v>#NAME?</v>
      </c>
      <c r="Q54" s="48" t="e">
        <f>BSGamma(B54,J54,K54,C54,(I54-$B$1)/365,G54,D54)</f>
        <v>#NAME?</v>
      </c>
      <c r="R54" s="50" t="e">
        <f>BSVega(B54,J54,K54,C54,(I54-$B$1)/365,G54,D54)</f>
        <v>#NAME?</v>
      </c>
      <c r="S54" s="50" t="e">
        <f>BSVolga(B54,J54,K54,C54,(I54-$B$1)/365,G54,D54)</f>
        <v>#NAME?</v>
      </c>
      <c r="T54" s="50" t="e">
        <f>BSTheta(B54,J54,K54,C54,(I54-$B$1)/365,G54,H54,D54)</f>
        <v>#NAME?</v>
      </c>
      <c r="U54" s="51" t="e">
        <f>BSRho(B54,J54,K54,C54,(I54-$B$1)/365,G54,H54,D54)</f>
        <v>#NAME?</v>
      </c>
      <c r="V54" s="73" t="e">
        <f t="shared" si="1"/>
        <v>#NAME?</v>
      </c>
      <c r="W54" s="73" t="e">
        <f t="shared" si="2"/>
        <v>#NAME?</v>
      </c>
      <c r="X54" s="53" t="e">
        <f t="shared" si="3"/>
        <v>#NAME?</v>
      </c>
      <c r="Y54" s="53" t="e">
        <f t="shared" si="4"/>
        <v>#NAME?</v>
      </c>
      <c r="Z54" s="53" t="e">
        <f t="shared" si="5"/>
        <v>#NAME?</v>
      </c>
      <c r="AA54" s="53" t="e">
        <f t="shared" si="6"/>
        <v>#NAME?</v>
      </c>
      <c r="AB54" s="53" t="e">
        <f>(BSPrice($B54*0.8,$J54,$K54,$C54,($I54-$B$1)/365,$G54,$H54,$D54)-BSPrice($B54,$J54,$K54,$C54,($I54-$B$1)/365,$G54,$H54,$D54))*$F54</f>
        <v>#NAME?</v>
      </c>
      <c r="AC54" s="53" t="e">
        <f>(BSPrice($B54*0.9,$J54,$K54,$C54,($I54-$B$1)/365,$G54,$H54,$D54)-BSPrice($B54,$J54,$K54,$C54,($I54-$B$1)/365,$G54,$H54,$D54))*$F54</f>
        <v>#NAME?</v>
      </c>
      <c r="AD54" s="53" t="e">
        <f>(BSPrice($B54*0.95,$J54,$K54,$C54,($I54-$B$1)/365,$G54,$H54,$D54)-BSPrice($B54,$J54,$K54,$C54,($I54-$B$1)/365,$G54,$H54,$D54))*$F54</f>
        <v>#NAME?</v>
      </c>
      <c r="AE54" s="53" t="e">
        <f>(BSPrice($B54*0.98,$J54,$K54,$C54,($I54-$B$1)/365,$G54,$H54,$D54)-BSPrice($B54,$J54,$K54,$C54,($I54-$B$1)/365,$G54,$H54,$D54))*$F54</f>
        <v>#NAME?</v>
      </c>
      <c r="AF54" s="53" t="e">
        <f>(BSPrice($B54*1.02,$J54,$K54,$C54,($I54-$B$1)/365,$G54,$H54,$D54)-BSPrice($B54,$J54,$K54,$C54,($I54-$B$1)/365,$G54,$H54,$D54))*$F54</f>
        <v>#NAME?</v>
      </c>
      <c r="AG54" s="53" t="e">
        <f>(BSPrice($B54*1.05,$J54,$K54,$C54,($I54-$B$1)/365,$G54,$H54,$D54)-BSPrice($B54,$J54,$K54,$C54,($I54-$B$1)/365,$G54,$H54,$D54))*$F54</f>
        <v>#NAME?</v>
      </c>
      <c r="AH54" s="53" t="e">
        <f>(BSPrice($B54*1.1,$J54,$K54,$C54,($I54-$B$1)/365,$G54,$H54,$D54)-BSPrice($B54,$J54,$K54,$C54,($I54-$B$1)/365,$G54,$H54,$D54))*$F54</f>
        <v>#NAME?</v>
      </c>
      <c r="AI54" s="53" t="e">
        <f>(BSPrice($B54*1.2,$J54,$K54,$C54,($I54-$B$1)/365,$G54,$H54,$D54)-BSPrice($B54,$J54,$K54,$C54,($I54-$B$1)/365,$G54,$H54,$D54))*$F54</f>
        <v>#NAME?</v>
      </c>
      <c r="AJ54" s="53" t="e">
        <f>(BSPrice($B54,$J54-0.1,$K54,$C54,($I54-$B$1)/365,$G54,$H54,$D54)-BSPrice($B54,$J54,$K54,$C54,($I54-$B$1)/365,$G54,$H54,$D54))*$F54</f>
        <v>#NAME?</v>
      </c>
      <c r="AK54" s="53" t="e">
        <f>(BSPrice($B54,$J54-0.05,$K54,$C54,($I54-$B$1)/365,$G54,$H54,$D54)-BSPrice($B54,$J54,$K54,$C54,($I54-$B$1)/365,$G54,$H54,$D54))*$F54</f>
        <v>#NAME?</v>
      </c>
      <c r="AL54" s="53" t="e">
        <f>(BSPrice($B54,$J54-0.02,$K54,$C54,($I54-$B$1)/365,$G54,$H54,$D54)-BSPrice($B54,$J54,$K54,$C54,($I54-$B$1)/365,$G54,$H54,$D54))*$F54</f>
        <v>#NAME?</v>
      </c>
      <c r="AM54" s="53" t="e">
        <f>(BSPrice($B54,$J54-0.01,$K54,$C54,($I54-$B$1)/365,$G54,$H54,$D54)-BSPrice($B54,$J54,$K54,$C54,($I54-$B$1)/365,$G54,$H54,$D54))*$F54</f>
        <v>#NAME?</v>
      </c>
      <c r="AN54" s="53" t="e">
        <f>(BSPrice($B54,$J54+0.01,$K54,$C54,($I54-$B$1)/365,$G54,$H54,$D54)-BSPrice($B54,$J54,$K54,$C54,($I54-$B$1)/365,$G54,$H54,$D54))*$F54</f>
        <v>#NAME?</v>
      </c>
      <c r="AO54" s="53" t="e">
        <f>(BSPrice($B54,$J54+0.02,$K54,$C54,($I54-$B$1)/365,$G54,$H54,$D54)-BSPrice($B54,$J54,$K54,$C54,($I54-$B$1)/365,$G54,$H54,$D54))*$F54</f>
        <v>#NAME?</v>
      </c>
      <c r="AP54" s="53" t="e">
        <f>(BSPrice($B54,$J54+0.05,$K54,$C54,($I54-$B$1)/365,$G54,$H54,$D54)-BSPrice($B54,$J54,$K54,$C54,($I54-$B$1)/365,$G54,$H54,$D54))*$F54</f>
        <v>#NAME?</v>
      </c>
      <c r="AQ54" s="53" t="e">
        <f>(BSPrice($B54,$J54+0.1,$K54,$C54,($I54-$B$1)/365,$G54,$H54,$D54)-BSPrice($B54,$J54,$K54,$C54,($I54-$B$1)/365,$G54,$H54,$D54))*$F54</f>
        <v>#NAME?</v>
      </c>
      <c r="AR54">
        <v>-17235.366615238</v>
      </c>
      <c r="AS54">
        <v>-17235.3666882983</v>
      </c>
      <c r="AT54">
        <v>-17235.3669937086</v>
      </c>
      <c r="AU54">
        <v>-17235.3681181873</v>
      </c>
      <c r="AV54">
        <v>-17235.3750012599</v>
      </c>
      <c r="AW54">
        <v>-17235.7559693169</v>
      </c>
      <c r="AX54">
        <v>-17236.7364708365</v>
      </c>
      <c r="AY54">
        <v>-16690.4029809222</v>
      </c>
      <c r="AZ54">
        <v>-16690.403286754</v>
      </c>
      <c r="BA54">
        <v>-16690.4043688356</v>
      </c>
      <c r="BB54">
        <v>-16690.4078769808</v>
      </c>
      <c r="BC54">
        <v>-16690.4265083376</v>
      </c>
      <c r="BD54">
        <v>-16691.191183573</v>
      </c>
      <c r="BE54">
        <v>-16692.9053300801</v>
      </c>
      <c r="BF54">
        <v>-15600.4760744206</v>
      </c>
      <c r="BG54">
        <v>-15600.4796070155</v>
      </c>
      <c r="BH54">
        <v>-15600.4889611476</v>
      </c>
      <c r="BI54">
        <v>-15600.5133696852</v>
      </c>
      <c r="BJ54">
        <v>-15600.6153366146</v>
      </c>
      <c r="BK54">
        <v>-15603.1534089997</v>
      </c>
      <c r="BL54">
        <v>-15607.6080047748</v>
      </c>
      <c r="BM54">
        <v>-15055.5135005296</v>
      </c>
      <c r="BN54">
        <v>-15055.5235875366</v>
      </c>
      <c r="BO54">
        <v>-15055.5471289272</v>
      </c>
      <c r="BP54">
        <v>-15055.6031062808</v>
      </c>
      <c r="BQ54">
        <v>-15055.8143046199</v>
      </c>
      <c r="BR54">
        <v>-15060.0765591324</v>
      </c>
      <c r="BS54">
        <v>-15066.787586591</v>
      </c>
      <c r="BT54">
        <v>-14510.5531207479</v>
      </c>
      <c r="BU54">
        <v>-14510.5792362675</v>
      </c>
      <c r="BV54">
        <v>-14510.6335336157</v>
      </c>
      <c r="BW54">
        <v>-14510.7522238353</v>
      </c>
      <c r="BX54">
        <v>-14511.1607676294</v>
      </c>
      <c r="BY54">
        <v>-14517.9959431027</v>
      </c>
      <c r="BZ54">
        <v>-14527.7293167617</v>
      </c>
      <c r="CA54">
        <v>-13965.5984370273</v>
      </c>
      <c r="CB54">
        <v>-13965.6604206835</v>
      </c>
      <c r="CC54">
        <v>-13965.7763414519</v>
      </c>
      <c r="CD54">
        <v>-13966.0111097193</v>
      </c>
      <c r="CE54">
        <v>-13966.754934884</v>
      </c>
      <c r="CF54">
        <v>-13977.2743832018</v>
      </c>
      <c r="CG54">
        <v>-13990.9234329516</v>
      </c>
      <c r="CH54">
        <v>-12875.7454454588</v>
      </c>
      <c r="CI54">
        <v>-12876.0243542631</v>
      </c>
      <c r="CJ54">
        <v>-12876.4572805284</v>
      </c>
      <c r="CK54">
        <v>-12877.2252129617</v>
      </c>
      <c r="CL54">
        <v>-12879.334097675</v>
      </c>
      <c r="CM54">
        <v>-12901.7212382645</v>
      </c>
      <c r="CN54">
        <v>-12926.326220925</v>
      </c>
    </row>
    <row r="55" spans="1:92">
      <c r="A55" s="70" t="s">
        <v>1</v>
      </c>
      <c r="B55" s="44">
        <f>VLOOKUP(A55,PriceData!$K$4:$L$6,2,FALSE)</f>
        <v>2905</v>
      </c>
      <c r="C55" s="37">
        <f>VLOOKUP(A55,PriceData!$K$4:$M$6,3,FALSE)</f>
        <v>0.022</v>
      </c>
      <c r="D55" s="44" t="s">
        <v>108</v>
      </c>
      <c r="E55" s="44" t="s">
        <v>114</v>
      </c>
      <c r="F55" s="44">
        <v>20</v>
      </c>
      <c r="G55" s="44">
        <v>3428</v>
      </c>
      <c r="H55" s="44" t="s">
        <v>111</v>
      </c>
      <c r="I55" s="71">
        <v>40347</v>
      </c>
      <c r="J55" s="37">
        <v>0.328224706594622</v>
      </c>
      <c r="K55" s="72">
        <f>VLOOKUP(I55,PriceData!$A$5:$D$7,MATCH($E55,PriceData!$A$4:$D$4,0),FALSE)</f>
        <v>0.023</v>
      </c>
      <c r="L55" s="51" t="e">
        <f>BSPrice($B55,$J55,$K55,$C55,($I55-$B$1)/365,$G55,$H55,$D55)</f>
        <v>#NAME?</v>
      </c>
      <c r="M55" s="51" t="e">
        <f t="shared" si="0"/>
        <v>#NAME?</v>
      </c>
      <c r="N55" s="44" t="s">
        <v>107</v>
      </c>
      <c r="P55" s="48" t="e">
        <f>BSDelta(B55,J55,K55,C55,(I55-$B$1)/365,G55,H55,D55)</f>
        <v>#NAME?</v>
      </c>
      <c r="Q55" s="48" t="e">
        <f>BSGamma(B55,J55,K55,C55,(I55-$B$1)/365,G55,D55)</f>
        <v>#NAME?</v>
      </c>
      <c r="R55" s="50" t="e">
        <f>BSVega(B55,J55,K55,C55,(I55-$B$1)/365,G55,D55)</f>
        <v>#NAME?</v>
      </c>
      <c r="S55" s="50" t="e">
        <f>BSVolga(B55,J55,K55,C55,(I55-$B$1)/365,G55,D55)</f>
        <v>#NAME?</v>
      </c>
      <c r="T55" s="50" t="e">
        <f>BSTheta(B55,J55,K55,C55,(I55-$B$1)/365,G55,H55,D55)</f>
        <v>#NAME?</v>
      </c>
      <c r="U55" s="51" t="e">
        <f>BSRho(B55,J55,K55,C55,(I55-$B$1)/365,G55,H55,D55)</f>
        <v>#NAME?</v>
      </c>
      <c r="V55" s="73" t="e">
        <f t="shared" si="1"/>
        <v>#NAME?</v>
      </c>
      <c r="W55" s="73" t="e">
        <f t="shared" si="2"/>
        <v>#NAME?</v>
      </c>
      <c r="X55" s="53" t="e">
        <f t="shared" si="3"/>
        <v>#NAME?</v>
      </c>
      <c r="Y55" s="53" t="e">
        <f t="shared" si="4"/>
        <v>#NAME?</v>
      </c>
      <c r="Z55" s="53" t="e">
        <f t="shared" si="5"/>
        <v>#NAME?</v>
      </c>
      <c r="AA55" s="53" t="e">
        <f t="shared" si="6"/>
        <v>#NAME?</v>
      </c>
      <c r="AB55" s="53" t="e">
        <f>(BSPrice($B55*0.8,$J55,$K55,$C55,($I55-$B$1)/365,$G55,$H55,$D55)-BSPrice($B55,$J55,$K55,$C55,($I55-$B$1)/365,$G55,$H55,$D55))*$F55</f>
        <v>#NAME?</v>
      </c>
      <c r="AC55" s="53" t="e">
        <f>(BSPrice($B55*0.9,$J55,$K55,$C55,($I55-$B$1)/365,$G55,$H55,$D55)-BSPrice($B55,$J55,$K55,$C55,($I55-$B$1)/365,$G55,$H55,$D55))*$F55</f>
        <v>#NAME?</v>
      </c>
      <c r="AD55" s="53" t="e">
        <f>(BSPrice($B55*0.95,$J55,$K55,$C55,($I55-$B$1)/365,$G55,$H55,$D55)-BSPrice($B55,$J55,$K55,$C55,($I55-$B$1)/365,$G55,$H55,$D55))*$F55</f>
        <v>#NAME?</v>
      </c>
      <c r="AE55" s="53" t="e">
        <f>(BSPrice($B55*0.98,$J55,$K55,$C55,($I55-$B$1)/365,$G55,$H55,$D55)-BSPrice($B55,$J55,$K55,$C55,($I55-$B$1)/365,$G55,$H55,$D55))*$F55</f>
        <v>#NAME?</v>
      </c>
      <c r="AF55" s="53" t="e">
        <f>(BSPrice($B55*1.02,$J55,$K55,$C55,($I55-$B$1)/365,$G55,$H55,$D55)-BSPrice($B55,$J55,$K55,$C55,($I55-$B$1)/365,$G55,$H55,$D55))*$F55</f>
        <v>#NAME?</v>
      </c>
      <c r="AG55" s="53" t="e">
        <f>(BSPrice($B55*1.05,$J55,$K55,$C55,($I55-$B$1)/365,$G55,$H55,$D55)-BSPrice($B55,$J55,$K55,$C55,($I55-$B$1)/365,$G55,$H55,$D55))*$F55</f>
        <v>#NAME?</v>
      </c>
      <c r="AH55" s="53" t="e">
        <f>(BSPrice($B55*1.1,$J55,$K55,$C55,($I55-$B$1)/365,$G55,$H55,$D55)-BSPrice($B55,$J55,$K55,$C55,($I55-$B$1)/365,$G55,$H55,$D55))*$F55</f>
        <v>#NAME?</v>
      </c>
      <c r="AI55" s="53" t="e">
        <f>(BSPrice($B55*1.2,$J55,$K55,$C55,($I55-$B$1)/365,$G55,$H55,$D55)-BSPrice($B55,$J55,$K55,$C55,($I55-$B$1)/365,$G55,$H55,$D55))*$F55</f>
        <v>#NAME?</v>
      </c>
      <c r="AJ55" s="53" t="e">
        <f>(BSPrice($B55,$J55-0.1,$K55,$C55,($I55-$B$1)/365,$G55,$H55,$D55)-BSPrice($B55,$J55,$K55,$C55,($I55-$B$1)/365,$G55,$H55,$D55))*$F55</f>
        <v>#NAME?</v>
      </c>
      <c r="AK55" s="53" t="e">
        <f>(BSPrice($B55,$J55-0.05,$K55,$C55,($I55-$B$1)/365,$G55,$H55,$D55)-BSPrice($B55,$J55,$K55,$C55,($I55-$B$1)/365,$G55,$H55,$D55))*$F55</f>
        <v>#NAME?</v>
      </c>
      <c r="AL55" s="53" t="e">
        <f>(BSPrice($B55,$J55-0.02,$K55,$C55,($I55-$B$1)/365,$G55,$H55,$D55)-BSPrice($B55,$J55,$K55,$C55,($I55-$B$1)/365,$G55,$H55,$D55))*$F55</f>
        <v>#NAME?</v>
      </c>
      <c r="AM55" s="53" t="e">
        <f>(BSPrice($B55,$J55-0.01,$K55,$C55,($I55-$B$1)/365,$G55,$H55,$D55)-BSPrice($B55,$J55,$K55,$C55,($I55-$B$1)/365,$G55,$H55,$D55))*$F55</f>
        <v>#NAME?</v>
      </c>
      <c r="AN55" s="53" t="e">
        <f>(BSPrice($B55,$J55+0.01,$K55,$C55,($I55-$B$1)/365,$G55,$H55,$D55)-BSPrice($B55,$J55,$K55,$C55,($I55-$B$1)/365,$G55,$H55,$D55))*$F55</f>
        <v>#NAME?</v>
      </c>
      <c r="AO55" s="53" t="e">
        <f>(BSPrice($B55,$J55+0.02,$K55,$C55,($I55-$B$1)/365,$G55,$H55,$D55)-BSPrice($B55,$J55,$K55,$C55,($I55-$B$1)/365,$G55,$H55,$D55))*$F55</f>
        <v>#NAME?</v>
      </c>
      <c r="AP55" s="53" t="e">
        <f>(BSPrice($B55,$J55+0.05,$K55,$C55,($I55-$B$1)/365,$G55,$H55,$D55)-BSPrice($B55,$J55,$K55,$C55,($I55-$B$1)/365,$G55,$H55,$D55))*$F55</f>
        <v>#NAME?</v>
      </c>
      <c r="AQ55" s="53" t="e">
        <f>(BSPrice($B55,$J55+0.1,$K55,$C55,($I55-$B$1)/365,$G55,$H55,$D55)-BSPrice($B55,$J55,$K55,$C55,($I55-$B$1)/365,$G55,$H55,$D55))*$F55</f>
        <v>#NAME?</v>
      </c>
      <c r="AR55">
        <v>-1845.26821910269</v>
      </c>
      <c r="AS55">
        <v>-1845.2682190602</v>
      </c>
      <c r="AT55">
        <v>-1845.26821848271</v>
      </c>
      <c r="AU55">
        <v>-1845.26821324375</v>
      </c>
      <c r="AV55">
        <v>-1845.26812712251</v>
      </c>
      <c r="AW55">
        <v>-1845.23460142074</v>
      </c>
      <c r="AX55">
        <v>-1845.05424706038</v>
      </c>
      <c r="AY55">
        <v>-1845.26821910012</v>
      </c>
      <c r="AZ55">
        <v>-1845.2682187999</v>
      </c>
      <c r="BA55">
        <v>-1845.26821556911</v>
      </c>
      <c r="BB55">
        <v>-1845.26819127391</v>
      </c>
      <c r="BC55">
        <v>-1845.26786884417</v>
      </c>
      <c r="BD55">
        <v>-1845.18755720132</v>
      </c>
      <c r="BE55">
        <v>-1844.82184131038</v>
      </c>
      <c r="BF55">
        <v>-1845.26821893149</v>
      </c>
      <c r="BG55">
        <v>-1845.26821016804</v>
      </c>
      <c r="BH55">
        <v>-1845.26814749623</v>
      </c>
      <c r="BI55">
        <v>-1845.26780656209</v>
      </c>
      <c r="BJ55">
        <v>-1845.26466698531</v>
      </c>
      <c r="BK55">
        <v>-1844.89846479421</v>
      </c>
      <c r="BL55">
        <v>-1843.65984921534</v>
      </c>
      <c r="BM55">
        <v>-1845.26821808562</v>
      </c>
      <c r="BN55">
        <v>-1845.26818025499</v>
      </c>
      <c r="BO55">
        <v>-1845.26795427258</v>
      </c>
      <c r="BP55">
        <v>-1845.26688585899</v>
      </c>
      <c r="BQ55">
        <v>-1845.25847440375</v>
      </c>
      <c r="BR55">
        <v>-1844.54839005211</v>
      </c>
      <c r="BS55">
        <v>-1842.44672862195</v>
      </c>
      <c r="BT55">
        <v>-1845.26821392025</v>
      </c>
      <c r="BU55">
        <v>-1845.26806999087</v>
      </c>
      <c r="BV55">
        <v>-1845.26734188032</v>
      </c>
      <c r="BW55">
        <v>-1845.26431346777</v>
      </c>
      <c r="BX55">
        <v>-1845.24363201914</v>
      </c>
      <c r="BY55">
        <v>-1843.93975967288</v>
      </c>
      <c r="BZ55">
        <v>-1840.5331422948</v>
      </c>
      <c r="CA55">
        <v>-1845.26819603505</v>
      </c>
      <c r="CB55">
        <v>-1845.26770660705</v>
      </c>
      <c r="CC55">
        <v>-1845.26558380094</v>
      </c>
      <c r="CD55">
        <v>-1845.25773171277</v>
      </c>
      <c r="CE55">
        <v>-1845.21061756123</v>
      </c>
      <c r="CF55">
        <v>-1842.92995386122</v>
      </c>
      <c r="CG55">
        <v>-1837.62808470788</v>
      </c>
      <c r="CH55">
        <v>-1845.26789643662</v>
      </c>
      <c r="CI55">
        <v>-1845.26366511578</v>
      </c>
      <c r="CJ55">
        <v>-1845.24973047002</v>
      </c>
      <c r="CK55">
        <v>-1845.20780463597</v>
      </c>
      <c r="CL55">
        <v>-1845.00711086667</v>
      </c>
      <c r="CM55">
        <v>-1838.85783775472</v>
      </c>
      <c r="CN55">
        <v>-1827.29793290821</v>
      </c>
    </row>
    <row r="56" spans="1:92">
      <c r="A56" s="70" t="s">
        <v>1</v>
      </c>
      <c r="B56" s="44">
        <f>VLOOKUP(A56,PriceData!$K$4:$L$6,2,FALSE)</f>
        <v>2905</v>
      </c>
      <c r="C56" s="37">
        <f>VLOOKUP(A56,PriceData!$K$4:$M$6,3,FALSE)</f>
        <v>0.022</v>
      </c>
      <c r="D56" s="44" t="s">
        <v>108</v>
      </c>
      <c r="E56" s="44" t="s">
        <v>114</v>
      </c>
      <c r="F56" s="44">
        <v>-10</v>
      </c>
      <c r="G56" s="44">
        <v>3166</v>
      </c>
      <c r="H56" s="44" t="s">
        <v>111</v>
      </c>
      <c r="I56" s="71">
        <v>40347</v>
      </c>
      <c r="J56" s="37">
        <v>0.33295490099763</v>
      </c>
      <c r="K56" s="72">
        <f>VLOOKUP(I56,PriceData!$A$5:$D$7,MATCH($E56,PriceData!$A$4:$D$4,0),FALSE)</f>
        <v>0.023</v>
      </c>
      <c r="L56" s="51" t="e">
        <f>BSPrice($B56,$J56,$K56,$C56,($I56-$B$1)/365,$G56,$H56,$D56)</f>
        <v>#NAME?</v>
      </c>
      <c r="M56" s="51" t="e">
        <f t="shared" si="0"/>
        <v>#NAME?</v>
      </c>
      <c r="N56" s="44" t="s">
        <v>113</v>
      </c>
      <c r="P56" s="48" t="e">
        <f>BSDelta(B56,J56,K56,C56,(I56-$B$1)/365,G56,H56,D56)</f>
        <v>#NAME?</v>
      </c>
      <c r="Q56" s="48" t="e">
        <f>BSGamma(B56,J56,K56,C56,(I56-$B$1)/365,G56,D56)</f>
        <v>#NAME?</v>
      </c>
      <c r="R56" s="50" t="e">
        <f>BSVega(B56,J56,K56,C56,(I56-$B$1)/365,G56,D56)</f>
        <v>#NAME?</v>
      </c>
      <c r="S56" s="50" t="e">
        <f>BSVolga(B56,J56,K56,C56,(I56-$B$1)/365,G56,D56)</f>
        <v>#NAME?</v>
      </c>
      <c r="T56" s="50" t="e">
        <f>BSTheta(B56,J56,K56,C56,(I56-$B$1)/365,G56,H56,D56)</f>
        <v>#NAME?</v>
      </c>
      <c r="U56" s="51" t="e">
        <f>BSRho(B56,J56,K56,C56,(I56-$B$1)/365,G56,H56,D56)</f>
        <v>#NAME?</v>
      </c>
      <c r="V56" s="73" t="e">
        <f t="shared" si="1"/>
        <v>#NAME?</v>
      </c>
      <c r="W56" s="73" t="e">
        <f t="shared" si="2"/>
        <v>#NAME?</v>
      </c>
      <c r="X56" s="53" t="e">
        <f t="shared" si="3"/>
        <v>#NAME?</v>
      </c>
      <c r="Y56" s="53" t="e">
        <f t="shared" si="4"/>
        <v>#NAME?</v>
      </c>
      <c r="Z56" s="53" t="e">
        <f t="shared" si="5"/>
        <v>#NAME?</v>
      </c>
      <c r="AA56" s="53" t="e">
        <f t="shared" si="6"/>
        <v>#NAME?</v>
      </c>
      <c r="AB56" s="53" t="e">
        <f>(BSPrice($B56*0.8,$J56,$K56,$C56,($I56-$B$1)/365,$G56,$H56,$D56)-BSPrice($B56,$J56,$K56,$C56,($I56-$B$1)/365,$G56,$H56,$D56))*$F56</f>
        <v>#NAME?</v>
      </c>
      <c r="AC56" s="53" t="e">
        <f>(BSPrice($B56*0.9,$J56,$K56,$C56,($I56-$B$1)/365,$G56,$H56,$D56)-BSPrice($B56,$J56,$K56,$C56,($I56-$B$1)/365,$G56,$H56,$D56))*$F56</f>
        <v>#NAME?</v>
      </c>
      <c r="AD56" s="53" t="e">
        <f>(BSPrice($B56*0.95,$J56,$K56,$C56,($I56-$B$1)/365,$G56,$H56,$D56)-BSPrice($B56,$J56,$K56,$C56,($I56-$B$1)/365,$G56,$H56,$D56))*$F56</f>
        <v>#NAME?</v>
      </c>
      <c r="AE56" s="53" t="e">
        <f>(BSPrice($B56*0.98,$J56,$K56,$C56,($I56-$B$1)/365,$G56,$H56,$D56)-BSPrice($B56,$J56,$K56,$C56,($I56-$B$1)/365,$G56,$H56,$D56))*$F56</f>
        <v>#NAME?</v>
      </c>
      <c r="AF56" s="53" t="e">
        <f>(BSPrice($B56*1.02,$J56,$K56,$C56,($I56-$B$1)/365,$G56,$H56,$D56)-BSPrice($B56,$J56,$K56,$C56,($I56-$B$1)/365,$G56,$H56,$D56))*$F56</f>
        <v>#NAME?</v>
      </c>
      <c r="AG56" s="53" t="e">
        <f>(BSPrice($B56*1.05,$J56,$K56,$C56,($I56-$B$1)/365,$G56,$H56,$D56)-BSPrice($B56,$J56,$K56,$C56,($I56-$B$1)/365,$G56,$H56,$D56))*$F56</f>
        <v>#NAME?</v>
      </c>
      <c r="AH56" s="53" t="e">
        <f>(BSPrice($B56*1.1,$J56,$K56,$C56,($I56-$B$1)/365,$G56,$H56,$D56)-BSPrice($B56,$J56,$K56,$C56,($I56-$B$1)/365,$G56,$H56,$D56))*$F56</f>
        <v>#NAME?</v>
      </c>
      <c r="AI56" s="53" t="e">
        <f>(BSPrice($B56*1.2,$J56,$K56,$C56,($I56-$B$1)/365,$G56,$H56,$D56)-BSPrice($B56,$J56,$K56,$C56,($I56-$B$1)/365,$G56,$H56,$D56))*$F56</f>
        <v>#NAME?</v>
      </c>
      <c r="AJ56" s="53" t="e">
        <f>(BSPrice($B56,$J56-0.1,$K56,$C56,($I56-$B$1)/365,$G56,$H56,$D56)-BSPrice($B56,$J56,$K56,$C56,($I56-$B$1)/365,$G56,$H56,$D56))*$F56</f>
        <v>#NAME?</v>
      </c>
      <c r="AK56" s="53" t="e">
        <f>(BSPrice($B56,$J56-0.05,$K56,$C56,($I56-$B$1)/365,$G56,$H56,$D56)-BSPrice($B56,$J56,$K56,$C56,($I56-$B$1)/365,$G56,$H56,$D56))*$F56</f>
        <v>#NAME?</v>
      </c>
      <c r="AL56" s="53" t="e">
        <f>(BSPrice($B56,$J56-0.02,$K56,$C56,($I56-$B$1)/365,$G56,$H56,$D56)-BSPrice($B56,$J56,$K56,$C56,($I56-$B$1)/365,$G56,$H56,$D56))*$F56</f>
        <v>#NAME?</v>
      </c>
      <c r="AM56" s="53" t="e">
        <f>(BSPrice($B56,$J56-0.01,$K56,$C56,($I56-$B$1)/365,$G56,$H56,$D56)-BSPrice($B56,$J56,$K56,$C56,($I56-$B$1)/365,$G56,$H56,$D56))*$F56</f>
        <v>#NAME?</v>
      </c>
      <c r="AN56" s="53" t="e">
        <f>(BSPrice($B56,$J56+0.01,$K56,$C56,($I56-$B$1)/365,$G56,$H56,$D56)-BSPrice($B56,$J56,$K56,$C56,($I56-$B$1)/365,$G56,$H56,$D56))*$F56</f>
        <v>#NAME?</v>
      </c>
      <c r="AO56" s="53" t="e">
        <f>(BSPrice($B56,$J56+0.02,$K56,$C56,($I56-$B$1)/365,$G56,$H56,$D56)-BSPrice($B56,$J56,$K56,$C56,($I56-$B$1)/365,$G56,$H56,$D56))*$F56</f>
        <v>#NAME?</v>
      </c>
      <c r="AP56" s="53" t="e">
        <f>(BSPrice($B56,$J56+0.05,$K56,$C56,($I56-$B$1)/365,$G56,$H56,$D56)-BSPrice($B56,$J56,$K56,$C56,($I56-$B$1)/365,$G56,$H56,$D56))*$F56</f>
        <v>#NAME?</v>
      </c>
      <c r="AQ56" s="53" t="e">
        <f>(BSPrice($B56,$J56+0.1,$K56,$C56,($I56-$B$1)/365,$G56,$H56,$D56)-BSPrice($B56,$J56,$K56,$C56,($I56-$B$1)/365,$G56,$H56,$D56))*$F56</f>
        <v>#NAME?</v>
      </c>
      <c r="AR56">
        <v>1607.50304050387</v>
      </c>
      <c r="AS56">
        <v>1607.50304004599</v>
      </c>
      <c r="AT56">
        <v>1607.50303592189</v>
      </c>
      <c r="AU56">
        <v>1607.5030088718</v>
      </c>
      <c r="AV56">
        <v>1607.50269960824</v>
      </c>
      <c r="AW56">
        <v>1607.44496218613</v>
      </c>
      <c r="AX56">
        <v>1607.20758643441</v>
      </c>
      <c r="AY56">
        <v>1607.50304045668</v>
      </c>
      <c r="AZ56">
        <v>1607.5030377014</v>
      </c>
      <c r="BA56">
        <v>1607.50301769142</v>
      </c>
      <c r="BB56">
        <v>1607.50290699373</v>
      </c>
      <c r="BC56">
        <v>1607.50186274634</v>
      </c>
      <c r="BD56">
        <v>1607.37130277435</v>
      </c>
      <c r="BE56">
        <v>1606.91354562491</v>
      </c>
      <c r="BF56">
        <v>1607.50303825659</v>
      </c>
      <c r="BG56">
        <v>1607.5029780399</v>
      </c>
      <c r="BH56">
        <v>1607.5026778716</v>
      </c>
      <c r="BI56">
        <v>1607.5014384189</v>
      </c>
      <c r="BJ56">
        <v>1607.49300535943</v>
      </c>
      <c r="BK56">
        <v>1606.95699638284</v>
      </c>
      <c r="BL56">
        <v>1605.54208330359</v>
      </c>
      <c r="BM56">
        <v>1607.50302913078</v>
      </c>
      <c r="BN56">
        <v>1607.5028011949</v>
      </c>
      <c r="BO56">
        <v>1607.50183808101</v>
      </c>
      <c r="BP56">
        <v>1607.4983324225</v>
      </c>
      <c r="BQ56">
        <v>1607.47758517531</v>
      </c>
      <c r="BR56">
        <v>1606.4871465186</v>
      </c>
      <c r="BS56">
        <v>1604.18465329125</v>
      </c>
      <c r="BT56">
        <v>1607.50299064782</v>
      </c>
      <c r="BU56">
        <v>1607.50222451149</v>
      </c>
      <c r="BV56">
        <v>1607.49944445143</v>
      </c>
      <c r="BW56">
        <v>1607.49042252972</v>
      </c>
      <c r="BX56">
        <v>1607.44335563449</v>
      </c>
      <c r="BY56">
        <v>1605.70617083785</v>
      </c>
      <c r="BZ56">
        <v>1602.11878001164</v>
      </c>
      <c r="CA56">
        <v>1607.50284780718</v>
      </c>
      <c r="CB56">
        <v>1607.50053071289</v>
      </c>
      <c r="CC56">
        <v>1607.49322483483</v>
      </c>
      <c r="CD56">
        <v>1607.47187222699</v>
      </c>
      <c r="CE56">
        <v>1607.37251508767</v>
      </c>
      <c r="CF56">
        <v>1604.46402370932</v>
      </c>
      <c r="CG56">
        <v>1599.08641917654</v>
      </c>
      <c r="CH56">
        <v>1607.50095731978</v>
      </c>
      <c r="CI56">
        <v>1607.48483136892</v>
      </c>
      <c r="CJ56">
        <v>1607.44523511537</v>
      </c>
      <c r="CK56">
        <v>1607.34888635182</v>
      </c>
      <c r="CL56">
        <v>1606.9813155191</v>
      </c>
      <c r="CM56">
        <v>1599.75803598193</v>
      </c>
      <c r="CN56">
        <v>1588.82179878491</v>
      </c>
    </row>
    <row r="57" spans="1:92">
      <c r="A57" s="70" t="s">
        <v>1</v>
      </c>
      <c r="B57" s="44">
        <f>VLOOKUP(A57,PriceData!$K$4:$L$6,2,FALSE)</f>
        <v>2905</v>
      </c>
      <c r="C57" s="37">
        <f>VLOOKUP(A57,PriceData!$K$4:$M$6,3,FALSE)</f>
        <v>0.022</v>
      </c>
      <c r="D57" s="44" t="s">
        <v>108</v>
      </c>
      <c r="E57" s="44" t="s">
        <v>114</v>
      </c>
      <c r="F57" s="44">
        <v>-20</v>
      </c>
      <c r="G57" s="44">
        <v>2731</v>
      </c>
      <c r="H57" s="44" t="s">
        <v>109</v>
      </c>
      <c r="I57" s="71">
        <v>40347</v>
      </c>
      <c r="J57" s="37">
        <v>0.397433646982322</v>
      </c>
      <c r="K57" s="72">
        <f>VLOOKUP(I57,PriceData!$A$5:$D$7,MATCH($E57,PriceData!$A$4:$D$4,0),FALSE)</f>
        <v>0.023</v>
      </c>
      <c r="L57" s="51" t="e">
        <f>BSPrice($B57,$J57,$K57,$C57,($I57-$B$1)/365,$G57,$H57,$D57)</f>
        <v>#NAME?</v>
      </c>
      <c r="M57" s="51" t="e">
        <f t="shared" si="0"/>
        <v>#NAME?</v>
      </c>
      <c r="N57" s="44" t="s">
        <v>107</v>
      </c>
      <c r="P57" s="48" t="e">
        <f>BSDelta(B57,J57,K57,C57,(I57-$B$1)/365,G57,H57,D57)</f>
        <v>#NAME?</v>
      </c>
      <c r="Q57" s="48" t="e">
        <f>BSGamma(B57,J57,K57,C57,(I57-$B$1)/365,G57,D57)</f>
        <v>#NAME?</v>
      </c>
      <c r="R57" s="50" t="e">
        <f>BSVega(B57,J57,K57,C57,(I57-$B$1)/365,G57,D57)</f>
        <v>#NAME?</v>
      </c>
      <c r="S57" s="50" t="e">
        <f>BSVolga(B57,J57,K57,C57,(I57-$B$1)/365,G57,D57)</f>
        <v>#NAME?</v>
      </c>
      <c r="T57" s="50" t="e">
        <f>BSTheta(B57,J57,K57,C57,(I57-$B$1)/365,G57,H57,D57)</f>
        <v>#NAME?</v>
      </c>
      <c r="U57" s="51" t="e">
        <f>BSRho(B57,J57,K57,C57,(I57-$B$1)/365,G57,H57,D57)</f>
        <v>#NAME?</v>
      </c>
      <c r="V57" s="73" t="e">
        <f t="shared" si="1"/>
        <v>#NAME?</v>
      </c>
      <c r="W57" s="73" t="e">
        <f t="shared" si="2"/>
        <v>#NAME?</v>
      </c>
      <c r="X57" s="53" t="e">
        <f t="shared" si="3"/>
        <v>#NAME?</v>
      </c>
      <c r="Y57" s="53" t="e">
        <f t="shared" si="4"/>
        <v>#NAME?</v>
      </c>
      <c r="Z57" s="53" t="e">
        <f t="shared" si="5"/>
        <v>#NAME?</v>
      </c>
      <c r="AA57" s="53" t="e">
        <f t="shared" si="6"/>
        <v>#NAME?</v>
      </c>
      <c r="AB57" s="53" t="e">
        <f>(BSPrice($B57*0.8,$J57,$K57,$C57,($I57-$B$1)/365,$G57,$H57,$D57)-BSPrice($B57,$J57,$K57,$C57,($I57-$B$1)/365,$G57,$H57,$D57))*$F57</f>
        <v>#NAME?</v>
      </c>
      <c r="AC57" s="53" t="e">
        <f>(BSPrice($B57*0.9,$J57,$K57,$C57,($I57-$B$1)/365,$G57,$H57,$D57)-BSPrice($B57,$J57,$K57,$C57,($I57-$B$1)/365,$G57,$H57,$D57))*$F57</f>
        <v>#NAME?</v>
      </c>
      <c r="AD57" s="53" t="e">
        <f>(BSPrice($B57*0.95,$J57,$K57,$C57,($I57-$B$1)/365,$G57,$H57,$D57)-BSPrice($B57,$J57,$K57,$C57,($I57-$B$1)/365,$G57,$H57,$D57))*$F57</f>
        <v>#NAME?</v>
      </c>
      <c r="AE57" s="53" t="e">
        <f>(BSPrice($B57*0.98,$J57,$K57,$C57,($I57-$B$1)/365,$G57,$H57,$D57)-BSPrice($B57,$J57,$K57,$C57,($I57-$B$1)/365,$G57,$H57,$D57))*$F57</f>
        <v>#NAME?</v>
      </c>
      <c r="AF57" s="53" t="e">
        <f>(BSPrice($B57*1.02,$J57,$K57,$C57,($I57-$B$1)/365,$G57,$H57,$D57)-BSPrice($B57,$J57,$K57,$C57,($I57-$B$1)/365,$G57,$H57,$D57))*$F57</f>
        <v>#NAME?</v>
      </c>
      <c r="AG57" s="53" t="e">
        <f>(BSPrice($B57*1.05,$J57,$K57,$C57,($I57-$B$1)/365,$G57,$H57,$D57)-BSPrice($B57,$J57,$K57,$C57,($I57-$B$1)/365,$G57,$H57,$D57))*$F57</f>
        <v>#NAME?</v>
      </c>
      <c r="AH57" s="53" t="e">
        <f>(BSPrice($B57*1.1,$J57,$K57,$C57,($I57-$B$1)/365,$G57,$H57,$D57)-BSPrice($B57,$J57,$K57,$C57,($I57-$B$1)/365,$G57,$H57,$D57))*$F57</f>
        <v>#NAME?</v>
      </c>
      <c r="AI57" s="53" t="e">
        <f>(BSPrice($B57*1.2,$J57,$K57,$C57,($I57-$B$1)/365,$G57,$H57,$D57)-BSPrice($B57,$J57,$K57,$C57,($I57-$B$1)/365,$G57,$H57,$D57))*$F57</f>
        <v>#NAME?</v>
      </c>
      <c r="AJ57" s="53" t="e">
        <f>(BSPrice($B57,$J57-0.1,$K57,$C57,($I57-$B$1)/365,$G57,$H57,$D57)-BSPrice($B57,$J57,$K57,$C57,($I57-$B$1)/365,$G57,$H57,$D57))*$F57</f>
        <v>#NAME?</v>
      </c>
      <c r="AK57" s="53" t="e">
        <f>(BSPrice($B57,$J57-0.05,$K57,$C57,($I57-$B$1)/365,$G57,$H57,$D57)-BSPrice($B57,$J57,$K57,$C57,($I57-$B$1)/365,$G57,$H57,$D57))*$F57</f>
        <v>#NAME?</v>
      </c>
      <c r="AL57" s="53" t="e">
        <f>(BSPrice($B57,$J57-0.02,$K57,$C57,($I57-$B$1)/365,$G57,$H57,$D57)-BSPrice($B57,$J57,$K57,$C57,($I57-$B$1)/365,$G57,$H57,$D57))*$F57</f>
        <v>#NAME?</v>
      </c>
      <c r="AM57" s="53" t="e">
        <f>(BSPrice($B57,$J57-0.01,$K57,$C57,($I57-$B$1)/365,$G57,$H57,$D57)-BSPrice($B57,$J57,$K57,$C57,($I57-$B$1)/365,$G57,$H57,$D57))*$F57</f>
        <v>#NAME?</v>
      </c>
      <c r="AN57" s="53" t="e">
        <f>(BSPrice($B57,$J57+0.01,$K57,$C57,($I57-$B$1)/365,$G57,$H57,$D57)-BSPrice($B57,$J57,$K57,$C57,($I57-$B$1)/365,$G57,$H57,$D57))*$F57</f>
        <v>#NAME?</v>
      </c>
      <c r="AO57" s="53" t="e">
        <f>(BSPrice($B57,$J57+0.02,$K57,$C57,($I57-$B$1)/365,$G57,$H57,$D57)-BSPrice($B57,$J57,$K57,$C57,($I57-$B$1)/365,$G57,$H57,$D57))*$F57</f>
        <v>#NAME?</v>
      </c>
      <c r="AP57" s="53" t="e">
        <f>(BSPrice($B57,$J57+0.05,$K57,$C57,($I57-$B$1)/365,$G57,$H57,$D57)-BSPrice($B57,$J57,$K57,$C57,($I57-$B$1)/365,$G57,$H57,$D57))*$F57</f>
        <v>#NAME?</v>
      </c>
      <c r="AQ57" s="53" t="e">
        <f>(BSPrice($B57,$J57+0.1,$K57,$C57,($I57-$B$1)/365,$G57,$H57,$D57)-BSPrice($B57,$J57,$K57,$C57,($I57-$B$1)/365,$G57,$H57,$D57))*$F57</f>
        <v>#NAME?</v>
      </c>
      <c r="AR57">
        <v>-32201.7334460709</v>
      </c>
      <c r="AS57">
        <v>-32201.7403763568</v>
      </c>
      <c r="AT57">
        <v>-32201.7564588591</v>
      </c>
      <c r="AU57">
        <v>-32201.7951464725</v>
      </c>
      <c r="AV57">
        <v>-32201.9454113337</v>
      </c>
      <c r="AW57">
        <v>-32205.3684560405</v>
      </c>
      <c r="AX57">
        <v>-32211.2996919969</v>
      </c>
      <c r="AY57">
        <v>-31111.809202746</v>
      </c>
      <c r="AZ57">
        <v>-31111.8302927906</v>
      </c>
      <c r="BA57">
        <v>-31111.87358161</v>
      </c>
      <c r="BB57">
        <v>-31111.9686789504</v>
      </c>
      <c r="BC57">
        <v>-31112.3026223568</v>
      </c>
      <c r="BD57">
        <v>-31118.4453889312</v>
      </c>
      <c r="BE57">
        <v>-31127.9304457889</v>
      </c>
      <c r="BF57">
        <v>-28931.9911805923</v>
      </c>
      <c r="BG57">
        <v>-28932.1310982718</v>
      </c>
      <c r="BH57">
        <v>-28932.3635901923</v>
      </c>
      <c r="BI57">
        <v>-28932.8014305269</v>
      </c>
      <c r="BJ57">
        <v>-28934.0988618203</v>
      </c>
      <c r="BK57">
        <v>-28950.8217179071</v>
      </c>
      <c r="BL57">
        <v>-28971.9216607503</v>
      </c>
      <c r="BM57">
        <v>-27842.1320332255</v>
      </c>
      <c r="BN57">
        <v>-27842.4456059498</v>
      </c>
      <c r="BO57">
        <v>-27842.9212798522</v>
      </c>
      <c r="BP57">
        <v>-27843.7602867377</v>
      </c>
      <c r="BQ57">
        <v>-27846.0743519269</v>
      </c>
      <c r="BR57">
        <v>-27871.7864429728</v>
      </c>
      <c r="BS57">
        <v>-27901.4804912978</v>
      </c>
      <c r="BT57">
        <v>-26752.3623415757</v>
      </c>
      <c r="BU57">
        <v>-26753.0123070362</v>
      </c>
      <c r="BV57">
        <v>-26753.9199399066</v>
      </c>
      <c r="BW57">
        <v>-26755.4290265991</v>
      </c>
      <c r="BX57">
        <v>-26759.3314885443</v>
      </c>
      <c r="BY57">
        <v>-26797.3193992503</v>
      </c>
      <c r="BZ57">
        <v>-26837.7688183103</v>
      </c>
      <c r="CA57">
        <v>-25662.7719262036</v>
      </c>
      <c r="CB57">
        <v>-25664.0290660086</v>
      </c>
      <c r="CC57">
        <v>-25665.657223466</v>
      </c>
      <c r="CD57">
        <v>-25668.2236477743</v>
      </c>
      <c r="CE57">
        <v>-25674.4863395994</v>
      </c>
      <c r="CF57">
        <v>-25728.6522654392</v>
      </c>
      <c r="CG57">
        <v>-25782.1859156327</v>
      </c>
      <c r="CH57">
        <v>-23484.8469790944</v>
      </c>
      <c r="CI57">
        <v>-23488.7812434554</v>
      </c>
      <c r="CJ57">
        <v>-23493.2507309098</v>
      </c>
      <c r="CK57">
        <v>-23499.6766895737</v>
      </c>
      <c r="CL57">
        <v>-23513.8715896227</v>
      </c>
      <c r="CM57">
        <v>-23614.3001344533</v>
      </c>
      <c r="CN57">
        <v>-23701.352214787</v>
      </c>
    </row>
    <row r="58" spans="1:92">
      <c r="A58" s="70" t="s">
        <v>1</v>
      </c>
      <c r="B58" s="44">
        <f>VLOOKUP(A58,PriceData!$K$4:$L$6,2,FALSE)</f>
        <v>2905</v>
      </c>
      <c r="C58" s="37">
        <f>VLOOKUP(A58,PriceData!$K$4:$M$6,3,FALSE)</f>
        <v>0.022</v>
      </c>
      <c r="D58" s="44" t="s">
        <v>108</v>
      </c>
      <c r="E58" s="44" t="s">
        <v>114</v>
      </c>
      <c r="F58" s="44">
        <v>20</v>
      </c>
      <c r="G58" s="44">
        <v>2731</v>
      </c>
      <c r="H58" s="44" t="s">
        <v>109</v>
      </c>
      <c r="I58" s="71">
        <v>40347</v>
      </c>
      <c r="J58" s="37">
        <v>0.397433646982322</v>
      </c>
      <c r="K58" s="72">
        <f>VLOOKUP(I58,PriceData!$A$5:$D$7,MATCH($E58,PriceData!$A$4:$D$4,0),FALSE)</f>
        <v>0.023</v>
      </c>
      <c r="L58" s="51" t="e">
        <f>BSPrice($B58,$J58,$K58,$C58,($I58-$B$1)/365,$G58,$H58,$D58)</f>
        <v>#NAME?</v>
      </c>
      <c r="M58" s="51" t="e">
        <f t="shared" si="0"/>
        <v>#NAME?</v>
      </c>
      <c r="N58" s="44" t="s">
        <v>112</v>
      </c>
      <c r="P58" s="48" t="e">
        <f>BSDelta(B58,J58,K58,C58,(I58-$B$1)/365,G58,H58,D58)</f>
        <v>#NAME?</v>
      </c>
      <c r="Q58" s="48" t="e">
        <f>BSGamma(B58,J58,K58,C58,(I58-$B$1)/365,G58,D58)</f>
        <v>#NAME?</v>
      </c>
      <c r="R58" s="50" t="e">
        <f>BSVega(B58,J58,K58,C58,(I58-$B$1)/365,G58,D58)</f>
        <v>#NAME?</v>
      </c>
      <c r="S58" s="50" t="e">
        <f>BSVolga(B58,J58,K58,C58,(I58-$B$1)/365,G58,D58)</f>
        <v>#NAME?</v>
      </c>
      <c r="T58" s="50" t="e">
        <f>BSTheta(B58,J58,K58,C58,(I58-$B$1)/365,G58,H58,D58)</f>
        <v>#NAME?</v>
      </c>
      <c r="U58" s="51" t="e">
        <f>BSRho(B58,J58,K58,C58,(I58-$B$1)/365,G58,H58,D58)</f>
        <v>#NAME?</v>
      </c>
      <c r="V58" s="73" t="e">
        <f t="shared" si="1"/>
        <v>#NAME?</v>
      </c>
      <c r="W58" s="73" t="e">
        <f t="shared" si="2"/>
        <v>#NAME?</v>
      </c>
      <c r="X58" s="53" t="e">
        <f t="shared" si="3"/>
        <v>#NAME?</v>
      </c>
      <c r="Y58" s="53" t="e">
        <f t="shared" si="4"/>
        <v>#NAME?</v>
      </c>
      <c r="Z58" s="53" t="e">
        <f t="shared" si="5"/>
        <v>#NAME?</v>
      </c>
      <c r="AA58" s="53" t="e">
        <f t="shared" si="6"/>
        <v>#NAME?</v>
      </c>
      <c r="AB58" s="53" t="e">
        <f>(BSPrice($B58*0.8,$J58,$K58,$C58,($I58-$B$1)/365,$G58,$H58,$D58)-BSPrice($B58,$J58,$K58,$C58,($I58-$B$1)/365,$G58,$H58,$D58))*$F58</f>
        <v>#NAME?</v>
      </c>
      <c r="AC58" s="53" t="e">
        <f>(BSPrice($B58*0.9,$J58,$K58,$C58,($I58-$B$1)/365,$G58,$H58,$D58)-BSPrice($B58,$J58,$K58,$C58,($I58-$B$1)/365,$G58,$H58,$D58))*$F58</f>
        <v>#NAME?</v>
      </c>
      <c r="AD58" s="53" t="e">
        <f>(BSPrice($B58*0.95,$J58,$K58,$C58,($I58-$B$1)/365,$G58,$H58,$D58)-BSPrice($B58,$J58,$K58,$C58,($I58-$B$1)/365,$G58,$H58,$D58))*$F58</f>
        <v>#NAME?</v>
      </c>
      <c r="AE58" s="53" t="e">
        <f>(BSPrice($B58*0.98,$J58,$K58,$C58,($I58-$B$1)/365,$G58,$H58,$D58)-BSPrice($B58,$J58,$K58,$C58,($I58-$B$1)/365,$G58,$H58,$D58))*$F58</f>
        <v>#NAME?</v>
      </c>
      <c r="AF58" s="53" t="e">
        <f>(BSPrice($B58*1.02,$J58,$K58,$C58,($I58-$B$1)/365,$G58,$H58,$D58)-BSPrice($B58,$J58,$K58,$C58,($I58-$B$1)/365,$G58,$H58,$D58))*$F58</f>
        <v>#NAME?</v>
      </c>
      <c r="AG58" s="53" t="e">
        <f>(BSPrice($B58*1.05,$J58,$K58,$C58,($I58-$B$1)/365,$G58,$H58,$D58)-BSPrice($B58,$J58,$K58,$C58,($I58-$B$1)/365,$G58,$H58,$D58))*$F58</f>
        <v>#NAME?</v>
      </c>
      <c r="AH58" s="53" t="e">
        <f>(BSPrice($B58*1.1,$J58,$K58,$C58,($I58-$B$1)/365,$G58,$H58,$D58)-BSPrice($B58,$J58,$K58,$C58,($I58-$B$1)/365,$G58,$H58,$D58))*$F58</f>
        <v>#NAME?</v>
      </c>
      <c r="AI58" s="53" t="e">
        <f>(BSPrice($B58*1.2,$J58,$K58,$C58,($I58-$B$1)/365,$G58,$H58,$D58)-BSPrice($B58,$J58,$K58,$C58,($I58-$B$1)/365,$G58,$H58,$D58))*$F58</f>
        <v>#NAME?</v>
      </c>
      <c r="AJ58" s="53" t="e">
        <f>(BSPrice($B58,$J58-0.1,$K58,$C58,($I58-$B$1)/365,$G58,$H58,$D58)-BSPrice($B58,$J58,$K58,$C58,($I58-$B$1)/365,$G58,$H58,$D58))*$F58</f>
        <v>#NAME?</v>
      </c>
      <c r="AK58" s="53" t="e">
        <f>(BSPrice($B58,$J58-0.05,$K58,$C58,($I58-$B$1)/365,$G58,$H58,$D58)-BSPrice($B58,$J58,$K58,$C58,($I58-$B$1)/365,$G58,$H58,$D58))*$F58</f>
        <v>#NAME?</v>
      </c>
      <c r="AL58" s="53" t="e">
        <f>(BSPrice($B58,$J58-0.02,$K58,$C58,($I58-$B$1)/365,$G58,$H58,$D58)-BSPrice($B58,$J58,$K58,$C58,($I58-$B$1)/365,$G58,$H58,$D58))*$F58</f>
        <v>#NAME?</v>
      </c>
      <c r="AM58" s="53" t="e">
        <f>(BSPrice($B58,$J58-0.01,$K58,$C58,($I58-$B$1)/365,$G58,$H58,$D58)-BSPrice($B58,$J58,$K58,$C58,($I58-$B$1)/365,$G58,$H58,$D58))*$F58</f>
        <v>#NAME?</v>
      </c>
      <c r="AN58" s="53" t="e">
        <f>(BSPrice($B58,$J58+0.01,$K58,$C58,($I58-$B$1)/365,$G58,$H58,$D58)-BSPrice($B58,$J58,$K58,$C58,($I58-$B$1)/365,$G58,$H58,$D58))*$F58</f>
        <v>#NAME?</v>
      </c>
      <c r="AO58" s="53" t="e">
        <f>(BSPrice($B58,$J58+0.02,$K58,$C58,($I58-$B$1)/365,$G58,$H58,$D58)-BSPrice($B58,$J58,$K58,$C58,($I58-$B$1)/365,$G58,$H58,$D58))*$F58</f>
        <v>#NAME?</v>
      </c>
      <c r="AP58" s="53" t="e">
        <f>(BSPrice($B58,$J58+0.05,$K58,$C58,($I58-$B$1)/365,$G58,$H58,$D58)-BSPrice($B58,$J58,$K58,$C58,($I58-$B$1)/365,$G58,$H58,$D58))*$F58</f>
        <v>#NAME?</v>
      </c>
      <c r="AQ58" s="53" t="e">
        <f>(BSPrice($B58,$J58+0.1,$K58,$C58,($I58-$B$1)/365,$G58,$H58,$D58)-BSPrice($B58,$J58,$K58,$C58,($I58-$B$1)/365,$G58,$H58,$D58))*$F58</f>
        <v>#NAME?</v>
      </c>
      <c r="AR58">
        <v>32201.7334460709</v>
      </c>
      <c r="AS58">
        <v>32201.7403763568</v>
      </c>
      <c r="AT58">
        <v>32201.7564588591</v>
      </c>
      <c r="AU58">
        <v>32201.7951464725</v>
      </c>
      <c r="AV58">
        <v>32201.9454113337</v>
      </c>
      <c r="AW58">
        <v>32205.3684560405</v>
      </c>
      <c r="AX58">
        <v>32211.2996919969</v>
      </c>
      <c r="AY58">
        <v>31111.809202746</v>
      </c>
      <c r="AZ58">
        <v>31111.8302927906</v>
      </c>
      <c r="BA58">
        <v>31111.87358161</v>
      </c>
      <c r="BB58">
        <v>31111.9686789504</v>
      </c>
      <c r="BC58">
        <v>31112.3026223568</v>
      </c>
      <c r="BD58">
        <v>31118.4453889312</v>
      </c>
      <c r="BE58">
        <v>31127.9304457889</v>
      </c>
      <c r="BF58">
        <v>28931.9911805923</v>
      </c>
      <c r="BG58">
        <v>28932.1310982718</v>
      </c>
      <c r="BH58">
        <v>28932.3635901923</v>
      </c>
      <c r="BI58">
        <v>28932.8014305269</v>
      </c>
      <c r="BJ58">
        <v>28934.0988618203</v>
      </c>
      <c r="BK58">
        <v>28950.8217179071</v>
      </c>
      <c r="BL58">
        <v>28971.9216607503</v>
      </c>
      <c r="BM58">
        <v>27842.1320332255</v>
      </c>
      <c r="BN58">
        <v>27842.4456059498</v>
      </c>
      <c r="BO58">
        <v>27842.9212798522</v>
      </c>
      <c r="BP58">
        <v>27843.7602867377</v>
      </c>
      <c r="BQ58">
        <v>27846.0743519269</v>
      </c>
      <c r="BR58">
        <v>27871.7864429728</v>
      </c>
      <c r="BS58">
        <v>27901.4804912978</v>
      </c>
      <c r="BT58">
        <v>26752.3623415757</v>
      </c>
      <c r="BU58">
        <v>26753.0123070362</v>
      </c>
      <c r="BV58">
        <v>26753.9199399066</v>
      </c>
      <c r="BW58">
        <v>26755.4290265991</v>
      </c>
      <c r="BX58">
        <v>26759.3314885443</v>
      </c>
      <c r="BY58">
        <v>26797.3193992503</v>
      </c>
      <c r="BZ58">
        <v>26837.7688183103</v>
      </c>
      <c r="CA58">
        <v>25662.7719262036</v>
      </c>
      <c r="CB58">
        <v>25664.0290660086</v>
      </c>
      <c r="CC58">
        <v>25665.657223466</v>
      </c>
      <c r="CD58">
        <v>25668.2236477743</v>
      </c>
      <c r="CE58">
        <v>25674.4863395994</v>
      </c>
      <c r="CF58">
        <v>25728.6522654392</v>
      </c>
      <c r="CG58">
        <v>25782.1859156327</v>
      </c>
      <c r="CH58">
        <v>23484.8469790944</v>
      </c>
      <c r="CI58">
        <v>23488.7812434554</v>
      </c>
      <c r="CJ58">
        <v>23493.2507309098</v>
      </c>
      <c r="CK58">
        <v>23499.6766895737</v>
      </c>
      <c r="CL58">
        <v>23513.8715896227</v>
      </c>
      <c r="CM58">
        <v>23614.3001344533</v>
      </c>
      <c r="CN58">
        <v>23701.352214787</v>
      </c>
    </row>
    <row r="59" spans="1:92">
      <c r="A59" s="70" t="s">
        <v>1</v>
      </c>
      <c r="B59" s="44">
        <f>VLOOKUP(A59,PriceData!$K$4:$L$6,2,FALSE)</f>
        <v>2905</v>
      </c>
      <c r="C59" s="37">
        <f>VLOOKUP(A59,PriceData!$K$4:$M$6,3,FALSE)</f>
        <v>0.022</v>
      </c>
      <c r="D59" s="44" t="s">
        <v>108</v>
      </c>
      <c r="E59" s="44" t="s">
        <v>114</v>
      </c>
      <c r="F59" s="44">
        <v>-20</v>
      </c>
      <c r="G59" s="44">
        <v>3341</v>
      </c>
      <c r="H59" s="44" t="s">
        <v>109</v>
      </c>
      <c r="I59" s="71">
        <v>40438</v>
      </c>
      <c r="J59" s="37">
        <v>0.298159357023363</v>
      </c>
      <c r="K59" s="72">
        <f>VLOOKUP(I59,PriceData!$A$5:$D$7,MATCH($E59,PriceData!$A$4:$D$4,0),FALSE)</f>
        <v>0.025</v>
      </c>
      <c r="L59" s="51" t="e">
        <f>BSPrice($B59,$J59,$K59,$C59,($I59-$B$1)/365,$G59,$H59,$D59)</f>
        <v>#NAME?</v>
      </c>
      <c r="M59" s="51" t="e">
        <f t="shared" si="0"/>
        <v>#NAME?</v>
      </c>
      <c r="N59" s="44" t="s">
        <v>107</v>
      </c>
      <c r="P59" s="48" t="e">
        <f>BSDelta(B59,J59,K59,C59,(I59-$B$1)/365,G59,H59,D59)</f>
        <v>#NAME?</v>
      </c>
      <c r="Q59" s="48" t="e">
        <f>BSGamma(B59,J59,K59,C59,(I59-$B$1)/365,G59,D59)</f>
        <v>#NAME?</v>
      </c>
      <c r="R59" s="50" t="e">
        <f>BSVega(B59,J59,K59,C59,(I59-$B$1)/365,G59,D59)</f>
        <v>#NAME?</v>
      </c>
      <c r="S59" s="50" t="e">
        <f>BSVolga(B59,J59,K59,C59,(I59-$B$1)/365,G59,D59)</f>
        <v>#NAME?</v>
      </c>
      <c r="T59" s="50" t="e">
        <f>BSTheta(B59,J59,K59,C59,(I59-$B$1)/365,G59,H59,D59)</f>
        <v>#NAME?</v>
      </c>
      <c r="U59" s="51" t="e">
        <f>BSRho(B59,J59,K59,C59,(I59-$B$1)/365,G59,H59,D59)</f>
        <v>#NAME?</v>
      </c>
      <c r="V59" s="73" t="e">
        <f t="shared" si="1"/>
        <v>#NAME?</v>
      </c>
      <c r="W59" s="73" t="e">
        <f t="shared" si="2"/>
        <v>#NAME?</v>
      </c>
      <c r="X59" s="53" t="e">
        <f t="shared" si="3"/>
        <v>#NAME?</v>
      </c>
      <c r="Y59" s="53" t="e">
        <f t="shared" si="4"/>
        <v>#NAME?</v>
      </c>
      <c r="Z59" s="53" t="e">
        <f t="shared" si="5"/>
        <v>#NAME?</v>
      </c>
      <c r="AA59" s="53" t="e">
        <f t="shared" si="6"/>
        <v>#NAME?</v>
      </c>
      <c r="AB59" s="53" t="e">
        <f>(BSPrice($B59*0.8,$J59,$K59,$C59,($I59-$B$1)/365,$G59,$H59,$D59)-BSPrice($B59,$J59,$K59,$C59,($I59-$B$1)/365,$G59,$H59,$D59))*$F59</f>
        <v>#NAME?</v>
      </c>
      <c r="AC59" s="53" t="e">
        <f>(BSPrice($B59*0.9,$J59,$K59,$C59,($I59-$B$1)/365,$G59,$H59,$D59)-BSPrice($B59,$J59,$K59,$C59,($I59-$B$1)/365,$G59,$H59,$D59))*$F59</f>
        <v>#NAME?</v>
      </c>
      <c r="AD59" s="53" t="e">
        <f>(BSPrice($B59*0.95,$J59,$K59,$C59,($I59-$B$1)/365,$G59,$H59,$D59)-BSPrice($B59,$J59,$K59,$C59,($I59-$B$1)/365,$G59,$H59,$D59))*$F59</f>
        <v>#NAME?</v>
      </c>
      <c r="AE59" s="53" t="e">
        <f>(BSPrice($B59*0.98,$J59,$K59,$C59,($I59-$B$1)/365,$G59,$H59,$D59)-BSPrice($B59,$J59,$K59,$C59,($I59-$B$1)/365,$G59,$H59,$D59))*$F59</f>
        <v>#NAME?</v>
      </c>
      <c r="AF59" s="53" t="e">
        <f>(BSPrice($B59*1.02,$J59,$K59,$C59,($I59-$B$1)/365,$G59,$H59,$D59)-BSPrice($B59,$J59,$K59,$C59,($I59-$B$1)/365,$G59,$H59,$D59))*$F59</f>
        <v>#NAME?</v>
      </c>
      <c r="AG59" s="53" t="e">
        <f>(BSPrice($B59*1.05,$J59,$K59,$C59,($I59-$B$1)/365,$G59,$H59,$D59)-BSPrice($B59,$J59,$K59,$C59,($I59-$B$1)/365,$G59,$H59,$D59))*$F59</f>
        <v>#NAME?</v>
      </c>
      <c r="AH59" s="53" t="e">
        <f>(BSPrice($B59*1.1,$J59,$K59,$C59,($I59-$B$1)/365,$G59,$H59,$D59)-BSPrice($B59,$J59,$K59,$C59,($I59-$B$1)/365,$G59,$H59,$D59))*$F59</f>
        <v>#NAME?</v>
      </c>
      <c r="AI59" s="53" t="e">
        <f>(BSPrice($B59*1.2,$J59,$K59,$C59,($I59-$B$1)/365,$G59,$H59,$D59)-BSPrice($B59,$J59,$K59,$C59,($I59-$B$1)/365,$G59,$H59,$D59))*$F59</f>
        <v>#NAME?</v>
      </c>
      <c r="AJ59" s="53" t="e">
        <f>(BSPrice($B59,$J59-0.1,$K59,$C59,($I59-$B$1)/365,$G59,$H59,$D59)-BSPrice($B59,$J59,$K59,$C59,($I59-$B$1)/365,$G59,$H59,$D59))*$F59</f>
        <v>#NAME?</v>
      </c>
      <c r="AK59" s="53" t="e">
        <f>(BSPrice($B59,$J59-0.05,$K59,$C59,($I59-$B$1)/365,$G59,$H59,$D59)-BSPrice($B59,$J59,$K59,$C59,($I59-$B$1)/365,$G59,$H59,$D59))*$F59</f>
        <v>#NAME?</v>
      </c>
      <c r="AL59" s="53" t="e">
        <f>(BSPrice($B59,$J59-0.02,$K59,$C59,($I59-$B$1)/365,$G59,$H59,$D59)-BSPrice($B59,$J59,$K59,$C59,($I59-$B$1)/365,$G59,$H59,$D59))*$F59</f>
        <v>#NAME?</v>
      </c>
      <c r="AM59" s="53" t="e">
        <f>(BSPrice($B59,$J59-0.01,$K59,$C59,($I59-$B$1)/365,$G59,$H59,$D59)-BSPrice($B59,$J59,$K59,$C59,($I59-$B$1)/365,$G59,$H59,$D59))*$F59</f>
        <v>#NAME?</v>
      </c>
      <c r="AN59" s="53" t="e">
        <f>(BSPrice($B59,$J59+0.01,$K59,$C59,($I59-$B$1)/365,$G59,$H59,$D59)-BSPrice($B59,$J59,$K59,$C59,($I59-$B$1)/365,$G59,$H59,$D59))*$F59</f>
        <v>#NAME?</v>
      </c>
      <c r="AO59" s="53" t="e">
        <f>(BSPrice($B59,$J59+0.02,$K59,$C59,($I59-$B$1)/365,$G59,$H59,$D59)-BSPrice($B59,$J59,$K59,$C59,($I59-$B$1)/365,$G59,$H59,$D59))*$F59</f>
        <v>#NAME?</v>
      </c>
      <c r="AP59" s="53" t="e">
        <f>(BSPrice($B59,$J59+0.05,$K59,$C59,($I59-$B$1)/365,$G59,$H59,$D59)-BSPrice($B59,$J59,$K59,$C59,($I59-$B$1)/365,$G59,$H59,$D59))*$F59</f>
        <v>#NAME?</v>
      </c>
      <c r="AQ59" s="53" t="e">
        <f>(BSPrice($B59,$J59+0.1,$K59,$C59,($I59-$B$1)/365,$G59,$H59,$D59)-BSPrice($B59,$J59,$K59,$C59,($I59-$B$1)/365,$G59,$H59,$D59))*$F59</f>
        <v>#NAME?</v>
      </c>
      <c r="AR59">
        <v>-37039.1590859397</v>
      </c>
      <c r="AS59">
        <v>-37039.1590946216</v>
      </c>
      <c r="AT59">
        <v>-37039.1591723886</v>
      </c>
      <c r="AU59">
        <v>-37039.1596597985</v>
      </c>
      <c r="AV59">
        <v>-37039.1647184089</v>
      </c>
      <c r="AW59">
        <v>-37039.8207556933</v>
      </c>
      <c r="AX59">
        <v>-37042.0141249547</v>
      </c>
      <c r="AY59">
        <v>-35954.649259353</v>
      </c>
      <c r="AZ59">
        <v>-35954.6493001598</v>
      </c>
      <c r="BA59">
        <v>-35954.6495977896</v>
      </c>
      <c r="BB59">
        <v>-35954.6511881739</v>
      </c>
      <c r="BC59">
        <v>-35954.6650350815</v>
      </c>
      <c r="BD59">
        <v>-35955.9314623402</v>
      </c>
      <c r="BE59">
        <v>-35959.6160326235</v>
      </c>
      <c r="BF59">
        <v>-33785.6296234445</v>
      </c>
      <c r="BG59">
        <v>-33785.6302121261</v>
      </c>
      <c r="BH59">
        <v>-33785.6332070102</v>
      </c>
      <c r="BI59">
        <v>-33785.6453637925</v>
      </c>
      <c r="BJ59">
        <v>-33785.7238003365</v>
      </c>
      <c r="BK59">
        <v>-33789.6944502782</v>
      </c>
      <c r="BL59">
        <v>-33798.7066465346</v>
      </c>
      <c r="BM59">
        <v>-32701.1198578793</v>
      </c>
      <c r="BN59">
        <v>-32701.121728505</v>
      </c>
      <c r="BO59">
        <v>-32701.12984852</v>
      </c>
      <c r="BP59">
        <v>-32701.1591126255</v>
      </c>
      <c r="BQ59">
        <v>-32701.3251719219</v>
      </c>
      <c r="BR59">
        <v>-32707.8631264565</v>
      </c>
      <c r="BS59">
        <v>-32721.1390009612</v>
      </c>
      <c r="BT59">
        <v>-31616.6102511752</v>
      </c>
      <c r="BU59">
        <v>-31616.6156269922</v>
      </c>
      <c r="BV59">
        <v>-31616.6357820495</v>
      </c>
      <c r="BW59">
        <v>-31616.7009501757</v>
      </c>
      <c r="BX59">
        <v>-31617.0300930394</v>
      </c>
      <c r="BY59">
        <v>-31627.3610208541</v>
      </c>
      <c r="BZ59">
        <v>-31646.2698725783</v>
      </c>
      <c r="CA59">
        <v>-30532.1011303303</v>
      </c>
      <c r="CB59">
        <v>-30532.1152584175</v>
      </c>
      <c r="CC59">
        <v>-30532.1615134578</v>
      </c>
      <c r="CD59">
        <v>-30532.2969442662</v>
      </c>
      <c r="CE59">
        <v>-30532.9122253528</v>
      </c>
      <c r="CF59">
        <v>-30548.6470965325</v>
      </c>
      <c r="CG59">
        <v>-30574.7849507243</v>
      </c>
      <c r="CH59">
        <v>-28363.0889800213</v>
      </c>
      <c r="CI59">
        <v>-28363.1663861202</v>
      </c>
      <c r="CJ59">
        <v>-28363.3653100421</v>
      </c>
      <c r="CK59">
        <v>-28363.8545481715</v>
      </c>
      <c r="CL59">
        <v>-28365.7023699596</v>
      </c>
      <c r="CM59">
        <v>-28398.8669730706</v>
      </c>
      <c r="CN59">
        <v>-28445.0905492355</v>
      </c>
    </row>
    <row r="60" spans="1:92">
      <c r="A60" s="70" t="s">
        <v>1</v>
      </c>
      <c r="B60" s="44">
        <f>VLOOKUP(A60,PriceData!$K$4:$L$6,2,FALSE)</f>
        <v>2905</v>
      </c>
      <c r="C60" s="37">
        <f>VLOOKUP(A60,PriceData!$K$4:$M$6,3,FALSE)</f>
        <v>0.022</v>
      </c>
      <c r="D60" s="44" t="s">
        <v>108</v>
      </c>
      <c r="E60" s="44" t="s">
        <v>114</v>
      </c>
      <c r="F60" s="44">
        <v>-20</v>
      </c>
      <c r="G60" s="44">
        <v>2731</v>
      </c>
      <c r="H60" s="44" t="s">
        <v>109</v>
      </c>
      <c r="I60" s="71">
        <v>40438</v>
      </c>
      <c r="J60" s="37">
        <v>0.368635903057377</v>
      </c>
      <c r="K60" s="72">
        <f>VLOOKUP(I60,PriceData!$A$5:$D$7,MATCH($E60,PriceData!$A$4:$D$4,0),FALSE)</f>
        <v>0.025</v>
      </c>
      <c r="L60" s="51" t="e">
        <f>BSPrice($B60,$J60,$K60,$C60,($I60-$B$1)/365,$G60,$H60,$D60)</f>
        <v>#NAME?</v>
      </c>
      <c r="M60" s="51" t="e">
        <f t="shared" si="0"/>
        <v>#NAME?</v>
      </c>
      <c r="N60" s="44" t="s">
        <v>107</v>
      </c>
      <c r="P60" s="48" t="e">
        <f>BSDelta(B60,J60,K60,C60,(I60-$B$1)/365,G60,H60,D60)</f>
        <v>#NAME?</v>
      </c>
      <c r="Q60" s="48" t="e">
        <f>BSGamma(B60,J60,K60,C60,(I60-$B$1)/365,G60,D60)</f>
        <v>#NAME?</v>
      </c>
      <c r="R60" s="50" t="e">
        <f>BSVega(B60,J60,K60,C60,(I60-$B$1)/365,G60,D60)</f>
        <v>#NAME?</v>
      </c>
      <c r="S60" s="50" t="e">
        <f>BSVolga(B60,J60,K60,C60,(I60-$B$1)/365,G60,D60)</f>
        <v>#NAME?</v>
      </c>
      <c r="T60" s="50" t="e">
        <f>BSTheta(B60,J60,K60,C60,(I60-$B$1)/365,G60,H60,D60)</f>
        <v>#NAME?</v>
      </c>
      <c r="U60" s="51" t="e">
        <f>BSRho(B60,J60,K60,C60,(I60-$B$1)/365,G60,H60,D60)</f>
        <v>#NAME?</v>
      </c>
      <c r="V60" s="73" t="e">
        <f t="shared" si="1"/>
        <v>#NAME?</v>
      </c>
      <c r="W60" s="73" t="e">
        <f t="shared" si="2"/>
        <v>#NAME?</v>
      </c>
      <c r="X60" s="53" t="e">
        <f t="shared" si="3"/>
        <v>#NAME?</v>
      </c>
      <c r="Y60" s="53" t="e">
        <f t="shared" si="4"/>
        <v>#NAME?</v>
      </c>
      <c r="Z60" s="53" t="e">
        <f t="shared" si="5"/>
        <v>#NAME?</v>
      </c>
      <c r="AA60" s="53" t="e">
        <f t="shared" si="6"/>
        <v>#NAME?</v>
      </c>
      <c r="AB60" s="53" t="e">
        <f>(BSPrice($B60*0.8,$J60,$K60,$C60,($I60-$B$1)/365,$G60,$H60,$D60)-BSPrice($B60,$J60,$K60,$C60,($I60-$B$1)/365,$G60,$H60,$D60))*$F60</f>
        <v>#NAME?</v>
      </c>
      <c r="AC60" s="53" t="e">
        <f>(BSPrice($B60*0.9,$J60,$K60,$C60,($I60-$B$1)/365,$G60,$H60,$D60)-BSPrice($B60,$J60,$K60,$C60,($I60-$B$1)/365,$G60,$H60,$D60))*$F60</f>
        <v>#NAME?</v>
      </c>
      <c r="AD60" s="53" t="e">
        <f>(BSPrice($B60*0.95,$J60,$K60,$C60,($I60-$B$1)/365,$G60,$H60,$D60)-BSPrice($B60,$J60,$K60,$C60,($I60-$B$1)/365,$G60,$H60,$D60))*$F60</f>
        <v>#NAME?</v>
      </c>
      <c r="AE60" s="53" t="e">
        <f>(BSPrice($B60*0.98,$J60,$K60,$C60,($I60-$B$1)/365,$G60,$H60,$D60)-BSPrice($B60,$J60,$K60,$C60,($I60-$B$1)/365,$G60,$H60,$D60))*$F60</f>
        <v>#NAME?</v>
      </c>
      <c r="AF60" s="53" t="e">
        <f>(BSPrice($B60*1.02,$J60,$K60,$C60,($I60-$B$1)/365,$G60,$H60,$D60)-BSPrice($B60,$J60,$K60,$C60,($I60-$B$1)/365,$G60,$H60,$D60))*$F60</f>
        <v>#NAME?</v>
      </c>
      <c r="AG60" s="53" t="e">
        <f>(BSPrice($B60*1.05,$J60,$K60,$C60,($I60-$B$1)/365,$G60,$H60,$D60)-BSPrice($B60,$J60,$K60,$C60,($I60-$B$1)/365,$G60,$H60,$D60))*$F60</f>
        <v>#NAME?</v>
      </c>
      <c r="AH60" s="53" t="e">
        <f>(BSPrice($B60*1.1,$J60,$K60,$C60,($I60-$B$1)/365,$G60,$H60,$D60)-BSPrice($B60,$J60,$K60,$C60,($I60-$B$1)/365,$G60,$H60,$D60))*$F60</f>
        <v>#NAME?</v>
      </c>
      <c r="AI60" s="53" t="e">
        <f>(BSPrice($B60*1.2,$J60,$K60,$C60,($I60-$B$1)/365,$G60,$H60,$D60)-BSPrice($B60,$J60,$K60,$C60,($I60-$B$1)/365,$G60,$H60,$D60))*$F60</f>
        <v>#NAME?</v>
      </c>
      <c r="AJ60" s="53" t="e">
        <f>(BSPrice($B60,$J60-0.1,$K60,$C60,($I60-$B$1)/365,$G60,$H60,$D60)-BSPrice($B60,$J60,$K60,$C60,($I60-$B$1)/365,$G60,$H60,$D60))*$F60</f>
        <v>#NAME?</v>
      </c>
      <c r="AK60" s="53" t="e">
        <f>(BSPrice($B60,$J60-0.05,$K60,$C60,($I60-$B$1)/365,$G60,$H60,$D60)-BSPrice($B60,$J60,$K60,$C60,($I60-$B$1)/365,$G60,$H60,$D60))*$F60</f>
        <v>#NAME?</v>
      </c>
      <c r="AL60" s="53" t="e">
        <f>(BSPrice($B60,$J60-0.02,$K60,$C60,($I60-$B$1)/365,$G60,$H60,$D60)-BSPrice($B60,$J60,$K60,$C60,($I60-$B$1)/365,$G60,$H60,$D60))*$F60</f>
        <v>#NAME?</v>
      </c>
      <c r="AM60" s="53" t="e">
        <f>(BSPrice($B60,$J60-0.01,$K60,$C60,($I60-$B$1)/365,$G60,$H60,$D60)-BSPrice($B60,$J60,$K60,$C60,($I60-$B$1)/365,$G60,$H60,$D60))*$F60</f>
        <v>#NAME?</v>
      </c>
      <c r="AN60" s="53" t="e">
        <f>(BSPrice($B60,$J60+0.01,$K60,$C60,($I60-$B$1)/365,$G60,$H60,$D60)-BSPrice($B60,$J60,$K60,$C60,($I60-$B$1)/365,$G60,$H60,$D60))*$F60</f>
        <v>#NAME?</v>
      </c>
      <c r="AO60" s="53" t="e">
        <f>(BSPrice($B60,$J60+0.02,$K60,$C60,($I60-$B$1)/365,$G60,$H60,$D60)-BSPrice($B60,$J60,$K60,$C60,($I60-$B$1)/365,$G60,$H60,$D60))*$F60</f>
        <v>#NAME?</v>
      </c>
      <c r="AP60" s="53" t="e">
        <f>(BSPrice($B60,$J60+0.05,$K60,$C60,($I60-$B$1)/365,$G60,$H60,$D60)-BSPrice($B60,$J60,$K60,$C60,($I60-$B$1)/365,$G60,$H60,$D60))*$F60</f>
        <v>#NAME?</v>
      </c>
      <c r="AQ60" s="53" t="e">
        <f>(BSPrice($B60,$J60+0.1,$K60,$C60,($I60-$B$1)/365,$G60,$H60,$D60)-BSPrice($B60,$J60,$K60,$C60,($I60-$B$1)/365,$G60,$H60,$D60))*$F60</f>
        <v>#NAME?</v>
      </c>
      <c r="AR60">
        <v>-31095.9726590866</v>
      </c>
      <c r="AS60">
        <v>-31096.0743607751</v>
      </c>
      <c r="AT60">
        <v>-31096.2652735133</v>
      </c>
      <c r="AU60">
        <v>-31096.6541597506</v>
      </c>
      <c r="AV60">
        <v>-31097.8977834286</v>
      </c>
      <c r="AW60">
        <v>-31116.006476378</v>
      </c>
      <c r="AX60">
        <v>-31140.0212394357</v>
      </c>
      <c r="AY60">
        <v>-30011.5050463343</v>
      </c>
      <c r="AZ60">
        <v>-30011.7451887478</v>
      </c>
      <c r="BA60">
        <v>-30012.15187211</v>
      </c>
      <c r="BB60">
        <v>-30012.9212989478</v>
      </c>
      <c r="BC60">
        <v>-30015.1922679253</v>
      </c>
      <c r="BD60">
        <v>-30043.2915139124</v>
      </c>
      <c r="BE60">
        <v>-30077.2428628479</v>
      </c>
      <c r="BF60">
        <v>-27842.816109943</v>
      </c>
      <c r="BG60">
        <v>-27843.8515144845</v>
      </c>
      <c r="BH60">
        <v>-27845.3207513732</v>
      </c>
      <c r="BI60">
        <v>-27847.7732657231</v>
      </c>
      <c r="BJ60">
        <v>-27854.0968326011</v>
      </c>
      <c r="BK60">
        <v>-27913.7428119217</v>
      </c>
      <c r="BL60">
        <v>-27975.0256024186</v>
      </c>
      <c r="BM60">
        <v>-26758.7747642868</v>
      </c>
      <c r="BN60">
        <v>-26760.7060984664</v>
      </c>
      <c r="BO60">
        <v>-26763.2459009139</v>
      </c>
      <c r="BP60">
        <v>-26767.265601862</v>
      </c>
      <c r="BQ60">
        <v>-26777.0543012449</v>
      </c>
      <c r="BR60">
        <v>-26859.4755908444</v>
      </c>
      <c r="BS60">
        <v>-26938.3846869071</v>
      </c>
      <c r="BT60">
        <v>-25675.1632220143</v>
      </c>
      <c r="BU60">
        <v>-25678.5553340763</v>
      </c>
      <c r="BV60">
        <v>-25682.7185915448</v>
      </c>
      <c r="BW60">
        <v>-25688.9989298686</v>
      </c>
      <c r="BX60">
        <v>-25703.5271935107</v>
      </c>
      <c r="BY60">
        <v>-25814.0660016852</v>
      </c>
      <c r="BZ60">
        <v>-25913.2794437582</v>
      </c>
      <c r="CA60">
        <v>-24592.274396193</v>
      </c>
      <c r="CB60">
        <v>-24597.9227347583</v>
      </c>
      <c r="CC60">
        <v>-24604.4337117174</v>
      </c>
      <c r="CD60">
        <v>-24613.8390196026</v>
      </c>
      <c r="CE60">
        <v>-24634.6131300526</v>
      </c>
      <c r="CF60">
        <v>-24778.9679787353</v>
      </c>
      <c r="CG60">
        <v>-24901.1059339913</v>
      </c>
      <c r="CH60">
        <v>-22430.5461286263</v>
      </c>
      <c r="CI60">
        <v>-22444.1952236714</v>
      </c>
      <c r="CJ60">
        <v>-22458.3048639161</v>
      </c>
      <c r="CK60">
        <v>-22477.2197454653</v>
      </c>
      <c r="CL60">
        <v>-22515.8095338461</v>
      </c>
      <c r="CM60">
        <v>-22745.5807176133</v>
      </c>
      <c r="CN60">
        <v>-22920.8880100044</v>
      </c>
    </row>
    <row r="61" spans="1:92">
      <c r="A61" s="70" t="s">
        <v>1</v>
      </c>
      <c r="B61" s="44">
        <f>VLOOKUP(A61,PriceData!$K$4:$L$6,2,FALSE)</f>
        <v>2905</v>
      </c>
      <c r="C61" s="37">
        <f>VLOOKUP(A61,PriceData!$K$4:$M$6,3,FALSE)</f>
        <v>0.022</v>
      </c>
      <c r="D61" s="44" t="s">
        <v>108</v>
      </c>
      <c r="E61" s="44" t="s">
        <v>114</v>
      </c>
      <c r="F61" s="44">
        <v>5</v>
      </c>
      <c r="G61" s="44">
        <v>2556</v>
      </c>
      <c r="H61" s="44" t="s">
        <v>109</v>
      </c>
      <c r="I61" s="71">
        <v>40438</v>
      </c>
      <c r="J61" s="37">
        <v>0.423338439302555</v>
      </c>
      <c r="K61" s="72">
        <f>VLOOKUP(I61,PriceData!$A$5:$D$7,MATCH($E61,PriceData!$A$4:$D$4,0),FALSE)</f>
        <v>0.025</v>
      </c>
      <c r="L61" s="51" t="e">
        <f>BSPrice($B61,$J61,$K61,$C61,($I61-$B$1)/365,$G61,$H61,$D61)</f>
        <v>#NAME?</v>
      </c>
      <c r="M61" s="51" t="e">
        <f t="shared" si="0"/>
        <v>#NAME?</v>
      </c>
      <c r="N61" s="44" t="s">
        <v>113</v>
      </c>
      <c r="P61" s="48" t="e">
        <f>BSDelta(B61,J61,K61,C61,(I61-$B$1)/365,G61,H61,D61)</f>
        <v>#NAME?</v>
      </c>
      <c r="Q61" s="48" t="e">
        <f>BSGamma(B61,J61,K61,C61,(I61-$B$1)/365,G61,D61)</f>
        <v>#NAME?</v>
      </c>
      <c r="R61" s="50" t="e">
        <f>BSVega(B61,J61,K61,C61,(I61-$B$1)/365,G61,D61)</f>
        <v>#NAME?</v>
      </c>
      <c r="S61" s="50" t="e">
        <f>BSVolga(B61,J61,K61,C61,(I61-$B$1)/365,G61,D61)</f>
        <v>#NAME?</v>
      </c>
      <c r="T61" s="50" t="e">
        <f>BSTheta(B61,J61,K61,C61,(I61-$B$1)/365,G61,H61,D61)</f>
        <v>#NAME?</v>
      </c>
      <c r="U61" s="51" t="e">
        <f>BSRho(B61,J61,K61,C61,(I61-$B$1)/365,G61,H61,D61)</f>
        <v>#NAME?</v>
      </c>
      <c r="V61" s="73" t="e">
        <f t="shared" si="1"/>
        <v>#NAME?</v>
      </c>
      <c r="W61" s="73" t="e">
        <f t="shared" si="2"/>
        <v>#NAME?</v>
      </c>
      <c r="X61" s="53" t="e">
        <f t="shared" si="3"/>
        <v>#NAME?</v>
      </c>
      <c r="Y61" s="53" t="e">
        <f t="shared" si="4"/>
        <v>#NAME?</v>
      </c>
      <c r="Z61" s="53" t="e">
        <f t="shared" si="5"/>
        <v>#NAME?</v>
      </c>
      <c r="AA61" s="53" t="e">
        <f t="shared" si="6"/>
        <v>#NAME?</v>
      </c>
      <c r="AB61" s="53" t="e">
        <f>(BSPrice($B61*0.8,$J61,$K61,$C61,($I61-$B$1)/365,$G61,$H61,$D61)-BSPrice($B61,$J61,$K61,$C61,($I61-$B$1)/365,$G61,$H61,$D61))*$F61</f>
        <v>#NAME?</v>
      </c>
      <c r="AC61" s="53" t="e">
        <f>(BSPrice($B61*0.9,$J61,$K61,$C61,($I61-$B$1)/365,$G61,$H61,$D61)-BSPrice($B61,$J61,$K61,$C61,($I61-$B$1)/365,$G61,$H61,$D61))*$F61</f>
        <v>#NAME?</v>
      </c>
      <c r="AD61" s="53" t="e">
        <f>(BSPrice($B61*0.95,$J61,$K61,$C61,($I61-$B$1)/365,$G61,$H61,$D61)-BSPrice($B61,$J61,$K61,$C61,($I61-$B$1)/365,$G61,$H61,$D61))*$F61</f>
        <v>#NAME?</v>
      </c>
      <c r="AE61" s="53" t="e">
        <f>(BSPrice($B61*0.98,$J61,$K61,$C61,($I61-$B$1)/365,$G61,$H61,$D61)-BSPrice($B61,$J61,$K61,$C61,($I61-$B$1)/365,$G61,$H61,$D61))*$F61</f>
        <v>#NAME?</v>
      </c>
      <c r="AF61" s="53" t="e">
        <f>(BSPrice($B61*1.02,$J61,$K61,$C61,($I61-$B$1)/365,$G61,$H61,$D61)-BSPrice($B61,$J61,$K61,$C61,($I61-$B$1)/365,$G61,$H61,$D61))*$F61</f>
        <v>#NAME?</v>
      </c>
      <c r="AG61" s="53" t="e">
        <f>(BSPrice($B61*1.05,$J61,$K61,$C61,($I61-$B$1)/365,$G61,$H61,$D61)-BSPrice($B61,$J61,$K61,$C61,($I61-$B$1)/365,$G61,$H61,$D61))*$F61</f>
        <v>#NAME?</v>
      </c>
      <c r="AH61" s="53" t="e">
        <f>(BSPrice($B61*1.1,$J61,$K61,$C61,($I61-$B$1)/365,$G61,$H61,$D61)-BSPrice($B61,$J61,$K61,$C61,($I61-$B$1)/365,$G61,$H61,$D61))*$F61</f>
        <v>#NAME?</v>
      </c>
      <c r="AI61" s="53" t="e">
        <f>(BSPrice($B61*1.2,$J61,$K61,$C61,($I61-$B$1)/365,$G61,$H61,$D61)-BSPrice($B61,$J61,$K61,$C61,($I61-$B$1)/365,$G61,$H61,$D61))*$F61</f>
        <v>#NAME?</v>
      </c>
      <c r="AJ61" s="53" t="e">
        <f>(BSPrice($B61,$J61-0.1,$K61,$C61,($I61-$B$1)/365,$G61,$H61,$D61)-BSPrice($B61,$J61,$K61,$C61,($I61-$B$1)/365,$G61,$H61,$D61))*$F61</f>
        <v>#NAME?</v>
      </c>
      <c r="AK61" s="53" t="e">
        <f>(BSPrice($B61,$J61-0.05,$K61,$C61,($I61-$B$1)/365,$G61,$H61,$D61)-BSPrice($B61,$J61,$K61,$C61,($I61-$B$1)/365,$G61,$H61,$D61))*$F61</f>
        <v>#NAME?</v>
      </c>
      <c r="AL61" s="53" t="e">
        <f>(BSPrice($B61,$J61-0.02,$K61,$C61,($I61-$B$1)/365,$G61,$H61,$D61)-BSPrice($B61,$J61,$K61,$C61,($I61-$B$1)/365,$G61,$H61,$D61))*$F61</f>
        <v>#NAME?</v>
      </c>
      <c r="AM61" s="53" t="e">
        <f>(BSPrice($B61,$J61-0.01,$K61,$C61,($I61-$B$1)/365,$G61,$H61,$D61)-BSPrice($B61,$J61,$K61,$C61,($I61-$B$1)/365,$G61,$H61,$D61))*$F61</f>
        <v>#NAME?</v>
      </c>
      <c r="AN61" s="53" t="e">
        <f>(BSPrice($B61,$J61+0.01,$K61,$C61,($I61-$B$1)/365,$G61,$H61,$D61)-BSPrice($B61,$J61,$K61,$C61,($I61-$B$1)/365,$G61,$H61,$D61))*$F61</f>
        <v>#NAME?</v>
      </c>
      <c r="AO61" s="53" t="e">
        <f>(BSPrice($B61,$J61+0.02,$K61,$C61,($I61-$B$1)/365,$G61,$H61,$D61)-BSPrice($B61,$J61,$K61,$C61,($I61-$B$1)/365,$G61,$H61,$D61))*$F61</f>
        <v>#NAME?</v>
      </c>
      <c r="AP61" s="53" t="e">
        <f>(BSPrice($B61,$J61+0.05,$K61,$C61,($I61-$B$1)/365,$G61,$H61,$D61)-BSPrice($B61,$J61,$K61,$C61,($I61-$B$1)/365,$G61,$H61,$D61))*$F61</f>
        <v>#NAME?</v>
      </c>
      <c r="AQ61" s="53" t="e">
        <f>(BSPrice($B61,$J61+0.1,$K61,$C61,($I61-$B$1)/365,$G61,$H61,$D61)-BSPrice($B61,$J61,$K61,$C61,($I61-$B$1)/365,$G61,$H61,$D61))*$F61</f>
        <v>#NAME?</v>
      </c>
      <c r="AR61">
        <v>7066.18037140609</v>
      </c>
      <c r="AS61">
        <v>7066.561225157</v>
      </c>
      <c r="AT61">
        <v>7067.02565419973</v>
      </c>
      <c r="AU61">
        <v>7067.73053402856</v>
      </c>
      <c r="AV61">
        <v>7069.38881694951</v>
      </c>
      <c r="AW61">
        <v>7082.91692978166</v>
      </c>
      <c r="AX61">
        <v>7095.92476109753</v>
      </c>
      <c r="AY61">
        <v>6795.29726507938</v>
      </c>
      <c r="AZ61">
        <v>6795.99874103082</v>
      </c>
      <c r="BA61">
        <v>6796.80009067378</v>
      </c>
      <c r="BB61">
        <v>6797.96140741508</v>
      </c>
      <c r="BC61">
        <v>6800.55900433736</v>
      </c>
      <c r="BD61">
        <v>6819.6623846276</v>
      </c>
      <c r="BE61">
        <v>6836.80653299123</v>
      </c>
      <c r="BF61">
        <v>6254.28262085842</v>
      </c>
      <c r="BG61">
        <v>6256.25420912216</v>
      </c>
      <c r="BH61">
        <v>6258.27023715902</v>
      </c>
      <c r="BI61">
        <v>6260.97309774197</v>
      </c>
      <c r="BJ61">
        <v>6266.5278277303</v>
      </c>
      <c r="BK61">
        <v>6300.91160488515</v>
      </c>
      <c r="BL61">
        <v>6328.32419294572</v>
      </c>
      <c r="BM61">
        <v>5984.45089106433</v>
      </c>
      <c r="BN61">
        <v>5987.50735654888</v>
      </c>
      <c r="BO61">
        <v>5990.48890571622</v>
      </c>
      <c r="BP61">
        <v>5994.35703170194</v>
      </c>
      <c r="BQ61">
        <v>6002.02831844979</v>
      </c>
      <c r="BR61">
        <v>6046.22145062866</v>
      </c>
      <c r="BS61">
        <v>6079.70942282617</v>
      </c>
      <c r="BT61">
        <v>5715.35484867998</v>
      </c>
      <c r="BU61">
        <v>5719.89001164552</v>
      </c>
      <c r="BV61">
        <v>5724.13030433143</v>
      </c>
      <c r="BW61">
        <v>5729.47173819043</v>
      </c>
      <c r="BX61">
        <v>5739.73244759912</v>
      </c>
      <c r="BY61">
        <v>5795.17957528422</v>
      </c>
      <c r="BZ61">
        <v>5835.30698442562</v>
      </c>
      <c r="CA61">
        <v>5447.2795320792</v>
      </c>
      <c r="CB61">
        <v>5453.75291163341</v>
      </c>
      <c r="CC61">
        <v>5459.57835497734</v>
      </c>
      <c r="CD61">
        <v>5466.72488876</v>
      </c>
      <c r="CE61">
        <v>5480.06615988984</v>
      </c>
      <c r="CF61">
        <v>5548.15906784552</v>
      </c>
      <c r="CG61">
        <v>5595.42755197708</v>
      </c>
      <c r="CH61">
        <v>4915.62164075645</v>
      </c>
      <c r="CI61">
        <v>4927.55878644788</v>
      </c>
      <c r="CJ61">
        <v>4937.61859420264</v>
      </c>
      <c r="CK61">
        <v>4949.41387888239</v>
      </c>
      <c r="CL61">
        <v>4970.38565388521</v>
      </c>
      <c r="CM61">
        <v>5067.55249878025</v>
      </c>
      <c r="CN61">
        <v>5130.31952335727</v>
      </c>
    </row>
    <row r="62" spans="1:92">
      <c r="A62" s="70" t="s">
        <v>116</v>
      </c>
      <c r="B62" s="44">
        <f>VLOOKUP(A62,PriceData!$K$4:$L$6,2,FALSE)</f>
        <v>10022</v>
      </c>
      <c r="C62" s="37">
        <f>VLOOKUP(A62,PriceData!$K$4:$M$6,3,FALSE)</f>
        <v>0.005</v>
      </c>
      <c r="D62" s="44" t="s">
        <v>105</v>
      </c>
      <c r="E62" s="44" t="s">
        <v>117</v>
      </c>
      <c r="F62" s="44">
        <v>-10</v>
      </c>
      <c r="H62" s="44"/>
      <c r="I62" s="71">
        <v>40256</v>
      </c>
      <c r="J62" s="37"/>
      <c r="K62" s="72"/>
      <c r="L62" s="51" t="e">
        <f>BSPrice($B62,$J62,$K62,$C62,($I62-$B$1)/365,$G62,$H62,$D62)</f>
        <v>#NAME?</v>
      </c>
      <c r="M62" s="51" t="e">
        <f t="shared" si="0"/>
        <v>#NAME?</v>
      </c>
      <c r="N62" s="44" t="s">
        <v>107</v>
      </c>
      <c r="P62" s="48" t="e">
        <f>BSDelta(B62,J62,K62,C62,(I62-$B$1)/365,G62,H62,D62)</f>
        <v>#NAME?</v>
      </c>
      <c r="Q62" s="48" t="e">
        <f>BSGamma(B62,J62,K62,C62,(I62-$B$1)/365,G62,D62)</f>
        <v>#NAME?</v>
      </c>
      <c r="R62" s="50" t="e">
        <f>BSVega(B62,J62,K62,C62,(I62-$B$1)/365,G62,D62)</f>
        <v>#NAME?</v>
      </c>
      <c r="S62" s="50" t="e">
        <f>BSVolga(B62,J62,K62,C62,(I62-$B$1)/365,G62,D62)</f>
        <v>#NAME?</v>
      </c>
      <c r="T62" s="50" t="e">
        <f>BSTheta(B62,J62,K62,C62,(I62-$B$1)/365,G62,H62,D62)</f>
        <v>#NAME?</v>
      </c>
      <c r="U62" s="51" t="e">
        <f>BSRho(B62,J62,K62,C62,(I62-$B$1)/365,G62,H62,D62)</f>
        <v>#NAME?</v>
      </c>
      <c r="V62" s="73" t="e">
        <f t="shared" si="1"/>
        <v>#NAME?</v>
      </c>
      <c r="W62" s="73" t="e">
        <f t="shared" si="2"/>
        <v>#NAME?</v>
      </c>
      <c r="X62" s="53" t="e">
        <f t="shared" si="3"/>
        <v>#NAME?</v>
      </c>
      <c r="Y62" s="53" t="e">
        <f t="shared" si="4"/>
        <v>#NAME?</v>
      </c>
      <c r="Z62" s="53" t="e">
        <f t="shared" si="5"/>
        <v>#NAME?</v>
      </c>
      <c r="AA62" s="53" t="e">
        <f t="shared" si="6"/>
        <v>#NAME?</v>
      </c>
      <c r="AB62" s="53" t="e">
        <f>(BSPrice($B62*0.8,$J62,$K62,$C62,($I62-$B$1)/365,$G62,$H62,$D62)-BSPrice($B62,$J62,$K62,$C62,($I62-$B$1)/365,$G62,$H62,$D62))*$F62</f>
        <v>#NAME?</v>
      </c>
      <c r="AC62" s="53" t="e">
        <f>(BSPrice($B62*0.9,$J62,$K62,$C62,($I62-$B$1)/365,$G62,$H62,$D62)-BSPrice($B62,$J62,$K62,$C62,($I62-$B$1)/365,$G62,$H62,$D62))*$F62</f>
        <v>#NAME?</v>
      </c>
      <c r="AD62" s="53" t="e">
        <f>(BSPrice($B62*0.95,$J62,$K62,$C62,($I62-$B$1)/365,$G62,$H62,$D62)-BSPrice($B62,$J62,$K62,$C62,($I62-$B$1)/365,$G62,$H62,$D62))*$F62</f>
        <v>#NAME?</v>
      </c>
      <c r="AE62" s="53" t="e">
        <f>(BSPrice($B62*0.98,$J62,$K62,$C62,($I62-$B$1)/365,$G62,$H62,$D62)-BSPrice($B62,$J62,$K62,$C62,($I62-$B$1)/365,$G62,$H62,$D62))*$F62</f>
        <v>#NAME?</v>
      </c>
      <c r="AF62" s="53" t="e">
        <f>(BSPrice($B62*1.02,$J62,$K62,$C62,($I62-$B$1)/365,$G62,$H62,$D62)-BSPrice($B62,$J62,$K62,$C62,($I62-$B$1)/365,$G62,$H62,$D62))*$F62</f>
        <v>#NAME?</v>
      </c>
      <c r="AG62" s="53" t="e">
        <f>(BSPrice($B62*1.05,$J62,$K62,$C62,($I62-$B$1)/365,$G62,$H62,$D62)-BSPrice($B62,$J62,$K62,$C62,($I62-$B$1)/365,$G62,$H62,$D62))*$F62</f>
        <v>#NAME?</v>
      </c>
      <c r="AH62" s="53" t="e">
        <f>(BSPrice($B62*1.1,$J62,$K62,$C62,($I62-$B$1)/365,$G62,$H62,$D62)-BSPrice($B62,$J62,$K62,$C62,($I62-$B$1)/365,$G62,$H62,$D62))*$F62</f>
        <v>#NAME?</v>
      </c>
      <c r="AI62" s="53" t="e">
        <f>(BSPrice($B62*1.2,$J62,$K62,$C62,($I62-$B$1)/365,$G62,$H62,$D62)-BSPrice($B62,$J62,$K62,$C62,($I62-$B$1)/365,$G62,$H62,$D62))*$F62</f>
        <v>#NAME?</v>
      </c>
      <c r="AJ62" s="53" t="e">
        <f>(BSPrice($B62,$J62-0.1,$K62,$C62,($I62-$B$1)/365,$G62,$H62,$D62)-BSPrice($B62,$J62,$K62,$C62,($I62-$B$1)/365,$G62,$H62,$D62))*$F62</f>
        <v>#NAME?</v>
      </c>
      <c r="AK62" s="53" t="e">
        <f>(BSPrice($B62,$J62-0.05,$K62,$C62,($I62-$B$1)/365,$G62,$H62,$D62)-BSPrice($B62,$J62,$K62,$C62,($I62-$B$1)/365,$G62,$H62,$D62))*$F62</f>
        <v>#NAME?</v>
      </c>
      <c r="AL62" s="53" t="e">
        <f>(BSPrice($B62,$J62-0.02,$K62,$C62,($I62-$B$1)/365,$G62,$H62,$D62)-BSPrice($B62,$J62,$K62,$C62,($I62-$B$1)/365,$G62,$H62,$D62))*$F62</f>
        <v>#NAME?</v>
      </c>
      <c r="AM62" s="53" t="e">
        <f>(BSPrice($B62,$J62-0.01,$K62,$C62,($I62-$B$1)/365,$G62,$H62,$D62)-BSPrice($B62,$J62,$K62,$C62,($I62-$B$1)/365,$G62,$H62,$D62))*$F62</f>
        <v>#NAME?</v>
      </c>
      <c r="AN62" s="53" t="e">
        <f>(BSPrice($B62,$J62+0.01,$K62,$C62,($I62-$B$1)/365,$G62,$H62,$D62)-BSPrice($B62,$J62,$K62,$C62,($I62-$B$1)/365,$G62,$H62,$D62))*$F62</f>
        <v>#NAME?</v>
      </c>
      <c r="AO62" s="53" t="e">
        <f>(BSPrice($B62,$J62+0.02,$K62,$C62,($I62-$B$1)/365,$G62,$H62,$D62)-BSPrice($B62,$J62,$K62,$C62,($I62-$B$1)/365,$G62,$H62,$D62))*$F62</f>
        <v>#NAME?</v>
      </c>
      <c r="AP62" s="53" t="e">
        <f>(BSPrice($B62,$J62+0.05,$K62,$C62,($I62-$B$1)/365,$G62,$H62,$D62)-BSPrice($B62,$J62,$K62,$C62,($I62-$B$1)/365,$G62,$H62,$D62))*$F62</f>
        <v>#NAME?</v>
      </c>
      <c r="AQ62" s="53" t="e">
        <f>(BSPrice($B62,$J62+0.1,$K62,$C62,($I62-$B$1)/365,$G62,$H62,$D62)-BSPrice($B62,$J62,$K62,$C62,($I62-$B$1)/365,$G62,$H62,$D62))*$F62</f>
        <v>#NAME?</v>
      </c>
      <c r="AR62">
        <v>91314.344225513</v>
      </c>
      <c r="AS62">
        <v>91314.344225513</v>
      </c>
      <c r="AT62">
        <v>91314.344225513</v>
      </c>
      <c r="AU62">
        <v>91314.344225513</v>
      </c>
      <c r="AV62">
        <v>91314.344225513</v>
      </c>
      <c r="AW62">
        <v>91314.344225513</v>
      </c>
      <c r="AX62">
        <v>91314.344225513</v>
      </c>
      <c r="AY62">
        <v>90764.344225513</v>
      </c>
      <c r="AZ62">
        <v>90764.344225513</v>
      </c>
      <c r="BA62">
        <v>90764.344225513</v>
      </c>
      <c r="BB62">
        <v>90764.344225513</v>
      </c>
      <c r="BC62">
        <v>90764.344225513</v>
      </c>
      <c r="BD62">
        <v>90764.344225513</v>
      </c>
      <c r="BE62">
        <v>90764.344225513</v>
      </c>
      <c r="BF62">
        <v>89664.344225513</v>
      </c>
      <c r="BG62">
        <v>89664.344225513</v>
      </c>
      <c r="BH62">
        <v>89664.344225513</v>
      </c>
      <c r="BI62">
        <v>89664.344225513</v>
      </c>
      <c r="BJ62">
        <v>89664.344225513</v>
      </c>
      <c r="BK62">
        <v>89664.344225513</v>
      </c>
      <c r="BL62">
        <v>89664.344225513</v>
      </c>
      <c r="BM62">
        <v>89114.344225513</v>
      </c>
      <c r="BN62">
        <v>89114.344225513</v>
      </c>
      <c r="BO62">
        <v>89114.344225513</v>
      </c>
      <c r="BP62">
        <v>89114.344225513</v>
      </c>
      <c r="BQ62">
        <v>89114.344225513</v>
      </c>
      <c r="BR62">
        <v>89114.344225513</v>
      </c>
      <c r="BS62">
        <v>89114.344225513</v>
      </c>
      <c r="BT62">
        <v>88564.344225513</v>
      </c>
      <c r="BU62">
        <v>88564.344225513</v>
      </c>
      <c r="BV62">
        <v>88564.344225513</v>
      </c>
      <c r="BW62">
        <v>88564.344225513</v>
      </c>
      <c r="BX62">
        <v>88564.344225513</v>
      </c>
      <c r="BY62">
        <v>88564.344225513</v>
      </c>
      <c r="BZ62">
        <v>88564.344225513</v>
      </c>
      <c r="CA62">
        <v>88014.344225513</v>
      </c>
      <c r="CB62">
        <v>88014.344225513</v>
      </c>
      <c r="CC62">
        <v>88014.344225513</v>
      </c>
      <c r="CD62">
        <v>88014.344225513</v>
      </c>
      <c r="CE62">
        <v>88014.344225513</v>
      </c>
      <c r="CF62">
        <v>88014.344225513</v>
      </c>
      <c r="CG62">
        <v>88014.344225513</v>
      </c>
      <c r="CH62">
        <v>86914.344225513</v>
      </c>
      <c r="CI62">
        <v>86914.344225513</v>
      </c>
      <c r="CJ62">
        <v>86914.344225513</v>
      </c>
      <c r="CK62">
        <v>86914.344225513</v>
      </c>
      <c r="CL62">
        <v>86914.344225513</v>
      </c>
      <c r="CM62">
        <v>86914.344225513</v>
      </c>
      <c r="CN62">
        <v>86914.344225513</v>
      </c>
    </row>
    <row r="63" spans="1:92">
      <c r="A63" s="70" t="s">
        <v>116</v>
      </c>
      <c r="B63" s="44">
        <f>VLOOKUP(A63,PriceData!$K$4:$L$6,2,FALSE)</f>
        <v>10022</v>
      </c>
      <c r="C63" s="37">
        <f>VLOOKUP(A63,PriceData!$K$4:$M$6,3,FALSE)</f>
        <v>0.005</v>
      </c>
      <c r="D63" s="44" t="s">
        <v>108</v>
      </c>
      <c r="E63" s="44" t="s">
        <v>117</v>
      </c>
      <c r="F63" s="44">
        <v>-20</v>
      </c>
      <c r="G63">
        <v>10022</v>
      </c>
      <c r="H63" s="44" t="s">
        <v>111</v>
      </c>
      <c r="I63" s="71">
        <v>40256</v>
      </c>
      <c r="J63" s="37">
        <v>0.41</v>
      </c>
      <c r="K63" s="72">
        <f>VLOOKUP(I63,PriceData!$A$5:$D$7,MATCH($E63,PriceData!$A$4:$D$4,0),FALSE)</f>
        <v>0.005</v>
      </c>
      <c r="L63" s="51" t="e">
        <f>BSPrice($B63,$J63,$K63,$C63,($I63-$B$1)/365,$G63,$H63,$D63)</f>
        <v>#NAME?</v>
      </c>
      <c r="M63" s="51" t="e">
        <f t="shared" si="0"/>
        <v>#NAME?</v>
      </c>
      <c r="N63" s="44" t="s">
        <v>107</v>
      </c>
      <c r="P63" s="48" t="e">
        <f>BSDelta(B63,J63,K63,C63,(I63-$B$1)/365,G63,H63,D63)</f>
        <v>#NAME?</v>
      </c>
      <c r="Q63" s="48" t="e">
        <f>BSGamma(B63,J63,K63,C63,(I63-$B$1)/365,G63,D63)</f>
        <v>#NAME?</v>
      </c>
      <c r="R63" s="50" t="e">
        <f>BSVega(B63,J63,K63,C63,(I63-$B$1)/365,G63,D63)</f>
        <v>#NAME?</v>
      </c>
      <c r="S63" s="50" t="e">
        <f>BSVolga(B63,J63,K63,C63,(I63-$B$1)/365,G63,D63)</f>
        <v>#NAME?</v>
      </c>
      <c r="T63" s="50" t="e">
        <f>BSTheta(B63,J63,K63,C63,(I63-$B$1)/365,G63,H63,D63)</f>
        <v>#NAME?</v>
      </c>
      <c r="U63" s="51" t="e">
        <f>BSRho(B63,J63,K63,C63,(I63-$B$1)/365,G63,H63,D63)</f>
        <v>#NAME?</v>
      </c>
      <c r="V63" s="73" t="e">
        <f t="shared" si="1"/>
        <v>#NAME?</v>
      </c>
      <c r="W63" s="73" t="e">
        <f t="shared" si="2"/>
        <v>#NAME?</v>
      </c>
      <c r="X63" s="53" t="e">
        <f t="shared" si="3"/>
        <v>#NAME?</v>
      </c>
      <c r="Y63" s="53" t="e">
        <f t="shared" si="4"/>
        <v>#NAME?</v>
      </c>
      <c r="Z63" s="53" t="e">
        <f t="shared" si="5"/>
        <v>#NAME?</v>
      </c>
      <c r="AA63" s="53" t="e">
        <f t="shared" si="6"/>
        <v>#NAME?</v>
      </c>
      <c r="AB63" s="53" t="e">
        <f>(BSPrice($B63*0.8,$J63,$K63,$C63,($I63-$B$1)/365,$G63,$H63,$D63)-BSPrice($B63,$J63,$K63,$C63,($I63-$B$1)/365,$G63,$H63,$D63))*$F63</f>
        <v>#NAME?</v>
      </c>
      <c r="AC63" s="53" t="e">
        <f>(BSPrice($B63*0.9,$J63,$K63,$C63,($I63-$B$1)/365,$G63,$H63,$D63)-BSPrice($B63,$J63,$K63,$C63,($I63-$B$1)/365,$G63,$H63,$D63))*$F63</f>
        <v>#NAME?</v>
      </c>
      <c r="AD63" s="53" t="e">
        <f>(BSPrice($B63*0.95,$J63,$K63,$C63,($I63-$B$1)/365,$G63,$H63,$D63)-BSPrice($B63,$J63,$K63,$C63,($I63-$B$1)/365,$G63,$H63,$D63))*$F63</f>
        <v>#NAME?</v>
      </c>
      <c r="AE63" s="53" t="e">
        <f>(BSPrice($B63*0.98,$J63,$K63,$C63,($I63-$B$1)/365,$G63,$H63,$D63)-BSPrice($B63,$J63,$K63,$C63,($I63-$B$1)/365,$G63,$H63,$D63))*$F63</f>
        <v>#NAME?</v>
      </c>
      <c r="AF63" s="53" t="e">
        <f>(BSPrice($B63*1.02,$J63,$K63,$C63,($I63-$B$1)/365,$G63,$H63,$D63)-BSPrice($B63,$J63,$K63,$C63,($I63-$B$1)/365,$G63,$H63,$D63))*$F63</f>
        <v>#NAME?</v>
      </c>
      <c r="AG63" s="53" t="e">
        <f>(BSPrice($B63*1.05,$J63,$K63,$C63,($I63-$B$1)/365,$G63,$H63,$D63)-BSPrice($B63,$J63,$K63,$C63,($I63-$B$1)/365,$G63,$H63,$D63))*$F63</f>
        <v>#NAME?</v>
      </c>
      <c r="AH63" s="53" t="e">
        <f>(BSPrice($B63*1.1,$J63,$K63,$C63,($I63-$B$1)/365,$G63,$H63,$D63)-BSPrice($B63,$J63,$K63,$C63,($I63-$B$1)/365,$G63,$H63,$D63))*$F63</f>
        <v>#NAME?</v>
      </c>
      <c r="AI63" s="53" t="e">
        <f>(BSPrice($B63*1.2,$J63,$K63,$C63,($I63-$B$1)/365,$G63,$H63,$D63)-BSPrice($B63,$J63,$K63,$C63,($I63-$B$1)/365,$G63,$H63,$D63))*$F63</f>
        <v>#NAME?</v>
      </c>
      <c r="AJ63" s="53" t="e">
        <f>(BSPrice($B63,$J63-0.1,$K63,$C63,($I63-$B$1)/365,$G63,$H63,$D63)-BSPrice($B63,$J63,$K63,$C63,($I63-$B$1)/365,$G63,$H63,$D63))*$F63</f>
        <v>#NAME?</v>
      </c>
      <c r="AK63" s="53" t="e">
        <f>(BSPrice($B63,$J63-0.05,$K63,$C63,($I63-$B$1)/365,$G63,$H63,$D63)-BSPrice($B63,$J63,$K63,$C63,($I63-$B$1)/365,$G63,$H63,$D63))*$F63</f>
        <v>#NAME?</v>
      </c>
      <c r="AL63" s="53" t="e">
        <f>(BSPrice($B63,$J63-0.02,$K63,$C63,($I63-$B$1)/365,$G63,$H63,$D63)-BSPrice($B63,$J63,$K63,$C63,($I63-$B$1)/365,$G63,$H63,$D63))*$F63</f>
        <v>#NAME?</v>
      </c>
      <c r="AM63" s="53" t="e">
        <f>(BSPrice($B63,$J63-0.01,$K63,$C63,($I63-$B$1)/365,$G63,$H63,$D63)-BSPrice($B63,$J63,$K63,$C63,($I63-$B$1)/365,$G63,$H63,$D63))*$F63</f>
        <v>#NAME?</v>
      </c>
      <c r="AN63" s="53" t="e">
        <f>(BSPrice($B63,$J63+0.01,$K63,$C63,($I63-$B$1)/365,$G63,$H63,$D63)-BSPrice($B63,$J63,$K63,$C63,($I63-$B$1)/365,$G63,$H63,$D63))*$F63</f>
        <v>#NAME?</v>
      </c>
      <c r="AO63" s="53" t="e">
        <f>(BSPrice($B63,$J63+0.02,$K63,$C63,($I63-$B$1)/365,$G63,$H63,$D63)-BSPrice($B63,$J63,$K63,$C63,($I63-$B$1)/365,$G63,$H63,$D63))*$F63</f>
        <v>#NAME?</v>
      </c>
      <c r="AP63" s="53" t="e">
        <f>(BSPrice($B63,$J63+0.05,$K63,$C63,($I63-$B$1)/365,$G63,$H63,$D63)-BSPrice($B63,$J63,$K63,$C63,($I63-$B$1)/365,$G63,$H63,$D63))*$F63</f>
        <v>#NAME?</v>
      </c>
      <c r="AQ63" s="53" t="e">
        <f>(BSPrice($B63,$J63+0.1,$K63,$C63,($I63-$B$1)/365,$G63,$H63,$D63)-BSPrice($B63,$J63,$K63,$C63,($I63-$B$1)/365,$G63,$H63,$D63))*$F63</f>
        <v>#NAME?</v>
      </c>
      <c r="AR63">
        <v>15020.2729552698</v>
      </c>
      <c r="AS63">
        <v>15020.2729552698</v>
      </c>
      <c r="AT63">
        <v>15020.2729552698</v>
      </c>
      <c r="AU63">
        <v>15020.2729552698</v>
      </c>
      <c r="AV63">
        <v>15020.2729552698</v>
      </c>
      <c r="AW63">
        <v>15020.2729552698</v>
      </c>
      <c r="AX63">
        <v>15020.2729552698</v>
      </c>
      <c r="AY63">
        <v>15020.2729552698</v>
      </c>
      <c r="AZ63">
        <v>15020.2729552698</v>
      </c>
      <c r="BA63">
        <v>15020.2729552698</v>
      </c>
      <c r="BB63">
        <v>15020.2729552698</v>
      </c>
      <c r="BC63">
        <v>15020.2729552698</v>
      </c>
      <c r="BD63">
        <v>15020.2729552698</v>
      </c>
      <c r="BE63">
        <v>15020.2729552698</v>
      </c>
      <c r="BF63">
        <v>15020.2729552698</v>
      </c>
      <c r="BG63">
        <v>15020.2729552698</v>
      </c>
      <c r="BH63">
        <v>15020.2729552698</v>
      </c>
      <c r="BI63">
        <v>15020.2729552698</v>
      </c>
      <c r="BJ63">
        <v>15020.2729552698</v>
      </c>
      <c r="BK63">
        <v>15020.2729552698</v>
      </c>
      <c r="BL63">
        <v>15020.2729552698</v>
      </c>
      <c r="BM63">
        <v>15020.2729552698</v>
      </c>
      <c r="BN63">
        <v>15020.2729552698</v>
      </c>
      <c r="BO63">
        <v>15020.2729552698</v>
      </c>
      <c r="BP63">
        <v>15020.2729552698</v>
      </c>
      <c r="BQ63">
        <v>15020.2729552698</v>
      </c>
      <c r="BR63">
        <v>15020.2729552698</v>
      </c>
      <c r="BS63">
        <v>15020.2729552698</v>
      </c>
      <c r="BT63">
        <v>15020.2729552698</v>
      </c>
      <c r="BU63">
        <v>15020.2729552698</v>
      </c>
      <c r="BV63">
        <v>15020.2729552698</v>
      </c>
      <c r="BW63">
        <v>15020.2729552698</v>
      </c>
      <c r="BX63">
        <v>15020.2729552698</v>
      </c>
      <c r="BY63">
        <v>15020.2729552698</v>
      </c>
      <c r="BZ63">
        <v>15020.2729552697</v>
      </c>
      <c r="CA63">
        <v>15020.2729552698</v>
      </c>
      <c r="CB63">
        <v>15020.2729552698</v>
      </c>
      <c r="CC63">
        <v>15020.2729552698</v>
      </c>
      <c r="CD63">
        <v>15020.2729552698</v>
      </c>
      <c r="CE63">
        <v>15020.2729552698</v>
      </c>
      <c r="CF63">
        <v>15020.2729552698</v>
      </c>
      <c r="CG63">
        <v>15020.2729552697</v>
      </c>
      <c r="CH63">
        <v>15020.2729552698</v>
      </c>
      <c r="CI63">
        <v>15020.2729552698</v>
      </c>
      <c r="CJ63">
        <v>15020.2729552698</v>
      </c>
      <c r="CK63">
        <v>15020.2729552698</v>
      </c>
      <c r="CL63">
        <v>15020.2729552698</v>
      </c>
      <c r="CM63">
        <v>15020.2729552698</v>
      </c>
      <c r="CN63">
        <v>15020.2729552692</v>
      </c>
    </row>
    <row r="64" spans="1:92">
      <c r="A64" s="70" t="s">
        <v>116</v>
      </c>
      <c r="B64" s="44">
        <f>VLOOKUP(A64,PriceData!$K$4:$L$6,2,FALSE)</f>
        <v>10022</v>
      </c>
      <c r="C64" s="37">
        <f>VLOOKUP(A64,PriceData!$K$4:$M$6,3,FALSE)</f>
        <v>0.005</v>
      </c>
      <c r="D64" s="44" t="s">
        <v>108</v>
      </c>
      <c r="E64" s="44" t="s">
        <v>117</v>
      </c>
      <c r="F64" s="44">
        <v>-10</v>
      </c>
      <c r="G64">
        <v>9120</v>
      </c>
      <c r="H64" s="44" t="s">
        <v>109</v>
      </c>
      <c r="I64" s="71">
        <v>40256</v>
      </c>
      <c r="J64" s="37">
        <v>0.472167740835595</v>
      </c>
      <c r="K64" s="72">
        <f>VLOOKUP(I64,PriceData!$A$5:$D$7,MATCH($E64,PriceData!$A$4:$D$4,0),FALSE)</f>
        <v>0.005</v>
      </c>
      <c r="L64" s="51" t="e">
        <f>BSPrice($B64,$J64,$K64,$C64,($I64-$B$1)/365,$G64,$H64,$D64)</f>
        <v>#NAME?</v>
      </c>
      <c r="M64" s="51" t="e">
        <f t="shared" si="0"/>
        <v>#NAME?</v>
      </c>
      <c r="N64" s="44" t="s">
        <v>107</v>
      </c>
      <c r="P64" s="48" t="e">
        <f>BSDelta(B64,J64,K64,C64,(I64-$B$1)/365,G64,H64,D64)</f>
        <v>#NAME?</v>
      </c>
      <c r="Q64" s="48" t="e">
        <f>BSGamma(B64,J64,K64,C64,(I64-$B$1)/365,G64,D64)</f>
        <v>#NAME?</v>
      </c>
      <c r="R64" s="50" t="e">
        <f>BSVega(B64,J64,K64,C64,(I64-$B$1)/365,G64,D64)</f>
        <v>#NAME?</v>
      </c>
      <c r="S64" s="50" t="e">
        <f>BSVolga(B64,J64,K64,C64,(I64-$B$1)/365,G64,D64)</f>
        <v>#NAME?</v>
      </c>
      <c r="T64" s="50" t="e">
        <f>BSTheta(B64,J64,K64,C64,(I64-$B$1)/365,G64,H64,D64)</f>
        <v>#NAME?</v>
      </c>
      <c r="U64" s="51" t="e">
        <f>BSRho(B64,J64,K64,C64,(I64-$B$1)/365,G64,H64,D64)</f>
        <v>#NAME?</v>
      </c>
      <c r="V64" s="73" t="e">
        <f t="shared" si="1"/>
        <v>#NAME?</v>
      </c>
      <c r="W64" s="73" t="e">
        <f t="shared" si="2"/>
        <v>#NAME?</v>
      </c>
      <c r="X64" s="53" t="e">
        <f t="shared" si="3"/>
        <v>#NAME?</v>
      </c>
      <c r="Y64" s="53" t="e">
        <f t="shared" si="4"/>
        <v>#NAME?</v>
      </c>
      <c r="Z64" s="53" t="e">
        <f t="shared" si="5"/>
        <v>#NAME?</v>
      </c>
      <c r="AA64" s="53" t="e">
        <f t="shared" si="6"/>
        <v>#NAME?</v>
      </c>
      <c r="AB64" s="53" t="e">
        <f>(BSPrice($B64*0.8,$J64,$K64,$C64,($I64-$B$1)/365,$G64,$H64,$D64)-BSPrice($B64,$J64,$K64,$C64,($I64-$B$1)/365,$G64,$H64,$D64))*$F64</f>
        <v>#NAME?</v>
      </c>
      <c r="AC64" s="53" t="e">
        <f>(BSPrice($B64*0.9,$J64,$K64,$C64,($I64-$B$1)/365,$G64,$H64,$D64)-BSPrice($B64,$J64,$K64,$C64,($I64-$B$1)/365,$G64,$H64,$D64))*$F64</f>
        <v>#NAME?</v>
      </c>
      <c r="AD64" s="53" t="e">
        <f>(BSPrice($B64*0.95,$J64,$K64,$C64,($I64-$B$1)/365,$G64,$H64,$D64)-BSPrice($B64,$J64,$K64,$C64,($I64-$B$1)/365,$G64,$H64,$D64))*$F64</f>
        <v>#NAME?</v>
      </c>
      <c r="AE64" s="53" t="e">
        <f>(BSPrice($B64*0.98,$J64,$K64,$C64,($I64-$B$1)/365,$G64,$H64,$D64)-BSPrice($B64,$J64,$K64,$C64,($I64-$B$1)/365,$G64,$H64,$D64))*$F64</f>
        <v>#NAME?</v>
      </c>
      <c r="AF64" s="53" t="e">
        <f>(BSPrice($B64*1.02,$J64,$K64,$C64,($I64-$B$1)/365,$G64,$H64,$D64)-BSPrice($B64,$J64,$K64,$C64,($I64-$B$1)/365,$G64,$H64,$D64))*$F64</f>
        <v>#NAME?</v>
      </c>
      <c r="AG64" s="53" t="e">
        <f>(BSPrice($B64*1.05,$J64,$K64,$C64,($I64-$B$1)/365,$G64,$H64,$D64)-BSPrice($B64,$J64,$K64,$C64,($I64-$B$1)/365,$G64,$H64,$D64))*$F64</f>
        <v>#NAME?</v>
      </c>
      <c r="AH64" s="53" t="e">
        <f>(BSPrice($B64*1.1,$J64,$K64,$C64,($I64-$B$1)/365,$G64,$H64,$D64)-BSPrice($B64,$J64,$K64,$C64,($I64-$B$1)/365,$G64,$H64,$D64))*$F64</f>
        <v>#NAME?</v>
      </c>
      <c r="AI64" s="53" t="e">
        <f>(BSPrice($B64*1.2,$J64,$K64,$C64,($I64-$B$1)/365,$G64,$H64,$D64)-BSPrice($B64,$J64,$K64,$C64,($I64-$B$1)/365,$G64,$H64,$D64))*$F64</f>
        <v>#NAME?</v>
      </c>
      <c r="AJ64" s="53" t="e">
        <f>(BSPrice($B64,$J64-0.1,$K64,$C64,($I64-$B$1)/365,$G64,$H64,$D64)-BSPrice($B64,$J64,$K64,$C64,($I64-$B$1)/365,$G64,$H64,$D64))*$F64</f>
        <v>#NAME?</v>
      </c>
      <c r="AK64" s="53" t="e">
        <f>(BSPrice($B64,$J64-0.05,$K64,$C64,($I64-$B$1)/365,$G64,$H64,$D64)-BSPrice($B64,$J64,$K64,$C64,($I64-$B$1)/365,$G64,$H64,$D64))*$F64</f>
        <v>#NAME?</v>
      </c>
      <c r="AL64" s="53" t="e">
        <f>(BSPrice($B64,$J64-0.02,$K64,$C64,($I64-$B$1)/365,$G64,$H64,$D64)-BSPrice($B64,$J64,$K64,$C64,($I64-$B$1)/365,$G64,$H64,$D64))*$F64</f>
        <v>#NAME?</v>
      </c>
      <c r="AM64" s="53" t="e">
        <f>(BSPrice($B64,$J64-0.01,$K64,$C64,($I64-$B$1)/365,$G64,$H64,$D64)-BSPrice($B64,$J64,$K64,$C64,($I64-$B$1)/365,$G64,$H64,$D64))*$F64</f>
        <v>#NAME?</v>
      </c>
      <c r="AN64" s="53" t="e">
        <f>(BSPrice($B64,$J64+0.01,$K64,$C64,($I64-$B$1)/365,$G64,$H64,$D64)-BSPrice($B64,$J64,$K64,$C64,($I64-$B$1)/365,$G64,$H64,$D64))*$F64</f>
        <v>#NAME?</v>
      </c>
      <c r="AO64" s="53" t="e">
        <f>(BSPrice($B64,$J64+0.02,$K64,$C64,($I64-$B$1)/365,$G64,$H64,$D64)-BSPrice($B64,$J64,$K64,$C64,($I64-$B$1)/365,$G64,$H64,$D64))*$F64</f>
        <v>#NAME?</v>
      </c>
      <c r="AP64" s="53" t="e">
        <f>(BSPrice($B64,$J64+0.05,$K64,$C64,($I64-$B$1)/365,$G64,$H64,$D64)-BSPrice($B64,$J64,$K64,$C64,($I64-$B$1)/365,$G64,$H64,$D64))*$F64</f>
        <v>#NAME?</v>
      </c>
      <c r="AQ64" s="53" t="e">
        <f>(BSPrice($B64,$J64+0.1,$K64,$C64,($I64-$B$1)/365,$G64,$H64,$D64)-BSPrice($B64,$J64,$K64,$C64,($I64-$B$1)/365,$G64,$H64,$D64))*$F64</f>
        <v>#NAME?</v>
      </c>
      <c r="AR64">
        <v>-77825.5911621812</v>
      </c>
      <c r="AS64">
        <v>-77825.5911621812</v>
      </c>
      <c r="AT64">
        <v>-77825.5911621812</v>
      </c>
      <c r="AU64">
        <v>-77825.5911621812</v>
      </c>
      <c r="AV64">
        <v>-77825.5911621812</v>
      </c>
      <c r="AW64">
        <v>-77825.5911621812</v>
      </c>
      <c r="AX64">
        <v>-77825.5911621812</v>
      </c>
      <c r="AY64">
        <v>-77277.905239958</v>
      </c>
      <c r="AZ64">
        <v>-77277.905239958</v>
      </c>
      <c r="BA64">
        <v>-77277.905239958</v>
      </c>
      <c r="BB64">
        <v>-77277.905239958</v>
      </c>
      <c r="BC64">
        <v>-77277.905239958</v>
      </c>
      <c r="BD64">
        <v>-77277.905239958</v>
      </c>
      <c r="BE64">
        <v>-77277.9052399581</v>
      </c>
      <c r="BF64">
        <v>-76182.5333955117</v>
      </c>
      <c r="BG64">
        <v>-76182.5333955117</v>
      </c>
      <c r="BH64">
        <v>-76182.5333955117</v>
      </c>
      <c r="BI64">
        <v>-76182.5333955117</v>
      </c>
      <c r="BJ64">
        <v>-76182.5333955117</v>
      </c>
      <c r="BK64">
        <v>-76182.5333955117</v>
      </c>
      <c r="BL64">
        <v>-76182.533395513</v>
      </c>
      <c r="BM64">
        <v>-75634.8474732885</v>
      </c>
      <c r="BN64">
        <v>-75634.8474732885</v>
      </c>
      <c r="BO64">
        <v>-75634.8474732885</v>
      </c>
      <c r="BP64">
        <v>-75634.8474732885</v>
      </c>
      <c r="BQ64">
        <v>-75634.8474732885</v>
      </c>
      <c r="BR64">
        <v>-75634.8474732886</v>
      </c>
      <c r="BS64">
        <v>-75634.847473293</v>
      </c>
      <c r="BT64">
        <v>-75087.1615510653</v>
      </c>
      <c r="BU64">
        <v>-75087.1615510653</v>
      </c>
      <c r="BV64">
        <v>-75087.1615510653</v>
      </c>
      <c r="BW64">
        <v>-75087.1615510653</v>
      </c>
      <c r="BX64">
        <v>-75087.1615510653</v>
      </c>
      <c r="BY64">
        <v>-75087.1615510656</v>
      </c>
      <c r="BZ64">
        <v>-75087.1615510795</v>
      </c>
      <c r="CA64">
        <v>-74539.4756288422</v>
      </c>
      <c r="CB64">
        <v>-74539.4756288422</v>
      </c>
      <c r="CC64">
        <v>-74539.4756288422</v>
      </c>
      <c r="CD64">
        <v>-74539.4756288422</v>
      </c>
      <c r="CE64">
        <v>-74539.4756288422</v>
      </c>
      <c r="CF64">
        <v>-74539.4756288431</v>
      </c>
      <c r="CG64">
        <v>-74539.4756288833</v>
      </c>
      <c r="CH64">
        <v>-73444.1037843958</v>
      </c>
      <c r="CI64">
        <v>-73444.1037843958</v>
      </c>
      <c r="CJ64">
        <v>-73444.1037843958</v>
      </c>
      <c r="CK64">
        <v>-73444.1037843958</v>
      </c>
      <c r="CL64">
        <v>-73444.1037843958</v>
      </c>
      <c r="CM64">
        <v>-73444.1037844043</v>
      </c>
      <c r="CN64">
        <v>-73444.1037846803</v>
      </c>
    </row>
    <row r="65" spans="1:92">
      <c r="A65" s="70" t="s">
        <v>116</v>
      </c>
      <c r="B65" s="44">
        <f>VLOOKUP(A65,PriceData!$K$4:$L$6,2,FALSE)</f>
        <v>10022</v>
      </c>
      <c r="C65" s="37">
        <f>VLOOKUP(A65,PriceData!$K$4:$M$6,3,FALSE)</f>
        <v>0.005</v>
      </c>
      <c r="D65" s="44" t="s">
        <v>108</v>
      </c>
      <c r="E65" s="44" t="s">
        <v>117</v>
      </c>
      <c r="F65" s="44">
        <v>-20</v>
      </c>
      <c r="G65">
        <v>10022</v>
      </c>
      <c r="H65" s="44" t="s">
        <v>109</v>
      </c>
      <c r="I65" s="71">
        <v>40256</v>
      </c>
      <c r="J65" s="37">
        <v>0.41</v>
      </c>
      <c r="K65" s="72">
        <f>VLOOKUP(I65,PriceData!$A$5:$D$7,MATCH($E65,PriceData!$A$4:$D$4,0),FALSE)</f>
        <v>0.005</v>
      </c>
      <c r="L65" s="51" t="e">
        <f>BSPrice($B65,$J65,$K65,$C65,($I65-$B$1)/365,$G65,$H65,$D65)</f>
        <v>#NAME?</v>
      </c>
      <c r="M65" s="51" t="e">
        <f t="shared" si="0"/>
        <v>#NAME?</v>
      </c>
      <c r="N65" s="44" t="s">
        <v>110</v>
      </c>
      <c r="P65" s="48" t="e">
        <f>BSDelta(B65,J65,K65,C65,(I65-$B$1)/365,G65,H65,D65)</f>
        <v>#NAME?</v>
      </c>
      <c r="Q65" s="48" t="e">
        <f>BSGamma(B65,J65,K65,C65,(I65-$B$1)/365,G65,D65)</f>
        <v>#NAME?</v>
      </c>
      <c r="R65" s="50" t="e">
        <f>BSVega(B65,J65,K65,C65,(I65-$B$1)/365,G65,D65)</f>
        <v>#NAME?</v>
      </c>
      <c r="S65" s="50" t="e">
        <f>BSVolga(B65,J65,K65,C65,(I65-$B$1)/365,G65,D65)</f>
        <v>#NAME?</v>
      </c>
      <c r="T65" s="50" t="e">
        <f>BSTheta(B65,J65,K65,C65,(I65-$B$1)/365,G65,H65,D65)</f>
        <v>#NAME?</v>
      </c>
      <c r="U65" s="51" t="e">
        <f>BSRho(B65,J65,K65,C65,(I65-$B$1)/365,G65,H65,D65)</f>
        <v>#NAME?</v>
      </c>
      <c r="V65" s="73" t="e">
        <f t="shared" si="1"/>
        <v>#NAME?</v>
      </c>
      <c r="W65" s="73" t="e">
        <f t="shared" si="2"/>
        <v>#NAME?</v>
      </c>
      <c r="X65" s="53" t="e">
        <f t="shared" si="3"/>
        <v>#NAME?</v>
      </c>
      <c r="Y65" s="53" t="e">
        <f t="shared" si="4"/>
        <v>#NAME?</v>
      </c>
      <c r="Z65" s="53" t="e">
        <f t="shared" si="5"/>
        <v>#NAME?</v>
      </c>
      <c r="AA65" s="53" t="e">
        <f t="shared" si="6"/>
        <v>#NAME?</v>
      </c>
      <c r="AB65" s="53" t="e">
        <f>(BSPrice($B65*0.8,$J65,$K65,$C65,($I65-$B$1)/365,$G65,$H65,$D65)-BSPrice($B65,$J65,$K65,$C65,($I65-$B$1)/365,$G65,$H65,$D65))*$F65</f>
        <v>#NAME?</v>
      </c>
      <c r="AC65" s="53" t="e">
        <f>(BSPrice($B65*0.9,$J65,$K65,$C65,($I65-$B$1)/365,$G65,$H65,$D65)-BSPrice($B65,$J65,$K65,$C65,($I65-$B$1)/365,$G65,$H65,$D65))*$F65</f>
        <v>#NAME?</v>
      </c>
      <c r="AD65" s="53" t="e">
        <f>(BSPrice($B65*0.95,$J65,$K65,$C65,($I65-$B$1)/365,$G65,$H65,$D65)-BSPrice($B65,$J65,$K65,$C65,($I65-$B$1)/365,$G65,$H65,$D65))*$F65</f>
        <v>#NAME?</v>
      </c>
      <c r="AE65" s="53" t="e">
        <f>(BSPrice($B65*0.98,$J65,$K65,$C65,($I65-$B$1)/365,$G65,$H65,$D65)-BSPrice($B65,$J65,$K65,$C65,($I65-$B$1)/365,$G65,$H65,$D65))*$F65</f>
        <v>#NAME?</v>
      </c>
      <c r="AF65" s="53" t="e">
        <f>(BSPrice($B65*1.02,$J65,$K65,$C65,($I65-$B$1)/365,$G65,$H65,$D65)-BSPrice($B65,$J65,$K65,$C65,($I65-$B$1)/365,$G65,$H65,$D65))*$F65</f>
        <v>#NAME?</v>
      </c>
      <c r="AG65" s="53" t="e">
        <f>(BSPrice($B65*1.05,$J65,$K65,$C65,($I65-$B$1)/365,$G65,$H65,$D65)-BSPrice($B65,$J65,$K65,$C65,($I65-$B$1)/365,$G65,$H65,$D65))*$F65</f>
        <v>#NAME?</v>
      </c>
      <c r="AH65" s="53" t="e">
        <f>(BSPrice($B65*1.1,$J65,$K65,$C65,($I65-$B$1)/365,$G65,$H65,$D65)-BSPrice($B65,$J65,$K65,$C65,($I65-$B$1)/365,$G65,$H65,$D65))*$F65</f>
        <v>#NAME?</v>
      </c>
      <c r="AI65" s="53" t="e">
        <f>(BSPrice($B65*1.2,$J65,$K65,$C65,($I65-$B$1)/365,$G65,$H65,$D65)-BSPrice($B65,$J65,$K65,$C65,($I65-$B$1)/365,$G65,$H65,$D65))*$F65</f>
        <v>#NAME?</v>
      </c>
      <c r="AJ65" s="53" t="e">
        <f>(BSPrice($B65,$J65-0.1,$K65,$C65,($I65-$B$1)/365,$G65,$H65,$D65)-BSPrice($B65,$J65,$K65,$C65,($I65-$B$1)/365,$G65,$H65,$D65))*$F65</f>
        <v>#NAME?</v>
      </c>
      <c r="AK65" s="53" t="e">
        <f>(BSPrice($B65,$J65-0.05,$K65,$C65,($I65-$B$1)/365,$G65,$H65,$D65)-BSPrice($B65,$J65,$K65,$C65,($I65-$B$1)/365,$G65,$H65,$D65))*$F65</f>
        <v>#NAME?</v>
      </c>
      <c r="AL65" s="53" t="e">
        <f>(BSPrice($B65,$J65-0.02,$K65,$C65,($I65-$B$1)/365,$G65,$H65,$D65)-BSPrice($B65,$J65,$K65,$C65,($I65-$B$1)/365,$G65,$H65,$D65))*$F65</f>
        <v>#NAME?</v>
      </c>
      <c r="AM65" s="53" t="e">
        <f>(BSPrice($B65,$J65-0.01,$K65,$C65,($I65-$B$1)/365,$G65,$H65,$D65)-BSPrice($B65,$J65,$K65,$C65,($I65-$B$1)/365,$G65,$H65,$D65))*$F65</f>
        <v>#NAME?</v>
      </c>
      <c r="AN65" s="53" t="e">
        <f>(BSPrice($B65,$J65+0.01,$K65,$C65,($I65-$B$1)/365,$G65,$H65,$D65)-BSPrice($B65,$J65,$K65,$C65,($I65-$B$1)/365,$G65,$H65,$D65))*$F65</f>
        <v>#NAME?</v>
      </c>
      <c r="AO65" s="53" t="e">
        <f>(BSPrice($B65,$J65+0.02,$K65,$C65,($I65-$B$1)/365,$G65,$H65,$D65)-BSPrice($B65,$J65,$K65,$C65,($I65-$B$1)/365,$G65,$H65,$D65))*$F65</f>
        <v>#NAME?</v>
      </c>
      <c r="AP65" s="53" t="e">
        <f>(BSPrice($B65,$J65+0.05,$K65,$C65,($I65-$B$1)/365,$G65,$H65,$D65)-BSPrice($B65,$J65,$K65,$C65,($I65-$B$1)/365,$G65,$H65,$D65))*$F65</f>
        <v>#NAME?</v>
      </c>
      <c r="AQ65" s="53" t="e">
        <f>(BSPrice($B65,$J65+0.1,$K65,$C65,($I65-$B$1)/365,$G65,$H65,$D65)-BSPrice($B65,$J65,$K65,$C65,($I65-$B$1)/365,$G65,$H65,$D65))*$F65</f>
        <v>#NAME?</v>
      </c>
      <c r="AR65">
        <v>-167682.610543272</v>
      </c>
      <c r="AS65">
        <v>-167682.610543272</v>
      </c>
      <c r="AT65">
        <v>-167682.610543272</v>
      </c>
      <c r="AU65">
        <v>-167682.610543272</v>
      </c>
      <c r="AV65">
        <v>-167682.610543272</v>
      </c>
      <c r="AW65">
        <v>-167682.610543272</v>
      </c>
      <c r="AX65">
        <v>-167682.610543272</v>
      </c>
      <c r="AY65">
        <v>-166587.238698826</v>
      </c>
      <c r="AZ65">
        <v>-166587.238698826</v>
      </c>
      <c r="BA65">
        <v>-166587.238698826</v>
      </c>
      <c r="BB65">
        <v>-166587.238698826</v>
      </c>
      <c r="BC65">
        <v>-166587.238698826</v>
      </c>
      <c r="BD65">
        <v>-166587.238698826</v>
      </c>
      <c r="BE65">
        <v>-166587.238698826</v>
      </c>
      <c r="BF65">
        <v>-164396.495009933</v>
      </c>
      <c r="BG65">
        <v>-164396.495009933</v>
      </c>
      <c r="BH65">
        <v>-164396.495009933</v>
      </c>
      <c r="BI65">
        <v>-164396.495009933</v>
      </c>
      <c r="BJ65">
        <v>-164396.495009933</v>
      </c>
      <c r="BK65">
        <v>-164396.495009933</v>
      </c>
      <c r="BL65">
        <v>-164396.495009933</v>
      </c>
      <c r="BM65">
        <v>-163301.123165487</v>
      </c>
      <c r="BN65">
        <v>-163301.123165487</v>
      </c>
      <c r="BO65">
        <v>-163301.123165487</v>
      </c>
      <c r="BP65">
        <v>-163301.123165487</v>
      </c>
      <c r="BQ65">
        <v>-163301.123165487</v>
      </c>
      <c r="BR65">
        <v>-163301.123165487</v>
      </c>
      <c r="BS65">
        <v>-163301.123165487</v>
      </c>
      <c r="BT65">
        <v>-162205.751321041</v>
      </c>
      <c r="BU65">
        <v>-162205.751321041</v>
      </c>
      <c r="BV65">
        <v>-162205.751321041</v>
      </c>
      <c r="BW65">
        <v>-162205.751321041</v>
      </c>
      <c r="BX65">
        <v>-162205.751321041</v>
      </c>
      <c r="BY65">
        <v>-162205.751321041</v>
      </c>
      <c r="BZ65">
        <v>-162205.751321041</v>
      </c>
      <c r="CA65">
        <v>-161110.379476594</v>
      </c>
      <c r="CB65">
        <v>-161110.379476594</v>
      </c>
      <c r="CC65">
        <v>-161110.379476594</v>
      </c>
      <c r="CD65">
        <v>-161110.379476594</v>
      </c>
      <c r="CE65">
        <v>-161110.379476594</v>
      </c>
      <c r="CF65">
        <v>-161110.379476594</v>
      </c>
      <c r="CG65">
        <v>-161110.379476594</v>
      </c>
      <c r="CH65">
        <v>-158919.635787702</v>
      </c>
      <c r="CI65">
        <v>-158919.635787702</v>
      </c>
      <c r="CJ65">
        <v>-158919.635787702</v>
      </c>
      <c r="CK65">
        <v>-158919.635787702</v>
      </c>
      <c r="CL65">
        <v>-158919.635787702</v>
      </c>
      <c r="CM65">
        <v>-158919.635787702</v>
      </c>
      <c r="CN65">
        <v>-158919.635787702</v>
      </c>
    </row>
    <row r="66" spans="1:92">
      <c r="A66" s="70" t="s">
        <v>116</v>
      </c>
      <c r="B66" s="44">
        <f>VLOOKUP(A66,PriceData!$K$4:$L$6,2,FALSE)</f>
        <v>10022</v>
      </c>
      <c r="C66" s="37">
        <f>VLOOKUP(A66,PriceData!$K$4:$M$6,3,FALSE)</f>
        <v>0.005</v>
      </c>
      <c r="D66" s="44" t="s">
        <v>108</v>
      </c>
      <c r="E66" s="44" t="s">
        <v>117</v>
      </c>
      <c r="F66" s="44">
        <v>-20</v>
      </c>
      <c r="G66">
        <v>10323</v>
      </c>
      <c r="H66" s="44" t="s">
        <v>111</v>
      </c>
      <c r="I66" s="71">
        <v>40256</v>
      </c>
      <c r="J66" s="37">
        <v>0.397537825839525</v>
      </c>
      <c r="K66" s="72">
        <f>VLOOKUP(I66,PriceData!$A$5:$D$7,MATCH($E66,PriceData!$A$4:$D$4,0),FALSE)</f>
        <v>0.005</v>
      </c>
      <c r="L66" s="51" t="e">
        <f>BSPrice($B66,$J66,$K66,$C66,($I66-$B$1)/365,$G66,$H66,$D66)</f>
        <v>#NAME?</v>
      </c>
      <c r="M66" s="51" t="e">
        <f t="shared" si="0"/>
        <v>#NAME?</v>
      </c>
      <c r="N66" s="44" t="s">
        <v>107</v>
      </c>
      <c r="P66" s="48" t="e">
        <f>BSDelta(B66,J66,K66,C66,(I66-$B$1)/365,G66,H66,D66)</f>
        <v>#NAME?</v>
      </c>
      <c r="Q66" s="48" t="e">
        <f>BSGamma(B66,J66,K66,C66,(I66-$B$1)/365,G66,D66)</f>
        <v>#NAME?</v>
      </c>
      <c r="R66" s="50" t="e">
        <f>BSVega(B66,J66,K66,C66,(I66-$B$1)/365,G66,D66)</f>
        <v>#NAME?</v>
      </c>
      <c r="S66" s="50" t="e">
        <f>BSVolga(B66,J66,K66,C66,(I66-$B$1)/365,G66,D66)</f>
        <v>#NAME?</v>
      </c>
      <c r="T66" s="50" t="e">
        <f>BSTheta(B66,J66,K66,C66,(I66-$B$1)/365,G66,H66,D66)</f>
        <v>#NAME?</v>
      </c>
      <c r="U66" s="51" t="e">
        <f>BSRho(B66,J66,K66,C66,(I66-$B$1)/365,G66,H66,D66)</f>
        <v>#NAME?</v>
      </c>
      <c r="V66" s="73" t="e">
        <f t="shared" si="1"/>
        <v>#NAME?</v>
      </c>
      <c r="W66" s="73" t="e">
        <f t="shared" si="2"/>
        <v>#NAME?</v>
      </c>
      <c r="X66" s="53" t="e">
        <f t="shared" si="3"/>
        <v>#NAME?</v>
      </c>
      <c r="Y66" s="53" t="e">
        <f t="shared" si="4"/>
        <v>#NAME?</v>
      </c>
      <c r="Z66" s="53" t="e">
        <f t="shared" si="5"/>
        <v>#NAME?</v>
      </c>
      <c r="AA66" s="53" t="e">
        <f t="shared" si="6"/>
        <v>#NAME?</v>
      </c>
      <c r="AB66" s="53" t="e">
        <f>(BSPrice($B66*0.8,$J66,$K66,$C66,($I66-$B$1)/365,$G66,$H66,$D66)-BSPrice($B66,$J66,$K66,$C66,($I66-$B$1)/365,$G66,$H66,$D66))*$F66</f>
        <v>#NAME?</v>
      </c>
      <c r="AC66" s="53" t="e">
        <f>(BSPrice($B66*0.9,$J66,$K66,$C66,($I66-$B$1)/365,$G66,$H66,$D66)-BSPrice($B66,$J66,$K66,$C66,($I66-$B$1)/365,$G66,$H66,$D66))*$F66</f>
        <v>#NAME?</v>
      </c>
      <c r="AD66" s="53" t="e">
        <f>(BSPrice($B66*0.95,$J66,$K66,$C66,($I66-$B$1)/365,$G66,$H66,$D66)-BSPrice($B66,$J66,$K66,$C66,($I66-$B$1)/365,$G66,$H66,$D66))*$F66</f>
        <v>#NAME?</v>
      </c>
      <c r="AE66" s="53" t="e">
        <f>(BSPrice($B66*0.98,$J66,$K66,$C66,($I66-$B$1)/365,$G66,$H66,$D66)-BSPrice($B66,$J66,$K66,$C66,($I66-$B$1)/365,$G66,$H66,$D66))*$F66</f>
        <v>#NAME?</v>
      </c>
      <c r="AF66" s="53" t="e">
        <f>(BSPrice($B66*1.02,$J66,$K66,$C66,($I66-$B$1)/365,$G66,$H66,$D66)-BSPrice($B66,$J66,$K66,$C66,($I66-$B$1)/365,$G66,$H66,$D66))*$F66</f>
        <v>#NAME?</v>
      </c>
      <c r="AG66" s="53" t="e">
        <f>(BSPrice($B66*1.05,$J66,$K66,$C66,($I66-$B$1)/365,$G66,$H66,$D66)-BSPrice($B66,$J66,$K66,$C66,($I66-$B$1)/365,$G66,$H66,$D66))*$F66</f>
        <v>#NAME?</v>
      </c>
      <c r="AH66" s="53" t="e">
        <f>(BSPrice($B66*1.1,$J66,$K66,$C66,($I66-$B$1)/365,$G66,$H66,$D66)-BSPrice($B66,$J66,$K66,$C66,($I66-$B$1)/365,$G66,$H66,$D66))*$F66</f>
        <v>#NAME?</v>
      </c>
      <c r="AI66" s="53" t="e">
        <f>(BSPrice($B66*1.2,$J66,$K66,$C66,($I66-$B$1)/365,$G66,$H66,$D66)-BSPrice($B66,$J66,$K66,$C66,($I66-$B$1)/365,$G66,$H66,$D66))*$F66</f>
        <v>#NAME?</v>
      </c>
      <c r="AJ66" s="53" t="e">
        <f>(BSPrice($B66,$J66-0.1,$K66,$C66,($I66-$B$1)/365,$G66,$H66,$D66)-BSPrice($B66,$J66,$K66,$C66,($I66-$B$1)/365,$G66,$H66,$D66))*$F66</f>
        <v>#NAME?</v>
      </c>
      <c r="AK66" s="53" t="e">
        <f>(BSPrice($B66,$J66-0.05,$K66,$C66,($I66-$B$1)/365,$G66,$H66,$D66)-BSPrice($B66,$J66,$K66,$C66,($I66-$B$1)/365,$G66,$H66,$D66))*$F66</f>
        <v>#NAME?</v>
      </c>
      <c r="AL66" s="53" t="e">
        <f>(BSPrice($B66,$J66-0.02,$K66,$C66,($I66-$B$1)/365,$G66,$H66,$D66)-BSPrice($B66,$J66,$K66,$C66,($I66-$B$1)/365,$G66,$H66,$D66))*$F66</f>
        <v>#NAME?</v>
      </c>
      <c r="AM66" s="53" t="e">
        <f>(BSPrice($B66,$J66-0.01,$K66,$C66,($I66-$B$1)/365,$G66,$H66,$D66)-BSPrice($B66,$J66,$K66,$C66,($I66-$B$1)/365,$G66,$H66,$D66))*$F66</f>
        <v>#NAME?</v>
      </c>
      <c r="AN66" s="53" t="e">
        <f>(BSPrice($B66,$J66+0.01,$K66,$C66,($I66-$B$1)/365,$G66,$H66,$D66)-BSPrice($B66,$J66,$K66,$C66,($I66-$B$1)/365,$G66,$H66,$D66))*$F66</f>
        <v>#NAME?</v>
      </c>
      <c r="AO66" s="53" t="e">
        <f>(BSPrice($B66,$J66+0.02,$K66,$C66,($I66-$B$1)/365,$G66,$H66,$D66)-BSPrice($B66,$J66,$K66,$C66,($I66-$B$1)/365,$G66,$H66,$D66))*$F66</f>
        <v>#NAME?</v>
      </c>
      <c r="AP66" s="53" t="e">
        <f>(BSPrice($B66,$J66+0.05,$K66,$C66,($I66-$B$1)/365,$G66,$H66,$D66)-BSPrice($B66,$J66,$K66,$C66,($I66-$B$1)/365,$G66,$H66,$D66))*$F66</f>
        <v>#NAME?</v>
      </c>
      <c r="AQ66" s="53" t="e">
        <f>(BSPrice($B66,$J66+0.1,$K66,$C66,($I66-$B$1)/365,$G66,$H66,$D66)-BSPrice($B66,$J66,$K66,$C66,($I66-$B$1)/365,$G66,$H66,$D66))*$F66</f>
        <v>#NAME?</v>
      </c>
      <c r="AR66">
        <v>11970.0781104113</v>
      </c>
      <c r="AS66">
        <v>11970.0781104113</v>
      </c>
      <c r="AT66">
        <v>11970.0781104113</v>
      </c>
      <c r="AU66">
        <v>11970.0781104113</v>
      </c>
      <c r="AV66">
        <v>11970.0781104113</v>
      </c>
      <c r="AW66">
        <v>11970.0781104113</v>
      </c>
      <c r="AX66">
        <v>11970.0781104113</v>
      </c>
      <c r="AY66">
        <v>11970.0781104113</v>
      </c>
      <c r="AZ66">
        <v>11970.0781104113</v>
      </c>
      <c r="BA66">
        <v>11970.0781104113</v>
      </c>
      <c r="BB66">
        <v>11970.0781104113</v>
      </c>
      <c r="BC66">
        <v>11970.0781104113</v>
      </c>
      <c r="BD66">
        <v>11970.0781104113</v>
      </c>
      <c r="BE66">
        <v>11970.0781104113</v>
      </c>
      <c r="BF66">
        <v>11970.0781104113</v>
      </c>
      <c r="BG66">
        <v>11970.0781104113</v>
      </c>
      <c r="BH66">
        <v>11970.0781104113</v>
      </c>
      <c r="BI66">
        <v>11970.0781104113</v>
      </c>
      <c r="BJ66">
        <v>11970.0781104113</v>
      </c>
      <c r="BK66">
        <v>11970.0781104113</v>
      </c>
      <c r="BL66">
        <v>11970.0781104113</v>
      </c>
      <c r="BM66">
        <v>11970.0781104113</v>
      </c>
      <c r="BN66">
        <v>11970.0781104113</v>
      </c>
      <c r="BO66">
        <v>11970.0781104113</v>
      </c>
      <c r="BP66">
        <v>11970.0781104113</v>
      </c>
      <c r="BQ66">
        <v>11970.0781104113</v>
      </c>
      <c r="BR66">
        <v>11970.0781104113</v>
      </c>
      <c r="BS66">
        <v>11970.0781104113</v>
      </c>
      <c r="BT66">
        <v>11970.0781104113</v>
      </c>
      <c r="BU66">
        <v>11970.0781104113</v>
      </c>
      <c r="BV66">
        <v>11970.0781104113</v>
      </c>
      <c r="BW66">
        <v>11970.0781104113</v>
      </c>
      <c r="BX66">
        <v>11970.0781104113</v>
      </c>
      <c r="BY66">
        <v>11970.0781104113</v>
      </c>
      <c r="BZ66">
        <v>11970.0781104113</v>
      </c>
      <c r="CA66">
        <v>11970.0781104113</v>
      </c>
      <c r="CB66">
        <v>11970.0781104113</v>
      </c>
      <c r="CC66">
        <v>11970.0781104113</v>
      </c>
      <c r="CD66">
        <v>11970.0781104113</v>
      </c>
      <c r="CE66">
        <v>11970.0781104113</v>
      </c>
      <c r="CF66">
        <v>11970.0781104113</v>
      </c>
      <c r="CG66">
        <v>11970.0781104113</v>
      </c>
      <c r="CH66">
        <v>11970.0781104113</v>
      </c>
      <c r="CI66">
        <v>11970.0781104113</v>
      </c>
      <c r="CJ66">
        <v>11970.0781104113</v>
      </c>
      <c r="CK66">
        <v>11970.0781104113</v>
      </c>
      <c r="CL66">
        <v>11970.0781104113</v>
      </c>
      <c r="CM66">
        <v>11970.0781104113</v>
      </c>
      <c r="CN66">
        <v>11970.0781104113</v>
      </c>
    </row>
    <row r="67" spans="1:92">
      <c r="A67" s="70" t="s">
        <v>116</v>
      </c>
      <c r="B67" s="44">
        <f>VLOOKUP(A67,PriceData!$K$4:$L$6,2,FALSE)</f>
        <v>10022</v>
      </c>
      <c r="C67" s="37">
        <f>VLOOKUP(A67,PriceData!$K$4:$M$6,3,FALSE)</f>
        <v>0.005</v>
      </c>
      <c r="D67" s="44" t="s">
        <v>108</v>
      </c>
      <c r="E67" s="44" t="s">
        <v>117</v>
      </c>
      <c r="F67" s="44">
        <v>-20</v>
      </c>
      <c r="G67">
        <v>10323</v>
      </c>
      <c r="H67" s="44" t="s">
        <v>109</v>
      </c>
      <c r="I67" s="71">
        <v>40256</v>
      </c>
      <c r="J67" s="37">
        <v>0.397537825839525</v>
      </c>
      <c r="K67" s="72">
        <f>VLOOKUP(I67,PriceData!$A$5:$D$7,MATCH($E67,PriceData!$A$4:$D$4,0),FALSE)</f>
        <v>0.005</v>
      </c>
      <c r="L67" s="51" t="e">
        <f>BSPrice($B67,$J67,$K67,$C67,($I67-$B$1)/365,$G67,$H67,$D67)</f>
        <v>#NAME?</v>
      </c>
      <c r="M67" s="51" t="e">
        <f t="shared" si="0"/>
        <v>#NAME?</v>
      </c>
      <c r="N67" s="44" t="s">
        <v>107</v>
      </c>
      <c r="P67" s="48" t="e">
        <f>BSDelta(B67,J67,K67,C67,(I67-$B$1)/365,G67,H67,D67)</f>
        <v>#NAME?</v>
      </c>
      <c r="Q67" s="48" t="e">
        <f>BSGamma(B67,J67,K67,C67,(I67-$B$1)/365,G67,D67)</f>
        <v>#NAME?</v>
      </c>
      <c r="R67" s="50" t="e">
        <f>BSVega(B67,J67,K67,C67,(I67-$B$1)/365,G67,D67)</f>
        <v>#NAME?</v>
      </c>
      <c r="S67" s="50" t="e">
        <f>BSVolga(B67,J67,K67,C67,(I67-$B$1)/365,G67,D67)</f>
        <v>#NAME?</v>
      </c>
      <c r="T67" s="50" t="e">
        <f>BSTheta(B67,J67,K67,C67,(I67-$B$1)/365,G67,H67,D67)</f>
        <v>#NAME?</v>
      </c>
      <c r="U67" s="51" t="e">
        <f>BSRho(B67,J67,K67,C67,(I67-$B$1)/365,G67,H67,D67)</f>
        <v>#NAME?</v>
      </c>
      <c r="V67" s="73" t="e">
        <f t="shared" si="1"/>
        <v>#NAME?</v>
      </c>
      <c r="W67" s="73" t="e">
        <f t="shared" si="2"/>
        <v>#NAME?</v>
      </c>
      <c r="X67" s="53" t="e">
        <f t="shared" si="3"/>
        <v>#NAME?</v>
      </c>
      <c r="Y67" s="53" t="e">
        <f t="shared" si="4"/>
        <v>#NAME?</v>
      </c>
      <c r="Z67" s="53" t="e">
        <f t="shared" si="5"/>
        <v>#NAME?</v>
      </c>
      <c r="AA67" s="53" t="e">
        <f t="shared" si="6"/>
        <v>#NAME?</v>
      </c>
      <c r="AB67" s="53" t="e">
        <f>(BSPrice($B67*0.8,$J67,$K67,$C67,($I67-$B$1)/365,$G67,$H67,$D67)-BSPrice($B67,$J67,$K67,$C67,($I67-$B$1)/365,$G67,$H67,$D67))*$F67</f>
        <v>#NAME?</v>
      </c>
      <c r="AC67" s="53" t="e">
        <f>(BSPrice($B67*0.9,$J67,$K67,$C67,($I67-$B$1)/365,$G67,$H67,$D67)-BSPrice($B67,$J67,$K67,$C67,($I67-$B$1)/365,$G67,$H67,$D67))*$F67</f>
        <v>#NAME?</v>
      </c>
      <c r="AD67" s="53" t="e">
        <f>(BSPrice($B67*0.95,$J67,$K67,$C67,($I67-$B$1)/365,$G67,$H67,$D67)-BSPrice($B67,$J67,$K67,$C67,($I67-$B$1)/365,$G67,$H67,$D67))*$F67</f>
        <v>#NAME?</v>
      </c>
      <c r="AE67" s="53" t="e">
        <f>(BSPrice($B67*0.98,$J67,$K67,$C67,($I67-$B$1)/365,$G67,$H67,$D67)-BSPrice($B67,$J67,$K67,$C67,($I67-$B$1)/365,$G67,$H67,$D67))*$F67</f>
        <v>#NAME?</v>
      </c>
      <c r="AF67" s="53" t="e">
        <f>(BSPrice($B67*1.02,$J67,$K67,$C67,($I67-$B$1)/365,$G67,$H67,$D67)-BSPrice($B67,$J67,$K67,$C67,($I67-$B$1)/365,$G67,$H67,$D67))*$F67</f>
        <v>#NAME?</v>
      </c>
      <c r="AG67" s="53" t="e">
        <f>(BSPrice($B67*1.05,$J67,$K67,$C67,($I67-$B$1)/365,$G67,$H67,$D67)-BSPrice($B67,$J67,$K67,$C67,($I67-$B$1)/365,$G67,$H67,$D67))*$F67</f>
        <v>#NAME?</v>
      </c>
      <c r="AH67" s="53" t="e">
        <f>(BSPrice($B67*1.1,$J67,$K67,$C67,($I67-$B$1)/365,$G67,$H67,$D67)-BSPrice($B67,$J67,$K67,$C67,($I67-$B$1)/365,$G67,$H67,$D67))*$F67</f>
        <v>#NAME?</v>
      </c>
      <c r="AI67" s="53" t="e">
        <f>(BSPrice($B67*1.2,$J67,$K67,$C67,($I67-$B$1)/365,$G67,$H67,$D67)-BSPrice($B67,$J67,$K67,$C67,($I67-$B$1)/365,$G67,$H67,$D67))*$F67</f>
        <v>#NAME?</v>
      </c>
      <c r="AJ67" s="53" t="e">
        <f>(BSPrice($B67,$J67-0.1,$K67,$C67,($I67-$B$1)/365,$G67,$H67,$D67)-BSPrice($B67,$J67,$K67,$C67,($I67-$B$1)/365,$G67,$H67,$D67))*$F67</f>
        <v>#NAME?</v>
      </c>
      <c r="AK67" s="53" t="e">
        <f>(BSPrice($B67,$J67-0.05,$K67,$C67,($I67-$B$1)/365,$G67,$H67,$D67)-BSPrice($B67,$J67,$K67,$C67,($I67-$B$1)/365,$G67,$H67,$D67))*$F67</f>
        <v>#NAME?</v>
      </c>
      <c r="AL67" s="53" t="e">
        <f>(BSPrice($B67,$J67-0.02,$K67,$C67,($I67-$B$1)/365,$G67,$H67,$D67)-BSPrice($B67,$J67,$K67,$C67,($I67-$B$1)/365,$G67,$H67,$D67))*$F67</f>
        <v>#NAME?</v>
      </c>
      <c r="AM67" s="53" t="e">
        <f>(BSPrice($B67,$J67-0.01,$K67,$C67,($I67-$B$1)/365,$G67,$H67,$D67)-BSPrice($B67,$J67,$K67,$C67,($I67-$B$1)/365,$G67,$H67,$D67))*$F67</f>
        <v>#NAME?</v>
      </c>
      <c r="AN67" s="53" t="e">
        <f>(BSPrice($B67,$J67+0.01,$K67,$C67,($I67-$B$1)/365,$G67,$H67,$D67)-BSPrice($B67,$J67,$K67,$C67,($I67-$B$1)/365,$G67,$H67,$D67))*$F67</f>
        <v>#NAME?</v>
      </c>
      <c r="AO67" s="53" t="e">
        <f>(BSPrice($B67,$J67+0.02,$K67,$C67,($I67-$B$1)/365,$G67,$H67,$D67)-BSPrice($B67,$J67,$K67,$C67,($I67-$B$1)/365,$G67,$H67,$D67))*$F67</f>
        <v>#NAME?</v>
      </c>
      <c r="AP67" s="53" t="e">
        <f>(BSPrice($B67,$J67+0.05,$K67,$C67,($I67-$B$1)/365,$G67,$H67,$D67)-BSPrice($B67,$J67,$K67,$C67,($I67-$B$1)/365,$G67,$H67,$D67))*$F67</f>
        <v>#NAME?</v>
      </c>
      <c r="AQ67" s="53" t="e">
        <f>(BSPrice($B67,$J67+0.1,$K67,$C67,($I67-$B$1)/365,$G67,$H67,$D67)-BSPrice($B67,$J67,$K67,$C67,($I67-$B$1)/365,$G67,$H67,$D67))*$F67</f>
        <v>#NAME?</v>
      </c>
      <c r="AR67">
        <v>-170732.809729795</v>
      </c>
      <c r="AS67">
        <v>-170732.809729795</v>
      </c>
      <c r="AT67">
        <v>-170732.809729795</v>
      </c>
      <c r="AU67">
        <v>-170732.809729795</v>
      </c>
      <c r="AV67">
        <v>-170732.809729795</v>
      </c>
      <c r="AW67">
        <v>-170732.809729795</v>
      </c>
      <c r="AX67">
        <v>-170732.809729795</v>
      </c>
      <c r="AY67">
        <v>-169637.437885348</v>
      </c>
      <c r="AZ67">
        <v>-169637.437885348</v>
      </c>
      <c r="BA67">
        <v>-169637.437885348</v>
      </c>
      <c r="BB67">
        <v>-169637.437885348</v>
      </c>
      <c r="BC67">
        <v>-169637.437885348</v>
      </c>
      <c r="BD67">
        <v>-169637.437885348</v>
      </c>
      <c r="BE67">
        <v>-169637.437885348</v>
      </c>
      <c r="BF67">
        <v>-167446.694196456</v>
      </c>
      <c r="BG67">
        <v>-167446.694196456</v>
      </c>
      <c r="BH67">
        <v>-167446.694196456</v>
      </c>
      <c r="BI67">
        <v>-167446.694196456</v>
      </c>
      <c r="BJ67">
        <v>-167446.694196456</v>
      </c>
      <c r="BK67">
        <v>-167446.694196456</v>
      </c>
      <c r="BL67">
        <v>-167446.694196456</v>
      </c>
      <c r="BM67">
        <v>-166351.322352009</v>
      </c>
      <c r="BN67">
        <v>-166351.322352009</v>
      </c>
      <c r="BO67">
        <v>-166351.322352009</v>
      </c>
      <c r="BP67">
        <v>-166351.322352009</v>
      </c>
      <c r="BQ67">
        <v>-166351.322352009</v>
      </c>
      <c r="BR67">
        <v>-166351.322352009</v>
      </c>
      <c r="BS67">
        <v>-166351.322352009</v>
      </c>
      <c r="BT67">
        <v>-165255.950507563</v>
      </c>
      <c r="BU67">
        <v>-165255.950507563</v>
      </c>
      <c r="BV67">
        <v>-165255.950507563</v>
      </c>
      <c r="BW67">
        <v>-165255.950507563</v>
      </c>
      <c r="BX67">
        <v>-165255.950507563</v>
      </c>
      <c r="BY67">
        <v>-165255.950507563</v>
      </c>
      <c r="BZ67">
        <v>-165255.950507563</v>
      </c>
      <c r="CA67">
        <v>-164160.578663117</v>
      </c>
      <c r="CB67">
        <v>-164160.578663117</v>
      </c>
      <c r="CC67">
        <v>-164160.578663117</v>
      </c>
      <c r="CD67">
        <v>-164160.578663117</v>
      </c>
      <c r="CE67">
        <v>-164160.578663117</v>
      </c>
      <c r="CF67">
        <v>-164160.578663117</v>
      </c>
      <c r="CG67">
        <v>-164160.578663117</v>
      </c>
      <c r="CH67">
        <v>-161969.834974224</v>
      </c>
      <c r="CI67">
        <v>-161969.834974224</v>
      </c>
      <c r="CJ67">
        <v>-161969.834974224</v>
      </c>
      <c r="CK67">
        <v>-161969.834974224</v>
      </c>
      <c r="CL67">
        <v>-161969.834974224</v>
      </c>
      <c r="CM67">
        <v>-161969.834974224</v>
      </c>
      <c r="CN67">
        <v>-161969.834974224</v>
      </c>
    </row>
    <row r="68" spans="1:92">
      <c r="A68" s="70" t="s">
        <v>116</v>
      </c>
      <c r="B68" s="44">
        <f>VLOOKUP(A68,PriceData!$K$4:$L$6,2,FALSE)</f>
        <v>10022</v>
      </c>
      <c r="C68" s="37">
        <f>VLOOKUP(A68,PriceData!$K$4:$M$6,3,FALSE)</f>
        <v>0.005</v>
      </c>
      <c r="D68" s="44" t="s">
        <v>108</v>
      </c>
      <c r="E68" s="44" t="s">
        <v>117</v>
      </c>
      <c r="F68" s="44">
        <v>50</v>
      </c>
      <c r="G68">
        <v>8519</v>
      </c>
      <c r="H68" s="44" t="s">
        <v>109</v>
      </c>
      <c r="I68" s="71">
        <v>40256</v>
      </c>
      <c r="J68" s="37">
        <v>0.534139247868658</v>
      </c>
      <c r="K68" s="72">
        <f>VLOOKUP(I68,PriceData!$A$5:$D$7,MATCH($E68,PriceData!$A$4:$D$4,0),FALSE)</f>
        <v>0.005</v>
      </c>
      <c r="L68" s="51" t="e">
        <f>BSPrice($B68,$J68,$K68,$C68,($I68-$B$1)/365,$G68,$H68,$D68)</f>
        <v>#NAME?</v>
      </c>
      <c r="M68" s="51" t="e">
        <f t="shared" si="0"/>
        <v>#NAME?</v>
      </c>
      <c r="N68" s="44" t="s">
        <v>107</v>
      </c>
      <c r="P68" s="48" t="e">
        <f>BSDelta(B68,J68,K68,C68,(I68-$B$1)/365,G68,H68,D68)</f>
        <v>#NAME?</v>
      </c>
      <c r="Q68" s="48" t="e">
        <f>BSGamma(B68,J68,K68,C68,(I68-$B$1)/365,G68,D68)</f>
        <v>#NAME?</v>
      </c>
      <c r="R68" s="50" t="e">
        <f>BSVega(B68,J68,K68,C68,(I68-$B$1)/365,G68,D68)</f>
        <v>#NAME?</v>
      </c>
      <c r="S68" s="50" t="e">
        <f>BSVolga(B68,J68,K68,C68,(I68-$B$1)/365,G68,D68)</f>
        <v>#NAME?</v>
      </c>
      <c r="T68" s="50" t="e">
        <f>BSTheta(B68,J68,K68,C68,(I68-$B$1)/365,G68,H68,D68)</f>
        <v>#NAME?</v>
      </c>
      <c r="U68" s="51" t="e">
        <f>BSRho(B68,J68,K68,C68,(I68-$B$1)/365,G68,H68,D68)</f>
        <v>#NAME?</v>
      </c>
      <c r="V68" s="73" t="e">
        <f t="shared" si="1"/>
        <v>#NAME?</v>
      </c>
      <c r="W68" s="73" t="e">
        <f t="shared" si="2"/>
        <v>#NAME?</v>
      </c>
      <c r="X68" s="53" t="e">
        <f t="shared" si="3"/>
        <v>#NAME?</v>
      </c>
      <c r="Y68" s="53" t="e">
        <f t="shared" si="4"/>
        <v>#NAME?</v>
      </c>
      <c r="Z68" s="53" t="e">
        <f t="shared" si="5"/>
        <v>#NAME?</v>
      </c>
      <c r="AA68" s="53" t="e">
        <f t="shared" si="6"/>
        <v>#NAME?</v>
      </c>
      <c r="AB68" s="53" t="e">
        <f>(BSPrice($B68*0.8,$J68,$K68,$C68,($I68-$B$1)/365,$G68,$H68,$D68)-BSPrice($B68,$J68,$K68,$C68,($I68-$B$1)/365,$G68,$H68,$D68))*$F68</f>
        <v>#NAME?</v>
      </c>
      <c r="AC68" s="53" t="e">
        <f>(BSPrice($B68*0.9,$J68,$K68,$C68,($I68-$B$1)/365,$G68,$H68,$D68)-BSPrice($B68,$J68,$K68,$C68,($I68-$B$1)/365,$G68,$H68,$D68))*$F68</f>
        <v>#NAME?</v>
      </c>
      <c r="AD68" s="53" t="e">
        <f>(BSPrice($B68*0.95,$J68,$K68,$C68,($I68-$B$1)/365,$G68,$H68,$D68)-BSPrice($B68,$J68,$K68,$C68,($I68-$B$1)/365,$G68,$H68,$D68))*$F68</f>
        <v>#NAME?</v>
      </c>
      <c r="AE68" s="53" t="e">
        <f>(BSPrice($B68*0.98,$J68,$K68,$C68,($I68-$B$1)/365,$G68,$H68,$D68)-BSPrice($B68,$J68,$K68,$C68,($I68-$B$1)/365,$G68,$H68,$D68))*$F68</f>
        <v>#NAME?</v>
      </c>
      <c r="AF68" s="53" t="e">
        <f>(BSPrice($B68*1.02,$J68,$K68,$C68,($I68-$B$1)/365,$G68,$H68,$D68)-BSPrice($B68,$J68,$K68,$C68,($I68-$B$1)/365,$G68,$H68,$D68))*$F68</f>
        <v>#NAME?</v>
      </c>
      <c r="AG68" s="53" t="e">
        <f>(BSPrice($B68*1.05,$J68,$K68,$C68,($I68-$B$1)/365,$G68,$H68,$D68)-BSPrice($B68,$J68,$K68,$C68,($I68-$B$1)/365,$G68,$H68,$D68))*$F68</f>
        <v>#NAME?</v>
      </c>
      <c r="AH68" s="53" t="e">
        <f>(BSPrice($B68*1.1,$J68,$K68,$C68,($I68-$B$1)/365,$G68,$H68,$D68)-BSPrice($B68,$J68,$K68,$C68,($I68-$B$1)/365,$G68,$H68,$D68))*$F68</f>
        <v>#NAME?</v>
      </c>
      <c r="AI68" s="53" t="e">
        <f>(BSPrice($B68*1.2,$J68,$K68,$C68,($I68-$B$1)/365,$G68,$H68,$D68)-BSPrice($B68,$J68,$K68,$C68,($I68-$B$1)/365,$G68,$H68,$D68))*$F68</f>
        <v>#NAME?</v>
      </c>
      <c r="AJ68" s="53" t="e">
        <f>(BSPrice($B68,$J68-0.1,$K68,$C68,($I68-$B$1)/365,$G68,$H68,$D68)-BSPrice($B68,$J68,$K68,$C68,($I68-$B$1)/365,$G68,$H68,$D68))*$F68</f>
        <v>#NAME?</v>
      </c>
      <c r="AK68" s="53" t="e">
        <f>(BSPrice($B68,$J68-0.05,$K68,$C68,($I68-$B$1)/365,$G68,$H68,$D68)-BSPrice($B68,$J68,$K68,$C68,($I68-$B$1)/365,$G68,$H68,$D68))*$F68</f>
        <v>#NAME?</v>
      </c>
      <c r="AL68" s="53" t="e">
        <f>(BSPrice($B68,$J68-0.02,$K68,$C68,($I68-$B$1)/365,$G68,$H68,$D68)-BSPrice($B68,$J68,$K68,$C68,($I68-$B$1)/365,$G68,$H68,$D68))*$F68</f>
        <v>#NAME?</v>
      </c>
      <c r="AM68" s="53" t="e">
        <f>(BSPrice($B68,$J68-0.01,$K68,$C68,($I68-$B$1)/365,$G68,$H68,$D68)-BSPrice($B68,$J68,$K68,$C68,($I68-$B$1)/365,$G68,$H68,$D68))*$F68</f>
        <v>#NAME?</v>
      </c>
      <c r="AN68" s="53" t="e">
        <f>(BSPrice($B68,$J68+0.01,$K68,$C68,($I68-$B$1)/365,$G68,$H68,$D68)-BSPrice($B68,$J68,$K68,$C68,($I68-$B$1)/365,$G68,$H68,$D68))*$F68</f>
        <v>#NAME?</v>
      </c>
      <c r="AO68" s="53" t="e">
        <f>(BSPrice($B68,$J68+0.02,$K68,$C68,($I68-$B$1)/365,$G68,$H68,$D68)-BSPrice($B68,$J68,$K68,$C68,($I68-$B$1)/365,$G68,$H68,$D68))*$F68</f>
        <v>#NAME?</v>
      </c>
      <c r="AP68" s="53" t="e">
        <f>(BSPrice($B68,$J68+0.05,$K68,$C68,($I68-$B$1)/365,$G68,$H68,$D68)-BSPrice($B68,$J68,$K68,$C68,($I68-$B$1)/365,$G68,$H68,$D68))*$F68</f>
        <v>#NAME?</v>
      </c>
      <c r="AQ68" s="53" t="e">
        <f>(BSPrice($B68,$J68+0.1,$K68,$C68,($I68-$B$1)/365,$G68,$H68,$D68)-BSPrice($B68,$J68,$K68,$C68,($I68-$B$1)/365,$G68,$H68,$D68))*$F68</f>
        <v>#NAME?</v>
      </c>
      <c r="AR68">
        <v>364522.795433226</v>
      </c>
      <c r="AS68">
        <v>364522.795433226</v>
      </c>
      <c r="AT68">
        <v>364522.795433226</v>
      </c>
      <c r="AU68">
        <v>364522.795433226</v>
      </c>
      <c r="AV68">
        <v>364522.795433226</v>
      </c>
      <c r="AW68">
        <v>364522.795433227</v>
      </c>
      <c r="AX68">
        <v>364522.795433275</v>
      </c>
      <c r="AY68">
        <v>361784.36582211</v>
      </c>
      <c r="AZ68">
        <v>361784.36582211</v>
      </c>
      <c r="BA68">
        <v>361784.36582211</v>
      </c>
      <c r="BB68">
        <v>361784.36582211</v>
      </c>
      <c r="BC68">
        <v>361784.36582211</v>
      </c>
      <c r="BD68">
        <v>361784.365822115</v>
      </c>
      <c r="BE68">
        <v>361784.365822288</v>
      </c>
      <c r="BF68">
        <v>356307.506599878</v>
      </c>
      <c r="BG68">
        <v>356307.506599878</v>
      </c>
      <c r="BH68">
        <v>356307.506599878</v>
      </c>
      <c r="BI68">
        <v>356307.506599878</v>
      </c>
      <c r="BJ68">
        <v>356307.506599878</v>
      </c>
      <c r="BK68">
        <v>356307.506599952</v>
      </c>
      <c r="BL68">
        <v>356307.506601596</v>
      </c>
      <c r="BM68">
        <v>353569.076988762</v>
      </c>
      <c r="BN68">
        <v>353569.076988762</v>
      </c>
      <c r="BO68">
        <v>353569.076988762</v>
      </c>
      <c r="BP68">
        <v>353569.076988762</v>
      </c>
      <c r="BQ68">
        <v>353569.076988762</v>
      </c>
      <c r="BR68">
        <v>353569.076988996</v>
      </c>
      <c r="BS68">
        <v>353569.076993474</v>
      </c>
      <c r="BT68">
        <v>350830.647377646</v>
      </c>
      <c r="BU68">
        <v>350830.647377646</v>
      </c>
      <c r="BV68">
        <v>350830.647377646</v>
      </c>
      <c r="BW68">
        <v>350830.647377646</v>
      </c>
      <c r="BX68">
        <v>350830.647377647</v>
      </c>
      <c r="BY68">
        <v>350830.647378329</v>
      </c>
      <c r="BZ68">
        <v>350830.647389697</v>
      </c>
      <c r="CA68">
        <v>348092.217766531</v>
      </c>
      <c r="CB68">
        <v>348092.217766531</v>
      </c>
      <c r="CC68">
        <v>348092.217766531</v>
      </c>
      <c r="CD68">
        <v>348092.217766531</v>
      </c>
      <c r="CE68">
        <v>348092.217766531</v>
      </c>
      <c r="CF68">
        <v>348092.217768386</v>
      </c>
      <c r="CG68">
        <v>348092.217795489</v>
      </c>
      <c r="CH68">
        <v>342615.358544299</v>
      </c>
      <c r="CI68">
        <v>342615.358544299</v>
      </c>
      <c r="CJ68">
        <v>342615.358544299</v>
      </c>
      <c r="CK68">
        <v>342615.358544299</v>
      </c>
      <c r="CL68">
        <v>342615.358544309</v>
      </c>
      <c r="CM68">
        <v>342615.358555679</v>
      </c>
      <c r="CN68">
        <v>342615.358686486</v>
      </c>
    </row>
    <row r="69" spans="1:92">
      <c r="A69" s="70" t="s">
        <v>116</v>
      </c>
      <c r="B69" s="44">
        <f>VLOOKUP(A69,PriceData!$K$4:$L$6,2,FALSE)</f>
        <v>10022</v>
      </c>
      <c r="C69" s="37">
        <f>VLOOKUP(A69,PriceData!$K$4:$M$6,3,FALSE)</f>
        <v>0.005</v>
      </c>
      <c r="D69" s="44" t="s">
        <v>108</v>
      </c>
      <c r="E69" s="44" t="s">
        <v>117</v>
      </c>
      <c r="F69" s="44">
        <v>-20</v>
      </c>
      <c r="G69">
        <v>9120</v>
      </c>
      <c r="H69" s="44" t="s">
        <v>109</v>
      </c>
      <c r="I69" s="71">
        <v>40256</v>
      </c>
      <c r="J69" s="37">
        <v>0.472167740835595</v>
      </c>
      <c r="K69" s="72">
        <f>VLOOKUP(I69,PriceData!$A$5:$D$7,MATCH($E69,PriceData!$A$4:$D$4,0),FALSE)</f>
        <v>0.005</v>
      </c>
      <c r="L69" s="51" t="e">
        <f>BSPrice($B69,$J69,$K69,$C69,($I69-$B$1)/365,$G69,$H69,$D69)</f>
        <v>#NAME?</v>
      </c>
      <c r="M69" s="51" t="e">
        <f t="shared" ref="M69:M87" si="7">F69*L69</f>
        <v>#NAME?</v>
      </c>
      <c r="N69" s="44" t="s">
        <v>110</v>
      </c>
      <c r="P69" s="48" t="e">
        <f>BSDelta(B69,J69,K69,C69,(I69-$B$1)/365,G69,H69,D69)</f>
        <v>#NAME?</v>
      </c>
      <c r="Q69" s="48" t="e">
        <f>BSGamma(B69,J69,K69,C69,(I69-$B$1)/365,G69,D69)</f>
        <v>#NAME?</v>
      </c>
      <c r="R69" s="50" t="e">
        <f>BSVega(B69,J69,K69,C69,(I69-$B$1)/365,G69,D69)</f>
        <v>#NAME?</v>
      </c>
      <c r="S69" s="50" t="e">
        <f>BSVolga(B69,J69,K69,C69,(I69-$B$1)/365,G69,D69)</f>
        <v>#NAME?</v>
      </c>
      <c r="T69" s="50" t="e">
        <f>BSTheta(B69,J69,K69,C69,(I69-$B$1)/365,G69,H69,D69)</f>
        <v>#NAME?</v>
      </c>
      <c r="U69" s="51" t="e">
        <f>BSRho(B69,J69,K69,C69,(I69-$B$1)/365,G69,H69,D69)</f>
        <v>#NAME?</v>
      </c>
      <c r="V69" s="73" t="e">
        <f t="shared" ref="V69:V87" si="8">$F69*$P69</f>
        <v>#NAME?</v>
      </c>
      <c r="W69" s="73" t="e">
        <f t="shared" ref="W69:W87" si="9">$F69*$Q69</f>
        <v>#NAME?</v>
      </c>
      <c r="X69" s="53" t="e">
        <f t="shared" ref="X69:X87" si="10">$F69*R69</f>
        <v>#NAME?</v>
      </c>
      <c r="Y69" s="53" t="e">
        <f t="shared" ref="Y69:Y87" si="11">$F69*S69</f>
        <v>#NAME?</v>
      </c>
      <c r="Z69" s="53" t="e">
        <f t="shared" ref="Z69:Z87" si="12">$F69*T69</f>
        <v>#NAME?</v>
      </c>
      <c r="AA69" s="53" t="e">
        <f t="shared" ref="AA69:AA87" si="13">$F69*U69</f>
        <v>#NAME?</v>
      </c>
      <c r="AB69" s="53" t="e">
        <f>(BSPrice($B69*0.8,$J69,$K69,$C69,($I69-$B$1)/365,$G69,$H69,$D69)-BSPrice($B69,$J69,$K69,$C69,($I69-$B$1)/365,$G69,$H69,$D69))*$F69</f>
        <v>#NAME?</v>
      </c>
      <c r="AC69" s="53" t="e">
        <f>(BSPrice($B69*0.9,$J69,$K69,$C69,($I69-$B$1)/365,$G69,$H69,$D69)-BSPrice($B69,$J69,$K69,$C69,($I69-$B$1)/365,$G69,$H69,$D69))*$F69</f>
        <v>#NAME?</v>
      </c>
      <c r="AD69" s="53" t="e">
        <f>(BSPrice($B69*0.95,$J69,$K69,$C69,($I69-$B$1)/365,$G69,$H69,$D69)-BSPrice($B69,$J69,$K69,$C69,($I69-$B$1)/365,$G69,$H69,$D69))*$F69</f>
        <v>#NAME?</v>
      </c>
      <c r="AE69" s="53" t="e">
        <f>(BSPrice($B69*0.98,$J69,$K69,$C69,($I69-$B$1)/365,$G69,$H69,$D69)-BSPrice($B69,$J69,$K69,$C69,($I69-$B$1)/365,$G69,$H69,$D69))*$F69</f>
        <v>#NAME?</v>
      </c>
      <c r="AF69" s="53" t="e">
        <f>(BSPrice($B69*1.02,$J69,$K69,$C69,($I69-$B$1)/365,$G69,$H69,$D69)-BSPrice($B69,$J69,$K69,$C69,($I69-$B$1)/365,$G69,$H69,$D69))*$F69</f>
        <v>#NAME?</v>
      </c>
      <c r="AG69" s="53" t="e">
        <f>(BSPrice($B69*1.05,$J69,$K69,$C69,($I69-$B$1)/365,$G69,$H69,$D69)-BSPrice($B69,$J69,$K69,$C69,($I69-$B$1)/365,$G69,$H69,$D69))*$F69</f>
        <v>#NAME?</v>
      </c>
      <c r="AH69" s="53" t="e">
        <f>(BSPrice($B69*1.1,$J69,$K69,$C69,($I69-$B$1)/365,$G69,$H69,$D69)-BSPrice($B69,$J69,$K69,$C69,($I69-$B$1)/365,$G69,$H69,$D69))*$F69</f>
        <v>#NAME?</v>
      </c>
      <c r="AI69" s="53" t="e">
        <f>(BSPrice($B69*1.2,$J69,$K69,$C69,($I69-$B$1)/365,$G69,$H69,$D69)-BSPrice($B69,$J69,$K69,$C69,($I69-$B$1)/365,$G69,$H69,$D69))*$F69</f>
        <v>#NAME?</v>
      </c>
      <c r="AJ69" s="53" t="e">
        <f>(BSPrice($B69,$J69-0.1,$K69,$C69,($I69-$B$1)/365,$G69,$H69,$D69)-BSPrice($B69,$J69,$K69,$C69,($I69-$B$1)/365,$G69,$H69,$D69))*$F69</f>
        <v>#NAME?</v>
      </c>
      <c r="AK69" s="53" t="e">
        <f>(BSPrice($B69,$J69-0.05,$K69,$C69,($I69-$B$1)/365,$G69,$H69,$D69)-BSPrice($B69,$J69,$K69,$C69,($I69-$B$1)/365,$G69,$H69,$D69))*$F69</f>
        <v>#NAME?</v>
      </c>
      <c r="AL69" s="53" t="e">
        <f>(BSPrice($B69,$J69-0.02,$K69,$C69,($I69-$B$1)/365,$G69,$H69,$D69)-BSPrice($B69,$J69,$K69,$C69,($I69-$B$1)/365,$G69,$H69,$D69))*$F69</f>
        <v>#NAME?</v>
      </c>
      <c r="AM69" s="53" t="e">
        <f>(BSPrice($B69,$J69-0.01,$K69,$C69,($I69-$B$1)/365,$G69,$H69,$D69)-BSPrice($B69,$J69,$K69,$C69,($I69-$B$1)/365,$G69,$H69,$D69))*$F69</f>
        <v>#NAME?</v>
      </c>
      <c r="AN69" s="53" t="e">
        <f>(BSPrice($B69,$J69+0.01,$K69,$C69,($I69-$B$1)/365,$G69,$H69,$D69)-BSPrice($B69,$J69,$K69,$C69,($I69-$B$1)/365,$G69,$H69,$D69))*$F69</f>
        <v>#NAME?</v>
      </c>
      <c r="AO69" s="53" t="e">
        <f>(BSPrice($B69,$J69+0.02,$K69,$C69,($I69-$B$1)/365,$G69,$H69,$D69)-BSPrice($B69,$J69,$K69,$C69,($I69-$B$1)/365,$G69,$H69,$D69))*$F69</f>
        <v>#NAME?</v>
      </c>
      <c r="AP69" s="53" t="e">
        <f>(BSPrice($B69,$J69+0.05,$K69,$C69,($I69-$B$1)/365,$G69,$H69,$D69)-BSPrice($B69,$J69,$K69,$C69,($I69-$B$1)/365,$G69,$H69,$D69))*$F69</f>
        <v>#NAME?</v>
      </c>
      <c r="AQ69" s="53" t="e">
        <f>(BSPrice($B69,$J69+0.1,$K69,$C69,($I69-$B$1)/365,$G69,$H69,$D69)-BSPrice($B69,$J69,$K69,$C69,($I69-$B$1)/365,$G69,$H69,$D69))*$F69</f>
        <v>#NAME?</v>
      </c>
      <c r="AR69">
        <v>-155651.182324362</v>
      </c>
      <c r="AS69">
        <v>-155651.182324362</v>
      </c>
      <c r="AT69">
        <v>-155651.182324362</v>
      </c>
      <c r="AU69">
        <v>-155651.182324362</v>
      </c>
      <c r="AV69">
        <v>-155651.182324362</v>
      </c>
      <c r="AW69">
        <v>-155651.182324362</v>
      </c>
      <c r="AX69">
        <v>-155651.182324362</v>
      </c>
      <c r="AY69">
        <v>-154555.810479916</v>
      </c>
      <c r="AZ69">
        <v>-154555.810479916</v>
      </c>
      <c r="BA69">
        <v>-154555.810479916</v>
      </c>
      <c r="BB69">
        <v>-154555.810479916</v>
      </c>
      <c r="BC69">
        <v>-154555.810479916</v>
      </c>
      <c r="BD69">
        <v>-154555.810479916</v>
      </c>
      <c r="BE69">
        <v>-154555.810479916</v>
      </c>
      <c r="BF69">
        <v>-152365.066791023</v>
      </c>
      <c r="BG69">
        <v>-152365.066791023</v>
      </c>
      <c r="BH69">
        <v>-152365.066791023</v>
      </c>
      <c r="BI69">
        <v>-152365.066791023</v>
      </c>
      <c r="BJ69">
        <v>-152365.066791023</v>
      </c>
      <c r="BK69">
        <v>-152365.066791023</v>
      </c>
      <c r="BL69">
        <v>-152365.066791026</v>
      </c>
      <c r="BM69">
        <v>-151269.694946577</v>
      </c>
      <c r="BN69">
        <v>-151269.694946577</v>
      </c>
      <c r="BO69">
        <v>-151269.694946577</v>
      </c>
      <c r="BP69">
        <v>-151269.694946577</v>
      </c>
      <c r="BQ69">
        <v>-151269.694946577</v>
      </c>
      <c r="BR69">
        <v>-151269.694946577</v>
      </c>
      <c r="BS69">
        <v>-151269.694946586</v>
      </c>
      <c r="BT69">
        <v>-150174.323102131</v>
      </c>
      <c r="BU69">
        <v>-150174.323102131</v>
      </c>
      <c r="BV69">
        <v>-150174.323102131</v>
      </c>
      <c r="BW69">
        <v>-150174.323102131</v>
      </c>
      <c r="BX69">
        <v>-150174.323102131</v>
      </c>
      <c r="BY69">
        <v>-150174.323102131</v>
      </c>
      <c r="BZ69">
        <v>-150174.323102159</v>
      </c>
      <c r="CA69">
        <v>-149078.951257684</v>
      </c>
      <c r="CB69">
        <v>-149078.951257684</v>
      </c>
      <c r="CC69">
        <v>-149078.951257684</v>
      </c>
      <c r="CD69">
        <v>-149078.951257684</v>
      </c>
      <c r="CE69">
        <v>-149078.951257684</v>
      </c>
      <c r="CF69">
        <v>-149078.951257686</v>
      </c>
      <c r="CG69">
        <v>-149078.951257766</v>
      </c>
      <c r="CH69">
        <v>-146888.207568792</v>
      </c>
      <c r="CI69">
        <v>-146888.207568792</v>
      </c>
      <c r="CJ69">
        <v>-146888.207568792</v>
      </c>
      <c r="CK69">
        <v>-146888.207568792</v>
      </c>
      <c r="CL69">
        <v>-146888.207568792</v>
      </c>
      <c r="CM69">
        <v>-146888.207568809</v>
      </c>
      <c r="CN69">
        <v>-146888.207569361</v>
      </c>
    </row>
    <row r="70" spans="1:92">
      <c r="A70" s="70" t="s">
        <v>116</v>
      </c>
      <c r="B70" s="44">
        <f>VLOOKUP(A70,PriceData!$K$4:$L$6,2,FALSE)</f>
        <v>10022</v>
      </c>
      <c r="C70" s="37">
        <f>VLOOKUP(A70,PriceData!$K$4:$M$6,3,FALSE)</f>
        <v>0.005</v>
      </c>
      <c r="D70" s="44" t="s">
        <v>108</v>
      </c>
      <c r="E70" s="44" t="s">
        <v>117</v>
      </c>
      <c r="F70" s="44">
        <v>-20</v>
      </c>
      <c r="G70">
        <v>9120</v>
      </c>
      <c r="H70" s="44" t="s">
        <v>109</v>
      </c>
      <c r="I70" s="71">
        <v>40256</v>
      </c>
      <c r="J70" s="37">
        <v>0.472167740835595</v>
      </c>
      <c r="K70" s="72">
        <f>VLOOKUP(I70,PriceData!$A$5:$D$7,MATCH($E70,PriceData!$A$4:$D$4,0),FALSE)</f>
        <v>0.005</v>
      </c>
      <c r="L70" s="51" t="e">
        <f>BSPrice($B70,$J70,$K70,$C70,($I70-$B$1)/365,$G70,$H70,$D70)</f>
        <v>#NAME?</v>
      </c>
      <c r="M70" s="51" t="e">
        <f t="shared" si="7"/>
        <v>#NAME?</v>
      </c>
      <c r="N70" s="44" t="s">
        <v>107</v>
      </c>
      <c r="P70" s="48" t="e">
        <f>BSDelta(B70,J70,K70,C70,(I70-$B$1)/365,G70,H70,D70)</f>
        <v>#NAME?</v>
      </c>
      <c r="Q70" s="48" t="e">
        <f>BSGamma(B70,J70,K70,C70,(I70-$B$1)/365,G70,D70)</f>
        <v>#NAME?</v>
      </c>
      <c r="R70" s="50" t="e">
        <f>BSVega(B70,J70,K70,C70,(I70-$B$1)/365,G70,D70)</f>
        <v>#NAME?</v>
      </c>
      <c r="S70" s="50" t="e">
        <f>BSVolga(B70,J70,K70,C70,(I70-$B$1)/365,G70,D70)</f>
        <v>#NAME?</v>
      </c>
      <c r="T70" s="50" t="e">
        <f>BSTheta(B70,J70,K70,C70,(I70-$B$1)/365,G70,H70,D70)</f>
        <v>#NAME?</v>
      </c>
      <c r="U70" s="51" t="e">
        <f>BSRho(B70,J70,K70,C70,(I70-$B$1)/365,G70,H70,D70)</f>
        <v>#NAME?</v>
      </c>
      <c r="V70" s="73" t="e">
        <f t="shared" si="8"/>
        <v>#NAME?</v>
      </c>
      <c r="W70" s="73" t="e">
        <f t="shared" si="9"/>
        <v>#NAME?</v>
      </c>
      <c r="X70" s="53" t="e">
        <f t="shared" si="10"/>
        <v>#NAME?</v>
      </c>
      <c r="Y70" s="53" t="e">
        <f t="shared" si="11"/>
        <v>#NAME?</v>
      </c>
      <c r="Z70" s="53" t="e">
        <f t="shared" si="12"/>
        <v>#NAME?</v>
      </c>
      <c r="AA70" s="53" t="e">
        <f t="shared" si="13"/>
        <v>#NAME?</v>
      </c>
      <c r="AB70" s="53" t="e">
        <f>(BSPrice($B70*0.8,$J70,$K70,$C70,($I70-$B$1)/365,$G70,$H70,$D70)-BSPrice($B70,$J70,$K70,$C70,($I70-$B$1)/365,$G70,$H70,$D70))*$F70</f>
        <v>#NAME?</v>
      </c>
      <c r="AC70" s="53" t="e">
        <f>(BSPrice($B70*0.9,$J70,$K70,$C70,($I70-$B$1)/365,$G70,$H70,$D70)-BSPrice($B70,$J70,$K70,$C70,($I70-$B$1)/365,$G70,$H70,$D70))*$F70</f>
        <v>#NAME?</v>
      </c>
      <c r="AD70" s="53" t="e">
        <f>(BSPrice($B70*0.95,$J70,$K70,$C70,($I70-$B$1)/365,$G70,$H70,$D70)-BSPrice($B70,$J70,$K70,$C70,($I70-$B$1)/365,$G70,$H70,$D70))*$F70</f>
        <v>#NAME?</v>
      </c>
      <c r="AE70" s="53" t="e">
        <f>(BSPrice($B70*0.98,$J70,$K70,$C70,($I70-$B$1)/365,$G70,$H70,$D70)-BSPrice($B70,$J70,$K70,$C70,($I70-$B$1)/365,$G70,$H70,$D70))*$F70</f>
        <v>#NAME?</v>
      </c>
      <c r="AF70" s="53" t="e">
        <f>(BSPrice($B70*1.02,$J70,$K70,$C70,($I70-$B$1)/365,$G70,$H70,$D70)-BSPrice($B70,$J70,$K70,$C70,($I70-$B$1)/365,$G70,$H70,$D70))*$F70</f>
        <v>#NAME?</v>
      </c>
      <c r="AG70" s="53" t="e">
        <f>(BSPrice($B70*1.05,$J70,$K70,$C70,($I70-$B$1)/365,$G70,$H70,$D70)-BSPrice($B70,$J70,$K70,$C70,($I70-$B$1)/365,$G70,$H70,$D70))*$F70</f>
        <v>#NAME?</v>
      </c>
      <c r="AH70" s="53" t="e">
        <f>(BSPrice($B70*1.1,$J70,$K70,$C70,($I70-$B$1)/365,$G70,$H70,$D70)-BSPrice($B70,$J70,$K70,$C70,($I70-$B$1)/365,$G70,$H70,$D70))*$F70</f>
        <v>#NAME?</v>
      </c>
      <c r="AI70" s="53" t="e">
        <f>(BSPrice($B70*1.2,$J70,$K70,$C70,($I70-$B$1)/365,$G70,$H70,$D70)-BSPrice($B70,$J70,$K70,$C70,($I70-$B$1)/365,$G70,$H70,$D70))*$F70</f>
        <v>#NAME?</v>
      </c>
      <c r="AJ70" s="53" t="e">
        <f>(BSPrice($B70,$J70-0.1,$K70,$C70,($I70-$B$1)/365,$G70,$H70,$D70)-BSPrice($B70,$J70,$K70,$C70,($I70-$B$1)/365,$G70,$H70,$D70))*$F70</f>
        <v>#NAME?</v>
      </c>
      <c r="AK70" s="53" t="e">
        <f>(BSPrice($B70,$J70-0.05,$K70,$C70,($I70-$B$1)/365,$G70,$H70,$D70)-BSPrice($B70,$J70,$K70,$C70,($I70-$B$1)/365,$G70,$H70,$D70))*$F70</f>
        <v>#NAME?</v>
      </c>
      <c r="AL70" s="53" t="e">
        <f>(BSPrice($B70,$J70-0.02,$K70,$C70,($I70-$B$1)/365,$G70,$H70,$D70)-BSPrice($B70,$J70,$K70,$C70,($I70-$B$1)/365,$G70,$H70,$D70))*$F70</f>
        <v>#NAME?</v>
      </c>
      <c r="AM70" s="53" t="e">
        <f>(BSPrice($B70,$J70-0.01,$K70,$C70,($I70-$B$1)/365,$G70,$H70,$D70)-BSPrice($B70,$J70,$K70,$C70,($I70-$B$1)/365,$G70,$H70,$D70))*$F70</f>
        <v>#NAME?</v>
      </c>
      <c r="AN70" s="53" t="e">
        <f>(BSPrice($B70,$J70+0.01,$K70,$C70,($I70-$B$1)/365,$G70,$H70,$D70)-BSPrice($B70,$J70,$K70,$C70,($I70-$B$1)/365,$G70,$H70,$D70))*$F70</f>
        <v>#NAME?</v>
      </c>
      <c r="AO70" s="53" t="e">
        <f>(BSPrice($B70,$J70+0.02,$K70,$C70,($I70-$B$1)/365,$G70,$H70,$D70)-BSPrice($B70,$J70,$K70,$C70,($I70-$B$1)/365,$G70,$H70,$D70))*$F70</f>
        <v>#NAME?</v>
      </c>
      <c r="AP70" s="53" t="e">
        <f>(BSPrice($B70,$J70+0.05,$K70,$C70,($I70-$B$1)/365,$G70,$H70,$D70)-BSPrice($B70,$J70,$K70,$C70,($I70-$B$1)/365,$G70,$H70,$D70))*$F70</f>
        <v>#NAME?</v>
      </c>
      <c r="AQ70" s="53" t="e">
        <f>(BSPrice($B70,$J70+0.1,$K70,$C70,($I70-$B$1)/365,$G70,$H70,$D70)-BSPrice($B70,$J70,$K70,$C70,($I70-$B$1)/365,$G70,$H70,$D70))*$F70</f>
        <v>#NAME?</v>
      </c>
      <c r="AR70">
        <v>-155651.182324362</v>
      </c>
      <c r="AS70">
        <v>-155651.182324362</v>
      </c>
      <c r="AT70">
        <v>-155651.182324362</v>
      </c>
      <c r="AU70">
        <v>-155651.182324362</v>
      </c>
      <c r="AV70">
        <v>-155651.182324362</v>
      </c>
      <c r="AW70">
        <v>-155651.182324362</v>
      </c>
      <c r="AX70">
        <v>-155651.182324362</v>
      </c>
      <c r="AY70">
        <v>-154555.810479916</v>
      </c>
      <c r="AZ70">
        <v>-154555.810479916</v>
      </c>
      <c r="BA70">
        <v>-154555.810479916</v>
      </c>
      <c r="BB70">
        <v>-154555.810479916</v>
      </c>
      <c r="BC70">
        <v>-154555.810479916</v>
      </c>
      <c r="BD70">
        <v>-154555.810479916</v>
      </c>
      <c r="BE70">
        <v>-154555.810479916</v>
      </c>
      <c r="BF70">
        <v>-152365.066791023</v>
      </c>
      <c r="BG70">
        <v>-152365.066791023</v>
      </c>
      <c r="BH70">
        <v>-152365.066791023</v>
      </c>
      <c r="BI70">
        <v>-152365.066791023</v>
      </c>
      <c r="BJ70">
        <v>-152365.066791023</v>
      </c>
      <c r="BK70">
        <v>-152365.066791023</v>
      </c>
      <c r="BL70">
        <v>-152365.066791026</v>
      </c>
      <c r="BM70">
        <v>-151269.694946577</v>
      </c>
      <c r="BN70">
        <v>-151269.694946577</v>
      </c>
      <c r="BO70">
        <v>-151269.694946577</v>
      </c>
      <c r="BP70">
        <v>-151269.694946577</v>
      </c>
      <c r="BQ70">
        <v>-151269.694946577</v>
      </c>
      <c r="BR70">
        <v>-151269.694946577</v>
      </c>
      <c r="BS70">
        <v>-151269.694946586</v>
      </c>
      <c r="BT70">
        <v>-150174.323102131</v>
      </c>
      <c r="BU70">
        <v>-150174.323102131</v>
      </c>
      <c r="BV70">
        <v>-150174.323102131</v>
      </c>
      <c r="BW70">
        <v>-150174.323102131</v>
      </c>
      <c r="BX70">
        <v>-150174.323102131</v>
      </c>
      <c r="BY70">
        <v>-150174.323102131</v>
      </c>
      <c r="BZ70">
        <v>-150174.323102159</v>
      </c>
      <c r="CA70">
        <v>-149078.951257684</v>
      </c>
      <c r="CB70">
        <v>-149078.951257684</v>
      </c>
      <c r="CC70">
        <v>-149078.951257684</v>
      </c>
      <c r="CD70">
        <v>-149078.951257684</v>
      </c>
      <c r="CE70">
        <v>-149078.951257684</v>
      </c>
      <c r="CF70">
        <v>-149078.951257686</v>
      </c>
      <c r="CG70">
        <v>-149078.951257766</v>
      </c>
      <c r="CH70">
        <v>-146888.207568792</v>
      </c>
      <c r="CI70">
        <v>-146888.207568792</v>
      </c>
      <c r="CJ70">
        <v>-146888.207568792</v>
      </c>
      <c r="CK70">
        <v>-146888.207568792</v>
      </c>
      <c r="CL70">
        <v>-146888.207568792</v>
      </c>
      <c r="CM70">
        <v>-146888.207568809</v>
      </c>
      <c r="CN70">
        <v>-146888.207569361</v>
      </c>
    </row>
    <row r="71" spans="1:92">
      <c r="A71" s="70" t="s">
        <v>116</v>
      </c>
      <c r="B71" s="44">
        <f>VLOOKUP(A71,PriceData!$K$4:$L$6,2,FALSE)</f>
        <v>10022</v>
      </c>
      <c r="C71" s="37">
        <f>VLOOKUP(A71,PriceData!$K$4:$M$6,3,FALSE)</f>
        <v>0.005</v>
      </c>
      <c r="D71" s="44" t="s">
        <v>108</v>
      </c>
      <c r="E71" s="44" t="s">
        <v>117</v>
      </c>
      <c r="F71" s="44">
        <v>-25</v>
      </c>
      <c r="G71">
        <v>10022</v>
      </c>
      <c r="H71" s="44" t="s">
        <v>111</v>
      </c>
      <c r="I71" s="71">
        <v>40256</v>
      </c>
      <c r="J71" s="37">
        <v>0.41</v>
      </c>
      <c r="K71" s="72">
        <f>VLOOKUP(I71,PriceData!$A$5:$D$7,MATCH($E71,PriceData!$A$4:$D$4,0),FALSE)</f>
        <v>0.005</v>
      </c>
      <c r="L71" s="51" t="e">
        <f>BSPrice($B71,$J71,$K71,$C71,($I71-$B$1)/365,$G71,$H71,$D71)</f>
        <v>#NAME?</v>
      </c>
      <c r="M71" s="51" t="e">
        <f t="shared" si="7"/>
        <v>#NAME?</v>
      </c>
      <c r="N71" s="44" t="s">
        <v>107</v>
      </c>
      <c r="P71" s="48" t="e">
        <f>BSDelta(B71,J71,K71,C71,(I71-$B$1)/365,G71,H71,D71)</f>
        <v>#NAME?</v>
      </c>
      <c r="Q71" s="48" t="e">
        <f>BSGamma(B71,J71,K71,C71,(I71-$B$1)/365,G71,D71)</f>
        <v>#NAME?</v>
      </c>
      <c r="R71" s="50" t="e">
        <f>BSVega(B71,J71,K71,C71,(I71-$B$1)/365,G71,D71)</f>
        <v>#NAME?</v>
      </c>
      <c r="S71" s="50" t="e">
        <f>BSVolga(B71,J71,K71,C71,(I71-$B$1)/365,G71,D71)</f>
        <v>#NAME?</v>
      </c>
      <c r="T71" s="50" t="e">
        <f>BSTheta(B71,J71,K71,C71,(I71-$B$1)/365,G71,H71,D71)</f>
        <v>#NAME?</v>
      </c>
      <c r="U71" s="51" t="e">
        <f>BSRho(B71,J71,K71,C71,(I71-$B$1)/365,G71,H71,D71)</f>
        <v>#NAME?</v>
      </c>
      <c r="V71" s="73" t="e">
        <f t="shared" si="8"/>
        <v>#NAME?</v>
      </c>
      <c r="W71" s="73" t="e">
        <f t="shared" si="9"/>
        <v>#NAME?</v>
      </c>
      <c r="X71" s="53" t="e">
        <f t="shared" si="10"/>
        <v>#NAME?</v>
      </c>
      <c r="Y71" s="53" t="e">
        <f t="shared" si="11"/>
        <v>#NAME?</v>
      </c>
      <c r="Z71" s="53" t="e">
        <f t="shared" si="12"/>
        <v>#NAME?</v>
      </c>
      <c r="AA71" s="53" t="e">
        <f t="shared" si="13"/>
        <v>#NAME?</v>
      </c>
      <c r="AB71" s="53" t="e">
        <f>(BSPrice($B71*0.8,$J71,$K71,$C71,($I71-$B$1)/365,$G71,$H71,$D71)-BSPrice($B71,$J71,$K71,$C71,($I71-$B$1)/365,$G71,$H71,$D71))*$F71</f>
        <v>#NAME?</v>
      </c>
      <c r="AC71" s="53" t="e">
        <f>(BSPrice($B71*0.9,$J71,$K71,$C71,($I71-$B$1)/365,$G71,$H71,$D71)-BSPrice($B71,$J71,$K71,$C71,($I71-$B$1)/365,$G71,$H71,$D71))*$F71</f>
        <v>#NAME?</v>
      </c>
      <c r="AD71" s="53" t="e">
        <f>(BSPrice($B71*0.95,$J71,$K71,$C71,($I71-$B$1)/365,$G71,$H71,$D71)-BSPrice($B71,$J71,$K71,$C71,($I71-$B$1)/365,$G71,$H71,$D71))*$F71</f>
        <v>#NAME?</v>
      </c>
      <c r="AE71" s="53" t="e">
        <f>(BSPrice($B71*0.98,$J71,$K71,$C71,($I71-$B$1)/365,$G71,$H71,$D71)-BSPrice($B71,$J71,$K71,$C71,($I71-$B$1)/365,$G71,$H71,$D71))*$F71</f>
        <v>#NAME?</v>
      </c>
      <c r="AF71" s="53" t="e">
        <f>(BSPrice($B71*1.02,$J71,$K71,$C71,($I71-$B$1)/365,$G71,$H71,$D71)-BSPrice($B71,$J71,$K71,$C71,($I71-$B$1)/365,$G71,$H71,$D71))*$F71</f>
        <v>#NAME?</v>
      </c>
      <c r="AG71" s="53" t="e">
        <f>(BSPrice($B71*1.05,$J71,$K71,$C71,($I71-$B$1)/365,$G71,$H71,$D71)-BSPrice($B71,$J71,$K71,$C71,($I71-$B$1)/365,$G71,$H71,$D71))*$F71</f>
        <v>#NAME?</v>
      </c>
      <c r="AH71" s="53" t="e">
        <f>(BSPrice($B71*1.1,$J71,$K71,$C71,($I71-$B$1)/365,$G71,$H71,$D71)-BSPrice($B71,$J71,$K71,$C71,($I71-$B$1)/365,$G71,$H71,$D71))*$F71</f>
        <v>#NAME?</v>
      </c>
      <c r="AI71" s="53" t="e">
        <f>(BSPrice($B71*1.2,$J71,$K71,$C71,($I71-$B$1)/365,$G71,$H71,$D71)-BSPrice($B71,$J71,$K71,$C71,($I71-$B$1)/365,$G71,$H71,$D71))*$F71</f>
        <v>#NAME?</v>
      </c>
      <c r="AJ71" s="53" t="e">
        <f>(BSPrice($B71,$J71-0.1,$K71,$C71,($I71-$B$1)/365,$G71,$H71,$D71)-BSPrice($B71,$J71,$K71,$C71,($I71-$B$1)/365,$G71,$H71,$D71))*$F71</f>
        <v>#NAME?</v>
      </c>
      <c r="AK71" s="53" t="e">
        <f>(BSPrice($B71,$J71-0.05,$K71,$C71,($I71-$B$1)/365,$G71,$H71,$D71)-BSPrice($B71,$J71,$K71,$C71,($I71-$B$1)/365,$G71,$H71,$D71))*$F71</f>
        <v>#NAME?</v>
      </c>
      <c r="AL71" s="53" t="e">
        <f>(BSPrice($B71,$J71-0.02,$K71,$C71,($I71-$B$1)/365,$G71,$H71,$D71)-BSPrice($B71,$J71,$K71,$C71,($I71-$B$1)/365,$G71,$H71,$D71))*$F71</f>
        <v>#NAME?</v>
      </c>
      <c r="AM71" s="53" t="e">
        <f>(BSPrice($B71,$J71-0.01,$K71,$C71,($I71-$B$1)/365,$G71,$H71,$D71)-BSPrice($B71,$J71,$K71,$C71,($I71-$B$1)/365,$G71,$H71,$D71))*$F71</f>
        <v>#NAME?</v>
      </c>
      <c r="AN71" s="53" t="e">
        <f>(BSPrice($B71,$J71+0.01,$K71,$C71,($I71-$B$1)/365,$G71,$H71,$D71)-BSPrice($B71,$J71,$K71,$C71,($I71-$B$1)/365,$G71,$H71,$D71))*$F71</f>
        <v>#NAME?</v>
      </c>
      <c r="AO71" s="53" t="e">
        <f>(BSPrice($B71,$J71+0.02,$K71,$C71,($I71-$B$1)/365,$G71,$H71,$D71)-BSPrice($B71,$J71,$K71,$C71,($I71-$B$1)/365,$G71,$H71,$D71))*$F71</f>
        <v>#NAME?</v>
      </c>
      <c r="AP71" s="53" t="e">
        <f>(BSPrice($B71,$J71+0.05,$K71,$C71,($I71-$B$1)/365,$G71,$H71,$D71)-BSPrice($B71,$J71,$K71,$C71,($I71-$B$1)/365,$G71,$H71,$D71))*$F71</f>
        <v>#NAME?</v>
      </c>
      <c r="AQ71" s="53" t="e">
        <f>(BSPrice($B71,$J71+0.1,$K71,$C71,($I71-$B$1)/365,$G71,$H71,$D71)-BSPrice($B71,$J71,$K71,$C71,($I71-$B$1)/365,$G71,$H71,$D71))*$F71</f>
        <v>#NAME?</v>
      </c>
      <c r="AR71">
        <v>18775.3411940872</v>
      </c>
      <c r="AS71">
        <v>18775.3411940872</v>
      </c>
      <c r="AT71">
        <v>18775.3411940872</v>
      </c>
      <c r="AU71">
        <v>18775.3411940872</v>
      </c>
      <c r="AV71">
        <v>18775.3411940872</v>
      </c>
      <c r="AW71">
        <v>18775.3411940872</v>
      </c>
      <c r="AX71">
        <v>18775.3411940872</v>
      </c>
      <c r="AY71">
        <v>18775.3411940872</v>
      </c>
      <c r="AZ71">
        <v>18775.3411940872</v>
      </c>
      <c r="BA71">
        <v>18775.3411940872</v>
      </c>
      <c r="BB71">
        <v>18775.3411940872</v>
      </c>
      <c r="BC71">
        <v>18775.3411940872</v>
      </c>
      <c r="BD71">
        <v>18775.3411940872</v>
      </c>
      <c r="BE71">
        <v>18775.3411940872</v>
      </c>
      <c r="BF71">
        <v>18775.3411940872</v>
      </c>
      <c r="BG71">
        <v>18775.3411940872</v>
      </c>
      <c r="BH71">
        <v>18775.3411940872</v>
      </c>
      <c r="BI71">
        <v>18775.3411940872</v>
      </c>
      <c r="BJ71">
        <v>18775.3411940872</v>
      </c>
      <c r="BK71">
        <v>18775.3411940872</v>
      </c>
      <c r="BL71">
        <v>18775.3411940872</v>
      </c>
      <c r="BM71">
        <v>18775.3411940872</v>
      </c>
      <c r="BN71">
        <v>18775.3411940872</v>
      </c>
      <c r="BO71">
        <v>18775.3411940872</v>
      </c>
      <c r="BP71">
        <v>18775.3411940872</v>
      </c>
      <c r="BQ71">
        <v>18775.3411940872</v>
      </c>
      <c r="BR71">
        <v>18775.3411940872</v>
      </c>
      <c r="BS71">
        <v>18775.3411940872</v>
      </c>
      <c r="BT71">
        <v>18775.3411940872</v>
      </c>
      <c r="BU71">
        <v>18775.3411940872</v>
      </c>
      <c r="BV71">
        <v>18775.3411940872</v>
      </c>
      <c r="BW71">
        <v>18775.3411940872</v>
      </c>
      <c r="BX71">
        <v>18775.3411940872</v>
      </c>
      <c r="BY71">
        <v>18775.3411940872</v>
      </c>
      <c r="BZ71">
        <v>18775.3411940872</v>
      </c>
      <c r="CA71">
        <v>18775.3411940872</v>
      </c>
      <c r="CB71">
        <v>18775.3411940872</v>
      </c>
      <c r="CC71">
        <v>18775.3411940872</v>
      </c>
      <c r="CD71">
        <v>18775.3411940872</v>
      </c>
      <c r="CE71">
        <v>18775.3411940872</v>
      </c>
      <c r="CF71">
        <v>18775.3411940872</v>
      </c>
      <c r="CG71">
        <v>18775.3411940871</v>
      </c>
      <c r="CH71">
        <v>18775.3411940872</v>
      </c>
      <c r="CI71">
        <v>18775.3411940872</v>
      </c>
      <c r="CJ71">
        <v>18775.3411940872</v>
      </c>
      <c r="CK71">
        <v>18775.3411940872</v>
      </c>
      <c r="CL71">
        <v>18775.3411940872</v>
      </c>
      <c r="CM71">
        <v>18775.3411940872</v>
      </c>
      <c r="CN71">
        <v>18775.3411940865</v>
      </c>
    </row>
    <row r="72" spans="1:92">
      <c r="A72" s="70" t="s">
        <v>116</v>
      </c>
      <c r="B72" s="44">
        <f>VLOOKUP(A72,PriceData!$K$4:$L$6,2,FALSE)</f>
        <v>10022</v>
      </c>
      <c r="C72" s="37">
        <f>VLOOKUP(A72,PriceData!$K$4:$M$6,3,FALSE)</f>
        <v>0.005</v>
      </c>
      <c r="D72" s="44" t="s">
        <v>108</v>
      </c>
      <c r="E72" s="44" t="s">
        <v>117</v>
      </c>
      <c r="F72" s="44">
        <v>10</v>
      </c>
      <c r="G72">
        <v>8519</v>
      </c>
      <c r="H72" s="44" t="s">
        <v>109</v>
      </c>
      <c r="I72" s="71">
        <v>40256</v>
      </c>
      <c r="J72" s="37">
        <v>0.534139247868658</v>
      </c>
      <c r="K72" s="72">
        <f>VLOOKUP(I72,PriceData!$A$5:$D$7,MATCH($E72,PriceData!$A$4:$D$4,0),FALSE)</f>
        <v>0.005</v>
      </c>
      <c r="L72" s="51" t="e">
        <f>BSPrice($B72,$J72,$K72,$C72,($I72-$B$1)/365,$G72,$H72,$D72)</f>
        <v>#NAME?</v>
      </c>
      <c r="M72" s="51" t="e">
        <f t="shared" si="7"/>
        <v>#NAME?</v>
      </c>
      <c r="N72" s="44" t="s">
        <v>112</v>
      </c>
      <c r="P72" s="48" t="e">
        <f>BSDelta(B72,J72,K72,C72,(I72-$B$1)/365,G72,H72,D72)</f>
        <v>#NAME?</v>
      </c>
      <c r="Q72" s="48" t="e">
        <f>BSGamma(B72,J72,K72,C72,(I72-$B$1)/365,G72,D72)</f>
        <v>#NAME?</v>
      </c>
      <c r="R72" s="50" t="e">
        <f>BSVega(B72,J72,K72,C72,(I72-$B$1)/365,G72,D72)</f>
        <v>#NAME?</v>
      </c>
      <c r="S72" s="50" t="e">
        <f>BSVolga(B72,J72,K72,C72,(I72-$B$1)/365,G72,D72)</f>
        <v>#NAME?</v>
      </c>
      <c r="T72" s="50" t="e">
        <f>BSTheta(B72,J72,K72,C72,(I72-$B$1)/365,G72,H72,D72)</f>
        <v>#NAME?</v>
      </c>
      <c r="U72" s="51" t="e">
        <f>BSRho(B72,J72,K72,C72,(I72-$B$1)/365,G72,H72,D72)</f>
        <v>#NAME?</v>
      </c>
      <c r="V72" s="73" t="e">
        <f t="shared" si="8"/>
        <v>#NAME?</v>
      </c>
      <c r="W72" s="73" t="e">
        <f t="shared" si="9"/>
        <v>#NAME?</v>
      </c>
      <c r="X72" s="53" t="e">
        <f t="shared" si="10"/>
        <v>#NAME?</v>
      </c>
      <c r="Y72" s="53" t="e">
        <f t="shared" si="11"/>
        <v>#NAME?</v>
      </c>
      <c r="Z72" s="53" t="e">
        <f t="shared" si="12"/>
        <v>#NAME?</v>
      </c>
      <c r="AA72" s="53" t="e">
        <f t="shared" si="13"/>
        <v>#NAME?</v>
      </c>
      <c r="AB72" s="53" t="e">
        <f>(BSPrice($B72*0.8,$J72,$K72,$C72,($I72-$B$1)/365,$G72,$H72,$D72)-BSPrice($B72,$J72,$K72,$C72,($I72-$B$1)/365,$G72,$H72,$D72))*$F72</f>
        <v>#NAME?</v>
      </c>
      <c r="AC72" s="53" t="e">
        <f>(BSPrice($B72*0.9,$J72,$K72,$C72,($I72-$B$1)/365,$G72,$H72,$D72)-BSPrice($B72,$J72,$K72,$C72,($I72-$B$1)/365,$G72,$H72,$D72))*$F72</f>
        <v>#NAME?</v>
      </c>
      <c r="AD72" s="53" t="e">
        <f>(BSPrice($B72*0.95,$J72,$K72,$C72,($I72-$B$1)/365,$G72,$H72,$D72)-BSPrice($B72,$J72,$K72,$C72,($I72-$B$1)/365,$G72,$H72,$D72))*$F72</f>
        <v>#NAME?</v>
      </c>
      <c r="AE72" s="53" t="e">
        <f>(BSPrice($B72*0.98,$J72,$K72,$C72,($I72-$B$1)/365,$G72,$H72,$D72)-BSPrice($B72,$J72,$K72,$C72,($I72-$B$1)/365,$G72,$H72,$D72))*$F72</f>
        <v>#NAME?</v>
      </c>
      <c r="AF72" s="53" t="e">
        <f>(BSPrice($B72*1.02,$J72,$K72,$C72,($I72-$B$1)/365,$G72,$H72,$D72)-BSPrice($B72,$J72,$K72,$C72,($I72-$B$1)/365,$G72,$H72,$D72))*$F72</f>
        <v>#NAME?</v>
      </c>
      <c r="AG72" s="53" t="e">
        <f>(BSPrice($B72*1.05,$J72,$K72,$C72,($I72-$B$1)/365,$G72,$H72,$D72)-BSPrice($B72,$J72,$K72,$C72,($I72-$B$1)/365,$G72,$H72,$D72))*$F72</f>
        <v>#NAME?</v>
      </c>
      <c r="AH72" s="53" t="e">
        <f>(BSPrice($B72*1.1,$J72,$K72,$C72,($I72-$B$1)/365,$G72,$H72,$D72)-BSPrice($B72,$J72,$K72,$C72,($I72-$B$1)/365,$G72,$H72,$D72))*$F72</f>
        <v>#NAME?</v>
      </c>
      <c r="AI72" s="53" t="e">
        <f>(BSPrice($B72*1.2,$J72,$K72,$C72,($I72-$B$1)/365,$G72,$H72,$D72)-BSPrice($B72,$J72,$K72,$C72,($I72-$B$1)/365,$G72,$H72,$D72))*$F72</f>
        <v>#NAME?</v>
      </c>
      <c r="AJ72" s="53" t="e">
        <f>(BSPrice($B72,$J72-0.1,$K72,$C72,($I72-$B$1)/365,$G72,$H72,$D72)-BSPrice($B72,$J72,$K72,$C72,($I72-$B$1)/365,$G72,$H72,$D72))*$F72</f>
        <v>#NAME?</v>
      </c>
      <c r="AK72" s="53" t="e">
        <f>(BSPrice($B72,$J72-0.05,$K72,$C72,($I72-$B$1)/365,$G72,$H72,$D72)-BSPrice($B72,$J72,$K72,$C72,($I72-$B$1)/365,$G72,$H72,$D72))*$F72</f>
        <v>#NAME?</v>
      </c>
      <c r="AL72" s="53" t="e">
        <f>(BSPrice($B72,$J72-0.02,$K72,$C72,($I72-$B$1)/365,$G72,$H72,$D72)-BSPrice($B72,$J72,$K72,$C72,($I72-$B$1)/365,$G72,$H72,$D72))*$F72</f>
        <v>#NAME?</v>
      </c>
      <c r="AM72" s="53" t="e">
        <f>(BSPrice($B72,$J72-0.01,$K72,$C72,($I72-$B$1)/365,$G72,$H72,$D72)-BSPrice($B72,$J72,$K72,$C72,($I72-$B$1)/365,$G72,$H72,$D72))*$F72</f>
        <v>#NAME?</v>
      </c>
      <c r="AN72" s="53" t="e">
        <f>(BSPrice($B72,$J72+0.01,$K72,$C72,($I72-$B$1)/365,$G72,$H72,$D72)-BSPrice($B72,$J72,$K72,$C72,($I72-$B$1)/365,$G72,$H72,$D72))*$F72</f>
        <v>#NAME?</v>
      </c>
      <c r="AO72" s="53" t="e">
        <f>(BSPrice($B72,$J72+0.02,$K72,$C72,($I72-$B$1)/365,$G72,$H72,$D72)-BSPrice($B72,$J72,$K72,$C72,($I72-$B$1)/365,$G72,$H72,$D72))*$F72</f>
        <v>#NAME?</v>
      </c>
      <c r="AP72" s="53" t="e">
        <f>(BSPrice($B72,$J72+0.05,$K72,$C72,($I72-$B$1)/365,$G72,$H72,$D72)-BSPrice($B72,$J72,$K72,$C72,($I72-$B$1)/365,$G72,$H72,$D72))*$F72</f>
        <v>#NAME?</v>
      </c>
      <c r="AQ72" s="53" t="e">
        <f>(BSPrice($B72,$J72+0.1,$K72,$C72,($I72-$B$1)/365,$G72,$H72,$D72)-BSPrice($B72,$J72,$K72,$C72,($I72-$B$1)/365,$G72,$H72,$D72))*$F72</f>
        <v>#NAME?</v>
      </c>
      <c r="AR72">
        <v>72904.5590866451</v>
      </c>
      <c r="AS72">
        <v>72904.5590866451</v>
      </c>
      <c r="AT72">
        <v>72904.5590866451</v>
      </c>
      <c r="AU72">
        <v>72904.5590866451</v>
      </c>
      <c r="AV72">
        <v>72904.5590866451</v>
      </c>
      <c r="AW72">
        <v>72904.5590866454</v>
      </c>
      <c r="AX72">
        <v>72904.5590866551</v>
      </c>
      <c r="AY72">
        <v>72356.873164422</v>
      </c>
      <c r="AZ72">
        <v>72356.873164422</v>
      </c>
      <c r="BA72">
        <v>72356.873164422</v>
      </c>
      <c r="BB72">
        <v>72356.873164422</v>
      </c>
      <c r="BC72">
        <v>72356.873164422</v>
      </c>
      <c r="BD72">
        <v>72356.8731644231</v>
      </c>
      <c r="BE72">
        <v>72356.8731644577</v>
      </c>
      <c r="BF72">
        <v>71261.5013199756</v>
      </c>
      <c r="BG72">
        <v>71261.5013199756</v>
      </c>
      <c r="BH72">
        <v>71261.5013199756</v>
      </c>
      <c r="BI72">
        <v>71261.5013199756</v>
      </c>
      <c r="BJ72">
        <v>71261.5013199756</v>
      </c>
      <c r="BK72">
        <v>71261.5013199904</v>
      </c>
      <c r="BL72">
        <v>71261.5013203192</v>
      </c>
      <c r="BM72">
        <v>70713.8153977524</v>
      </c>
      <c r="BN72">
        <v>70713.8153977524</v>
      </c>
      <c r="BO72">
        <v>70713.8153977524</v>
      </c>
      <c r="BP72">
        <v>70713.8153977524</v>
      </c>
      <c r="BQ72">
        <v>70713.8153977525</v>
      </c>
      <c r="BR72">
        <v>70713.8153977992</v>
      </c>
      <c r="BS72">
        <v>70713.8153986947</v>
      </c>
      <c r="BT72">
        <v>70166.1294755293</v>
      </c>
      <c r="BU72">
        <v>70166.1294755293</v>
      </c>
      <c r="BV72">
        <v>70166.1294755293</v>
      </c>
      <c r="BW72">
        <v>70166.1294755293</v>
      </c>
      <c r="BX72">
        <v>70166.1294755293</v>
      </c>
      <c r="BY72">
        <v>70166.1294756658</v>
      </c>
      <c r="BZ72">
        <v>70166.1294779394</v>
      </c>
      <c r="CA72">
        <v>69618.4435533061</v>
      </c>
      <c r="CB72">
        <v>69618.4435533061</v>
      </c>
      <c r="CC72">
        <v>69618.4435533061</v>
      </c>
      <c r="CD72">
        <v>69618.4435533061</v>
      </c>
      <c r="CE72">
        <v>69618.4435533063</v>
      </c>
      <c r="CF72">
        <v>69618.4435536771</v>
      </c>
      <c r="CG72">
        <v>69618.4435590979</v>
      </c>
      <c r="CH72">
        <v>68523.0717088598</v>
      </c>
      <c r="CI72">
        <v>68523.0717088598</v>
      </c>
      <c r="CJ72">
        <v>68523.0717088598</v>
      </c>
      <c r="CK72">
        <v>68523.0717088599</v>
      </c>
      <c r="CL72">
        <v>68523.0717088618</v>
      </c>
      <c r="CM72">
        <v>68523.0717111357</v>
      </c>
      <c r="CN72">
        <v>68523.0717372973</v>
      </c>
    </row>
    <row r="73" spans="1:92">
      <c r="A73" s="70" t="s">
        <v>116</v>
      </c>
      <c r="B73" s="44">
        <f>VLOOKUP(A73,PriceData!$K$4:$L$6,2,FALSE)</f>
        <v>10022</v>
      </c>
      <c r="C73" s="37">
        <f>VLOOKUP(A73,PriceData!$K$4:$M$6,3,FALSE)</f>
        <v>0.005</v>
      </c>
      <c r="D73" s="44" t="s">
        <v>108</v>
      </c>
      <c r="E73" s="44" t="s">
        <v>117</v>
      </c>
      <c r="F73" s="44">
        <v>-25</v>
      </c>
      <c r="G73">
        <v>10022</v>
      </c>
      <c r="H73" s="44" t="s">
        <v>109</v>
      </c>
      <c r="I73" s="71">
        <v>40347</v>
      </c>
      <c r="J73" s="37">
        <v>0.36</v>
      </c>
      <c r="K73" s="72">
        <f>VLOOKUP(I73,PriceData!$A$5:$D$7,MATCH($E73,PriceData!$A$4:$D$4,0),FALSE)</f>
        <v>0.005</v>
      </c>
      <c r="L73" s="51" t="e">
        <f>BSPrice($B73,$J73,$K73,$C73,($I73-$B$1)/365,$G73,$H73,$D73)</f>
        <v>#NAME?</v>
      </c>
      <c r="M73" s="51" t="e">
        <f t="shared" si="7"/>
        <v>#NAME?</v>
      </c>
      <c r="N73" s="44" t="s">
        <v>107</v>
      </c>
      <c r="P73" s="48" t="e">
        <f>BSDelta(B73,J73,K73,C73,(I73-$B$1)/365,G73,H73,D73)</f>
        <v>#NAME?</v>
      </c>
      <c r="Q73" s="48" t="e">
        <f>BSGamma(B73,J73,K73,C73,(I73-$B$1)/365,G73,D73)</f>
        <v>#NAME?</v>
      </c>
      <c r="R73" s="50" t="e">
        <f>BSVega(B73,J73,K73,C73,(I73-$B$1)/365,G73,D73)</f>
        <v>#NAME?</v>
      </c>
      <c r="S73" s="50" t="e">
        <f>BSVolga(B73,J73,K73,C73,(I73-$B$1)/365,G73,D73)</f>
        <v>#NAME?</v>
      </c>
      <c r="T73" s="50" t="e">
        <f>BSTheta(B73,J73,K73,C73,(I73-$B$1)/365,G73,H73,D73)</f>
        <v>#NAME?</v>
      </c>
      <c r="U73" s="51" t="e">
        <f>BSRho(B73,J73,K73,C73,(I73-$B$1)/365,G73,H73,D73)</f>
        <v>#NAME?</v>
      </c>
      <c r="V73" s="73" t="e">
        <f t="shared" si="8"/>
        <v>#NAME?</v>
      </c>
      <c r="W73" s="73" t="e">
        <f t="shared" si="9"/>
        <v>#NAME?</v>
      </c>
      <c r="X73" s="53" t="e">
        <f t="shared" si="10"/>
        <v>#NAME?</v>
      </c>
      <c r="Y73" s="53" t="e">
        <f t="shared" si="11"/>
        <v>#NAME?</v>
      </c>
      <c r="Z73" s="53" t="e">
        <f t="shared" si="12"/>
        <v>#NAME?</v>
      </c>
      <c r="AA73" s="53" t="e">
        <f t="shared" si="13"/>
        <v>#NAME?</v>
      </c>
      <c r="AB73" s="53" t="e">
        <f>(BSPrice($B73*0.8,$J73,$K73,$C73,($I73-$B$1)/365,$G73,$H73,$D73)-BSPrice($B73,$J73,$K73,$C73,($I73-$B$1)/365,$G73,$H73,$D73))*$F73</f>
        <v>#NAME?</v>
      </c>
      <c r="AC73" s="53" t="e">
        <f>(BSPrice($B73*0.9,$J73,$K73,$C73,($I73-$B$1)/365,$G73,$H73,$D73)-BSPrice($B73,$J73,$K73,$C73,($I73-$B$1)/365,$G73,$H73,$D73))*$F73</f>
        <v>#NAME?</v>
      </c>
      <c r="AD73" s="53" t="e">
        <f>(BSPrice($B73*0.95,$J73,$K73,$C73,($I73-$B$1)/365,$G73,$H73,$D73)-BSPrice($B73,$J73,$K73,$C73,($I73-$B$1)/365,$G73,$H73,$D73))*$F73</f>
        <v>#NAME?</v>
      </c>
      <c r="AE73" s="53" t="e">
        <f>(BSPrice($B73*0.98,$J73,$K73,$C73,($I73-$B$1)/365,$G73,$H73,$D73)-BSPrice($B73,$J73,$K73,$C73,($I73-$B$1)/365,$G73,$H73,$D73))*$F73</f>
        <v>#NAME?</v>
      </c>
      <c r="AF73" s="53" t="e">
        <f>(BSPrice($B73*1.02,$J73,$K73,$C73,($I73-$B$1)/365,$G73,$H73,$D73)-BSPrice($B73,$J73,$K73,$C73,($I73-$B$1)/365,$G73,$H73,$D73))*$F73</f>
        <v>#NAME?</v>
      </c>
      <c r="AG73" s="53" t="e">
        <f>(BSPrice($B73*1.05,$J73,$K73,$C73,($I73-$B$1)/365,$G73,$H73,$D73)-BSPrice($B73,$J73,$K73,$C73,($I73-$B$1)/365,$G73,$H73,$D73))*$F73</f>
        <v>#NAME?</v>
      </c>
      <c r="AH73" s="53" t="e">
        <f>(BSPrice($B73*1.1,$J73,$K73,$C73,($I73-$B$1)/365,$G73,$H73,$D73)-BSPrice($B73,$J73,$K73,$C73,($I73-$B$1)/365,$G73,$H73,$D73))*$F73</f>
        <v>#NAME?</v>
      </c>
      <c r="AI73" s="53" t="e">
        <f>(BSPrice($B73*1.2,$J73,$K73,$C73,($I73-$B$1)/365,$G73,$H73,$D73)-BSPrice($B73,$J73,$K73,$C73,($I73-$B$1)/365,$G73,$H73,$D73))*$F73</f>
        <v>#NAME?</v>
      </c>
      <c r="AJ73" s="53" t="e">
        <f>(BSPrice($B73,$J73-0.1,$K73,$C73,($I73-$B$1)/365,$G73,$H73,$D73)-BSPrice($B73,$J73,$K73,$C73,($I73-$B$1)/365,$G73,$H73,$D73))*$F73</f>
        <v>#NAME?</v>
      </c>
      <c r="AK73" s="53" t="e">
        <f>(BSPrice($B73,$J73-0.05,$K73,$C73,($I73-$B$1)/365,$G73,$H73,$D73)-BSPrice($B73,$J73,$K73,$C73,($I73-$B$1)/365,$G73,$H73,$D73))*$F73</f>
        <v>#NAME?</v>
      </c>
      <c r="AL73" s="53" t="e">
        <f>(BSPrice($B73,$J73-0.02,$K73,$C73,($I73-$B$1)/365,$G73,$H73,$D73)-BSPrice($B73,$J73,$K73,$C73,($I73-$B$1)/365,$G73,$H73,$D73))*$F73</f>
        <v>#NAME?</v>
      </c>
      <c r="AM73" s="53" t="e">
        <f>(BSPrice($B73,$J73-0.01,$K73,$C73,($I73-$B$1)/365,$G73,$H73,$D73)-BSPrice($B73,$J73,$K73,$C73,($I73-$B$1)/365,$G73,$H73,$D73))*$F73</f>
        <v>#NAME?</v>
      </c>
      <c r="AN73" s="53" t="e">
        <f>(BSPrice($B73,$J73+0.01,$K73,$C73,($I73-$B$1)/365,$G73,$H73,$D73)-BSPrice($B73,$J73,$K73,$C73,($I73-$B$1)/365,$G73,$H73,$D73))*$F73</f>
        <v>#NAME?</v>
      </c>
      <c r="AO73" s="53" t="e">
        <f>(BSPrice($B73,$J73+0.02,$K73,$C73,($I73-$B$1)/365,$G73,$H73,$D73)-BSPrice($B73,$J73,$K73,$C73,($I73-$B$1)/365,$G73,$H73,$D73))*$F73</f>
        <v>#NAME?</v>
      </c>
      <c r="AP73" s="53" t="e">
        <f>(BSPrice($B73,$J73+0.05,$K73,$C73,($I73-$B$1)/365,$G73,$H73,$D73)-BSPrice($B73,$J73,$K73,$C73,($I73-$B$1)/365,$G73,$H73,$D73))*$F73</f>
        <v>#NAME?</v>
      </c>
      <c r="AQ73" s="53" t="e">
        <f>(BSPrice($B73,$J73+0.1,$K73,$C73,($I73-$B$1)/365,$G73,$H73,$D73)-BSPrice($B73,$J73,$K73,$C73,($I73-$B$1)/365,$G73,$H73,$D73))*$F73</f>
        <v>#NAME?</v>
      </c>
      <c r="AR73">
        <v>-203879.758442628</v>
      </c>
      <c r="AS73">
        <v>-203879.758442628</v>
      </c>
      <c r="AT73">
        <v>-203879.758442628</v>
      </c>
      <c r="AU73">
        <v>-203879.758442628</v>
      </c>
      <c r="AV73">
        <v>-203879.758442628</v>
      </c>
      <c r="AW73">
        <v>-203879.758442631</v>
      </c>
      <c r="AX73">
        <v>-203879.758442902</v>
      </c>
      <c r="AY73">
        <v>-202517.349311646</v>
      </c>
      <c r="AZ73">
        <v>-202517.349311646</v>
      </c>
      <c r="BA73">
        <v>-202517.349311646</v>
      </c>
      <c r="BB73">
        <v>-202517.349311646</v>
      </c>
      <c r="BC73">
        <v>-202517.349311646</v>
      </c>
      <c r="BD73">
        <v>-202517.349311658</v>
      </c>
      <c r="BE73">
        <v>-202517.34931246</v>
      </c>
      <c r="BF73">
        <v>-199792.531049683</v>
      </c>
      <c r="BG73">
        <v>-199792.531049683</v>
      </c>
      <c r="BH73">
        <v>-199792.531049683</v>
      </c>
      <c r="BI73">
        <v>-199792.531049683</v>
      </c>
      <c r="BJ73">
        <v>-199792.531049683</v>
      </c>
      <c r="BK73">
        <v>-199792.531049794</v>
      </c>
      <c r="BL73">
        <v>-199792.531055327</v>
      </c>
      <c r="BM73">
        <v>-198430.121918701</v>
      </c>
      <c r="BN73">
        <v>-198430.121918701</v>
      </c>
      <c r="BO73">
        <v>-198430.121918701</v>
      </c>
      <c r="BP73">
        <v>-198430.121918701</v>
      </c>
      <c r="BQ73">
        <v>-198430.121918701</v>
      </c>
      <c r="BR73">
        <v>-198430.121919011</v>
      </c>
      <c r="BS73">
        <v>-198430.12193211</v>
      </c>
      <c r="BT73">
        <v>-197067.712787719</v>
      </c>
      <c r="BU73">
        <v>-197067.712787719</v>
      </c>
      <c r="BV73">
        <v>-197067.712787719</v>
      </c>
      <c r="BW73">
        <v>-197067.712787719</v>
      </c>
      <c r="BX73">
        <v>-197067.712787719</v>
      </c>
      <c r="BY73">
        <v>-197067.712788529</v>
      </c>
      <c r="BZ73">
        <v>-197067.712817773</v>
      </c>
      <c r="CA73">
        <v>-195705.303656738</v>
      </c>
      <c r="CB73">
        <v>-195705.303656738</v>
      </c>
      <c r="CC73">
        <v>-195705.303656738</v>
      </c>
      <c r="CD73">
        <v>-195705.303656738</v>
      </c>
      <c r="CE73">
        <v>-195705.303656738</v>
      </c>
      <c r="CF73">
        <v>-195705.303658724</v>
      </c>
      <c r="CG73">
        <v>-195705.30372067</v>
      </c>
      <c r="CH73">
        <v>-192980.485394774</v>
      </c>
      <c r="CI73">
        <v>-192980.485394774</v>
      </c>
      <c r="CJ73">
        <v>-192980.485394774</v>
      </c>
      <c r="CK73">
        <v>-192980.485394774</v>
      </c>
      <c r="CL73">
        <v>-192980.485394774</v>
      </c>
      <c r="CM73">
        <v>-192980.485404935</v>
      </c>
      <c r="CN73">
        <v>-192980.485647301</v>
      </c>
    </row>
    <row r="74" spans="1:92">
      <c r="A74" s="70" t="s">
        <v>116</v>
      </c>
      <c r="B74" s="44">
        <f>VLOOKUP(A74,PriceData!$K$4:$L$6,2,FALSE)</f>
        <v>10022</v>
      </c>
      <c r="C74" s="37">
        <f>VLOOKUP(A74,PriceData!$K$4:$M$6,3,FALSE)</f>
        <v>0.005</v>
      </c>
      <c r="D74" s="44" t="s">
        <v>108</v>
      </c>
      <c r="E74" s="44" t="s">
        <v>117</v>
      </c>
      <c r="F74" s="44">
        <v>-10</v>
      </c>
      <c r="G74">
        <v>9120</v>
      </c>
      <c r="H74" s="44" t="s">
        <v>109</v>
      </c>
      <c r="I74" s="71">
        <v>40347</v>
      </c>
      <c r="J74" s="37">
        <v>0.422167740835595</v>
      </c>
      <c r="K74" s="72">
        <f>VLOOKUP(I74,PriceData!$A$5:$D$7,MATCH($E74,PriceData!$A$4:$D$4,0),FALSE)</f>
        <v>0.005</v>
      </c>
      <c r="L74" s="51" t="e">
        <f>BSPrice($B74,$J74,$K74,$C74,($I74-$B$1)/365,$G74,$H74,$D74)</f>
        <v>#NAME?</v>
      </c>
      <c r="M74" s="51" t="e">
        <f t="shared" si="7"/>
        <v>#NAME?</v>
      </c>
      <c r="N74" s="44" t="s">
        <v>107</v>
      </c>
      <c r="P74" s="48" t="e">
        <f>BSDelta(B74,J74,K74,C74,(I74-$B$1)/365,G74,H74,D74)</f>
        <v>#NAME?</v>
      </c>
      <c r="Q74" s="48" t="e">
        <f>BSGamma(B74,J74,K74,C74,(I74-$B$1)/365,G74,D74)</f>
        <v>#NAME?</v>
      </c>
      <c r="R74" s="50" t="e">
        <f>BSVega(B74,J74,K74,C74,(I74-$B$1)/365,G74,D74)</f>
        <v>#NAME?</v>
      </c>
      <c r="S74" s="50" t="e">
        <f>BSVolga(B74,J74,K74,C74,(I74-$B$1)/365,G74,D74)</f>
        <v>#NAME?</v>
      </c>
      <c r="T74" s="50" t="e">
        <f>BSTheta(B74,J74,K74,C74,(I74-$B$1)/365,G74,H74,D74)</f>
        <v>#NAME?</v>
      </c>
      <c r="U74" s="51" t="e">
        <f>BSRho(B74,J74,K74,C74,(I74-$B$1)/365,G74,H74,D74)</f>
        <v>#NAME?</v>
      </c>
      <c r="V74" s="73" t="e">
        <f t="shared" si="8"/>
        <v>#NAME?</v>
      </c>
      <c r="W74" s="73" t="e">
        <f t="shared" si="9"/>
        <v>#NAME?</v>
      </c>
      <c r="X74" s="53" t="e">
        <f t="shared" si="10"/>
        <v>#NAME?</v>
      </c>
      <c r="Y74" s="53" t="e">
        <f t="shared" si="11"/>
        <v>#NAME?</v>
      </c>
      <c r="Z74" s="53" t="e">
        <f t="shared" si="12"/>
        <v>#NAME?</v>
      </c>
      <c r="AA74" s="53" t="e">
        <f t="shared" si="13"/>
        <v>#NAME?</v>
      </c>
      <c r="AB74" s="53" t="e">
        <f>(BSPrice($B74*0.8,$J74,$K74,$C74,($I74-$B$1)/365,$G74,$H74,$D74)-BSPrice($B74,$J74,$K74,$C74,($I74-$B$1)/365,$G74,$H74,$D74))*$F74</f>
        <v>#NAME?</v>
      </c>
      <c r="AC74" s="53" t="e">
        <f>(BSPrice($B74*0.9,$J74,$K74,$C74,($I74-$B$1)/365,$G74,$H74,$D74)-BSPrice($B74,$J74,$K74,$C74,($I74-$B$1)/365,$G74,$H74,$D74))*$F74</f>
        <v>#NAME?</v>
      </c>
      <c r="AD74" s="53" t="e">
        <f>(BSPrice($B74*0.95,$J74,$K74,$C74,($I74-$B$1)/365,$G74,$H74,$D74)-BSPrice($B74,$J74,$K74,$C74,($I74-$B$1)/365,$G74,$H74,$D74))*$F74</f>
        <v>#NAME?</v>
      </c>
      <c r="AE74" s="53" t="e">
        <f>(BSPrice($B74*0.98,$J74,$K74,$C74,($I74-$B$1)/365,$G74,$H74,$D74)-BSPrice($B74,$J74,$K74,$C74,($I74-$B$1)/365,$G74,$H74,$D74))*$F74</f>
        <v>#NAME?</v>
      </c>
      <c r="AF74" s="53" t="e">
        <f>(BSPrice($B74*1.02,$J74,$K74,$C74,($I74-$B$1)/365,$G74,$H74,$D74)-BSPrice($B74,$J74,$K74,$C74,($I74-$B$1)/365,$G74,$H74,$D74))*$F74</f>
        <v>#NAME?</v>
      </c>
      <c r="AG74" s="53" t="e">
        <f>(BSPrice($B74*1.05,$J74,$K74,$C74,($I74-$B$1)/365,$G74,$H74,$D74)-BSPrice($B74,$J74,$K74,$C74,($I74-$B$1)/365,$G74,$H74,$D74))*$F74</f>
        <v>#NAME?</v>
      </c>
      <c r="AH74" s="53" t="e">
        <f>(BSPrice($B74*1.1,$J74,$K74,$C74,($I74-$B$1)/365,$G74,$H74,$D74)-BSPrice($B74,$J74,$K74,$C74,($I74-$B$1)/365,$G74,$H74,$D74))*$F74</f>
        <v>#NAME?</v>
      </c>
      <c r="AI74" s="53" t="e">
        <f>(BSPrice($B74*1.2,$J74,$K74,$C74,($I74-$B$1)/365,$G74,$H74,$D74)-BSPrice($B74,$J74,$K74,$C74,($I74-$B$1)/365,$G74,$H74,$D74))*$F74</f>
        <v>#NAME?</v>
      </c>
      <c r="AJ74" s="53" t="e">
        <f>(BSPrice($B74,$J74-0.1,$K74,$C74,($I74-$B$1)/365,$G74,$H74,$D74)-BSPrice($B74,$J74,$K74,$C74,($I74-$B$1)/365,$G74,$H74,$D74))*$F74</f>
        <v>#NAME?</v>
      </c>
      <c r="AK74" s="53" t="e">
        <f>(BSPrice($B74,$J74-0.05,$K74,$C74,($I74-$B$1)/365,$G74,$H74,$D74)-BSPrice($B74,$J74,$K74,$C74,($I74-$B$1)/365,$G74,$H74,$D74))*$F74</f>
        <v>#NAME?</v>
      </c>
      <c r="AL74" s="53" t="e">
        <f>(BSPrice($B74,$J74-0.02,$K74,$C74,($I74-$B$1)/365,$G74,$H74,$D74)-BSPrice($B74,$J74,$K74,$C74,($I74-$B$1)/365,$G74,$H74,$D74))*$F74</f>
        <v>#NAME?</v>
      </c>
      <c r="AM74" s="53" t="e">
        <f>(BSPrice($B74,$J74-0.01,$K74,$C74,($I74-$B$1)/365,$G74,$H74,$D74)-BSPrice($B74,$J74,$K74,$C74,($I74-$B$1)/365,$G74,$H74,$D74))*$F74</f>
        <v>#NAME?</v>
      </c>
      <c r="AN74" s="53" t="e">
        <f>(BSPrice($B74,$J74+0.01,$K74,$C74,($I74-$B$1)/365,$G74,$H74,$D74)-BSPrice($B74,$J74,$K74,$C74,($I74-$B$1)/365,$G74,$H74,$D74))*$F74</f>
        <v>#NAME?</v>
      </c>
      <c r="AO74" s="53" t="e">
        <f>(BSPrice($B74,$J74+0.02,$K74,$C74,($I74-$B$1)/365,$G74,$H74,$D74)-BSPrice($B74,$J74,$K74,$C74,($I74-$B$1)/365,$G74,$H74,$D74))*$F74</f>
        <v>#NAME?</v>
      </c>
      <c r="AP74" s="53" t="e">
        <f>(BSPrice($B74,$J74+0.05,$K74,$C74,($I74-$B$1)/365,$G74,$H74,$D74)-BSPrice($B74,$J74,$K74,$C74,($I74-$B$1)/365,$G74,$H74,$D74))*$F74</f>
        <v>#NAME?</v>
      </c>
      <c r="AQ74" s="53" t="e">
        <f>(BSPrice($B74,$J74+0.1,$K74,$C74,($I74-$B$1)/365,$G74,$H74,$D74)-BSPrice($B74,$J74,$K74,$C74,($I74-$B$1)/365,$G74,$H74,$D74))*$F74</f>
        <v>#NAME?</v>
      </c>
      <c r="AR74">
        <v>-75317.240372976</v>
      </c>
      <c r="AS74">
        <v>-75317.240372976</v>
      </c>
      <c r="AT74">
        <v>-75317.240372976</v>
      </c>
      <c r="AU74">
        <v>-75317.240372976</v>
      </c>
      <c r="AV74">
        <v>-75317.2403729761</v>
      </c>
      <c r="AW74">
        <v>-75317.2403742495</v>
      </c>
      <c r="AX74">
        <v>-75317.2403999495</v>
      </c>
      <c r="AY74">
        <v>-74772.2767205833</v>
      </c>
      <c r="AZ74">
        <v>-74772.2767205833</v>
      </c>
      <c r="BA74">
        <v>-74772.2767205833</v>
      </c>
      <c r="BB74">
        <v>-74772.2767205833</v>
      </c>
      <c r="BC74">
        <v>-74772.2767205839</v>
      </c>
      <c r="BD74">
        <v>-74772.2767240834</v>
      </c>
      <c r="BE74">
        <v>-74772.2767847525</v>
      </c>
      <c r="BF74">
        <v>-73682.3494157979</v>
      </c>
      <c r="BG74">
        <v>-73682.3494157979</v>
      </c>
      <c r="BH74">
        <v>-73682.3494157979</v>
      </c>
      <c r="BI74">
        <v>-73682.3494157981</v>
      </c>
      <c r="BJ74">
        <v>-73682.3494158057</v>
      </c>
      <c r="BK74">
        <v>-73682.3494368531</v>
      </c>
      <c r="BL74">
        <v>-73682.3497148981</v>
      </c>
      <c r="BM74">
        <v>-73137.3857634052</v>
      </c>
      <c r="BN74">
        <v>-73137.3857634052</v>
      </c>
      <c r="BO74">
        <v>-73137.3857634053</v>
      </c>
      <c r="BP74">
        <v>-73137.3857634061</v>
      </c>
      <c r="BQ74">
        <v>-73137.3857634299</v>
      </c>
      <c r="BR74">
        <v>-73137.3858103201</v>
      </c>
      <c r="BS74">
        <v>-73137.3863583963</v>
      </c>
      <c r="BT74">
        <v>-72592.4221110125</v>
      </c>
      <c r="BU74">
        <v>-72592.4221110125</v>
      </c>
      <c r="BV74">
        <v>-72592.4221110127</v>
      </c>
      <c r="BW74">
        <v>-72592.4221110156</v>
      </c>
      <c r="BX74">
        <v>-72592.4221110843</v>
      </c>
      <c r="BY74">
        <v>-72592.4222100066</v>
      </c>
      <c r="BZ74">
        <v>-72592.4232408802</v>
      </c>
      <c r="CA74">
        <v>-72047.4584586198</v>
      </c>
      <c r="CB74">
        <v>-72047.4584586198</v>
      </c>
      <c r="CC74">
        <v>-72047.4584586207</v>
      </c>
      <c r="CD74">
        <v>-72047.4584586295</v>
      </c>
      <c r="CE74">
        <v>-72047.4584588142</v>
      </c>
      <c r="CF74">
        <v>-72047.4586575824</v>
      </c>
      <c r="CG74">
        <v>-72047.4605169377</v>
      </c>
      <c r="CH74">
        <v>-70957.5311538344</v>
      </c>
      <c r="CI74">
        <v>-70957.5311538351</v>
      </c>
      <c r="CJ74">
        <v>-70957.531153843</v>
      </c>
      <c r="CK74">
        <v>-70957.5311539094</v>
      </c>
      <c r="CL74">
        <v>-70957.5311550202</v>
      </c>
      <c r="CM74">
        <v>-70957.5318617897</v>
      </c>
      <c r="CN74">
        <v>-70957.5372839885</v>
      </c>
    </row>
    <row r="75" spans="1:92">
      <c r="A75" s="70" t="s">
        <v>116</v>
      </c>
      <c r="B75" s="44">
        <f>VLOOKUP(A75,PriceData!$K$4:$L$6,2,FALSE)</f>
        <v>10022</v>
      </c>
      <c r="C75" s="37">
        <f>VLOOKUP(A75,PriceData!$K$4:$M$6,3,FALSE)</f>
        <v>0.005</v>
      </c>
      <c r="D75" s="44" t="s">
        <v>108</v>
      </c>
      <c r="E75" s="44" t="s">
        <v>117</v>
      </c>
      <c r="F75" s="44">
        <v>-15</v>
      </c>
      <c r="G75">
        <v>9120</v>
      </c>
      <c r="H75" s="44" t="s">
        <v>109</v>
      </c>
      <c r="I75" s="71">
        <v>40347</v>
      </c>
      <c r="J75" s="37">
        <v>0.422167740835595</v>
      </c>
      <c r="K75" s="72">
        <f>VLOOKUP(I75,PriceData!$A$5:$D$7,MATCH($E75,PriceData!$A$4:$D$4,0),FALSE)</f>
        <v>0.005</v>
      </c>
      <c r="L75" s="51" t="e">
        <f>BSPrice($B75,$J75,$K75,$C75,($I75-$B$1)/365,$G75,$H75,$D75)</f>
        <v>#NAME?</v>
      </c>
      <c r="M75" s="51" t="e">
        <f t="shared" si="7"/>
        <v>#NAME?</v>
      </c>
      <c r="N75" s="44" t="s">
        <v>110</v>
      </c>
      <c r="P75" s="48" t="e">
        <f>BSDelta(B75,J75,K75,C75,(I75-$B$1)/365,G75,H75,D75)</f>
        <v>#NAME?</v>
      </c>
      <c r="Q75" s="48" t="e">
        <f>BSGamma(B75,J75,K75,C75,(I75-$B$1)/365,G75,D75)</f>
        <v>#NAME?</v>
      </c>
      <c r="R75" s="50" t="e">
        <f>BSVega(B75,J75,K75,C75,(I75-$B$1)/365,G75,D75)</f>
        <v>#NAME?</v>
      </c>
      <c r="S75" s="50" t="e">
        <f>BSVolga(B75,J75,K75,C75,(I75-$B$1)/365,G75,D75)</f>
        <v>#NAME?</v>
      </c>
      <c r="T75" s="50" t="e">
        <f>BSTheta(B75,J75,K75,C75,(I75-$B$1)/365,G75,H75,D75)</f>
        <v>#NAME?</v>
      </c>
      <c r="U75" s="51" t="e">
        <f>BSRho(B75,J75,K75,C75,(I75-$B$1)/365,G75,H75,D75)</f>
        <v>#NAME?</v>
      </c>
      <c r="V75" s="73" t="e">
        <f t="shared" si="8"/>
        <v>#NAME?</v>
      </c>
      <c r="W75" s="73" t="e">
        <f t="shared" si="9"/>
        <v>#NAME?</v>
      </c>
      <c r="X75" s="53" t="e">
        <f t="shared" si="10"/>
        <v>#NAME?</v>
      </c>
      <c r="Y75" s="53" t="e">
        <f t="shared" si="11"/>
        <v>#NAME?</v>
      </c>
      <c r="Z75" s="53" t="e">
        <f t="shared" si="12"/>
        <v>#NAME?</v>
      </c>
      <c r="AA75" s="53" t="e">
        <f t="shared" si="13"/>
        <v>#NAME?</v>
      </c>
      <c r="AB75" s="53" t="e">
        <f>(BSPrice($B75*0.8,$J75,$K75,$C75,($I75-$B$1)/365,$G75,$H75,$D75)-BSPrice($B75,$J75,$K75,$C75,($I75-$B$1)/365,$G75,$H75,$D75))*$F75</f>
        <v>#NAME?</v>
      </c>
      <c r="AC75" s="53" t="e">
        <f>(BSPrice($B75*0.9,$J75,$K75,$C75,($I75-$B$1)/365,$G75,$H75,$D75)-BSPrice($B75,$J75,$K75,$C75,($I75-$B$1)/365,$G75,$H75,$D75))*$F75</f>
        <v>#NAME?</v>
      </c>
      <c r="AD75" s="53" t="e">
        <f>(BSPrice($B75*0.95,$J75,$K75,$C75,($I75-$B$1)/365,$G75,$H75,$D75)-BSPrice($B75,$J75,$K75,$C75,($I75-$B$1)/365,$G75,$H75,$D75))*$F75</f>
        <v>#NAME?</v>
      </c>
      <c r="AE75" s="53" t="e">
        <f>(BSPrice($B75*0.98,$J75,$K75,$C75,($I75-$B$1)/365,$G75,$H75,$D75)-BSPrice($B75,$J75,$K75,$C75,($I75-$B$1)/365,$G75,$H75,$D75))*$F75</f>
        <v>#NAME?</v>
      </c>
      <c r="AF75" s="53" t="e">
        <f>(BSPrice($B75*1.02,$J75,$K75,$C75,($I75-$B$1)/365,$G75,$H75,$D75)-BSPrice($B75,$J75,$K75,$C75,($I75-$B$1)/365,$G75,$H75,$D75))*$F75</f>
        <v>#NAME?</v>
      </c>
      <c r="AG75" s="53" t="e">
        <f>(BSPrice($B75*1.05,$J75,$K75,$C75,($I75-$B$1)/365,$G75,$H75,$D75)-BSPrice($B75,$J75,$K75,$C75,($I75-$B$1)/365,$G75,$H75,$D75))*$F75</f>
        <v>#NAME?</v>
      </c>
      <c r="AH75" s="53" t="e">
        <f>(BSPrice($B75*1.1,$J75,$K75,$C75,($I75-$B$1)/365,$G75,$H75,$D75)-BSPrice($B75,$J75,$K75,$C75,($I75-$B$1)/365,$G75,$H75,$D75))*$F75</f>
        <v>#NAME?</v>
      </c>
      <c r="AI75" s="53" t="e">
        <f>(BSPrice($B75*1.2,$J75,$K75,$C75,($I75-$B$1)/365,$G75,$H75,$D75)-BSPrice($B75,$J75,$K75,$C75,($I75-$B$1)/365,$G75,$H75,$D75))*$F75</f>
        <v>#NAME?</v>
      </c>
      <c r="AJ75" s="53" t="e">
        <f>(BSPrice($B75,$J75-0.1,$K75,$C75,($I75-$B$1)/365,$G75,$H75,$D75)-BSPrice($B75,$J75,$K75,$C75,($I75-$B$1)/365,$G75,$H75,$D75))*$F75</f>
        <v>#NAME?</v>
      </c>
      <c r="AK75" s="53" t="e">
        <f>(BSPrice($B75,$J75-0.05,$K75,$C75,($I75-$B$1)/365,$G75,$H75,$D75)-BSPrice($B75,$J75,$K75,$C75,($I75-$B$1)/365,$G75,$H75,$D75))*$F75</f>
        <v>#NAME?</v>
      </c>
      <c r="AL75" s="53" t="e">
        <f>(BSPrice($B75,$J75-0.02,$K75,$C75,($I75-$B$1)/365,$G75,$H75,$D75)-BSPrice($B75,$J75,$K75,$C75,($I75-$B$1)/365,$G75,$H75,$D75))*$F75</f>
        <v>#NAME?</v>
      </c>
      <c r="AM75" s="53" t="e">
        <f>(BSPrice($B75,$J75-0.01,$K75,$C75,($I75-$B$1)/365,$G75,$H75,$D75)-BSPrice($B75,$J75,$K75,$C75,($I75-$B$1)/365,$G75,$H75,$D75))*$F75</f>
        <v>#NAME?</v>
      </c>
      <c r="AN75" s="53" t="e">
        <f>(BSPrice($B75,$J75+0.01,$K75,$C75,($I75-$B$1)/365,$G75,$H75,$D75)-BSPrice($B75,$J75,$K75,$C75,($I75-$B$1)/365,$G75,$H75,$D75))*$F75</f>
        <v>#NAME?</v>
      </c>
      <c r="AO75" s="53" t="e">
        <f>(BSPrice($B75,$J75+0.02,$K75,$C75,($I75-$B$1)/365,$G75,$H75,$D75)-BSPrice($B75,$J75,$K75,$C75,($I75-$B$1)/365,$G75,$H75,$D75))*$F75</f>
        <v>#NAME?</v>
      </c>
      <c r="AP75" s="53" t="e">
        <f>(BSPrice($B75,$J75+0.05,$K75,$C75,($I75-$B$1)/365,$G75,$H75,$D75)-BSPrice($B75,$J75,$K75,$C75,($I75-$B$1)/365,$G75,$H75,$D75))*$F75</f>
        <v>#NAME?</v>
      </c>
      <c r="AQ75" s="53" t="e">
        <f>(BSPrice($B75,$J75+0.1,$K75,$C75,($I75-$B$1)/365,$G75,$H75,$D75)-BSPrice($B75,$J75,$K75,$C75,($I75-$B$1)/365,$G75,$H75,$D75))*$F75</f>
        <v>#NAME?</v>
      </c>
      <c r="AR75">
        <v>-112975.860559464</v>
      </c>
      <c r="AS75">
        <v>-112975.860559464</v>
      </c>
      <c r="AT75">
        <v>-112975.860559464</v>
      </c>
      <c r="AU75">
        <v>-112975.860559464</v>
      </c>
      <c r="AV75">
        <v>-112975.860559464</v>
      </c>
      <c r="AW75">
        <v>-112975.860561374</v>
      </c>
      <c r="AX75">
        <v>-112975.860599924</v>
      </c>
      <c r="AY75">
        <v>-112158.415080875</v>
      </c>
      <c r="AZ75">
        <v>-112158.415080875</v>
      </c>
      <c r="BA75">
        <v>-112158.415080875</v>
      </c>
      <c r="BB75">
        <v>-112158.415080875</v>
      </c>
      <c r="BC75">
        <v>-112158.415080876</v>
      </c>
      <c r="BD75">
        <v>-112158.415086125</v>
      </c>
      <c r="BE75">
        <v>-112158.415177129</v>
      </c>
      <c r="BF75">
        <v>-110523.524123697</v>
      </c>
      <c r="BG75">
        <v>-110523.524123697</v>
      </c>
      <c r="BH75">
        <v>-110523.524123697</v>
      </c>
      <c r="BI75">
        <v>-110523.524123697</v>
      </c>
      <c r="BJ75">
        <v>-110523.524123709</v>
      </c>
      <c r="BK75">
        <v>-110523.52415528</v>
      </c>
      <c r="BL75">
        <v>-110523.524572347</v>
      </c>
      <c r="BM75">
        <v>-109706.078645108</v>
      </c>
      <c r="BN75">
        <v>-109706.078645108</v>
      </c>
      <c r="BO75">
        <v>-109706.078645108</v>
      </c>
      <c r="BP75">
        <v>-109706.078645109</v>
      </c>
      <c r="BQ75">
        <v>-109706.078645145</v>
      </c>
      <c r="BR75">
        <v>-109706.07871548</v>
      </c>
      <c r="BS75">
        <v>-109706.079537594</v>
      </c>
      <c r="BT75">
        <v>-108888.633166519</v>
      </c>
      <c r="BU75">
        <v>-108888.633166519</v>
      </c>
      <c r="BV75">
        <v>-108888.633166519</v>
      </c>
      <c r="BW75">
        <v>-108888.633166523</v>
      </c>
      <c r="BX75">
        <v>-108888.633166626</v>
      </c>
      <c r="BY75">
        <v>-108888.63331501</v>
      </c>
      <c r="BZ75">
        <v>-108888.63486132</v>
      </c>
      <c r="CA75">
        <v>-108071.18768793</v>
      </c>
      <c r="CB75">
        <v>-108071.18768793</v>
      </c>
      <c r="CC75">
        <v>-108071.187687931</v>
      </c>
      <c r="CD75">
        <v>-108071.187687944</v>
      </c>
      <c r="CE75">
        <v>-108071.187688221</v>
      </c>
      <c r="CF75">
        <v>-108071.187986374</v>
      </c>
      <c r="CG75">
        <v>-108071.190775407</v>
      </c>
      <c r="CH75">
        <v>-106436.296730752</v>
      </c>
      <c r="CI75">
        <v>-106436.296730753</v>
      </c>
      <c r="CJ75">
        <v>-106436.296730765</v>
      </c>
      <c r="CK75">
        <v>-106436.296730864</v>
      </c>
      <c r="CL75">
        <v>-106436.29673253</v>
      </c>
      <c r="CM75">
        <v>-106436.297792685</v>
      </c>
      <c r="CN75">
        <v>-106436.305925983</v>
      </c>
    </row>
    <row r="76" spans="1:92">
      <c r="A76" s="70" t="s">
        <v>116</v>
      </c>
      <c r="B76" s="44">
        <f>VLOOKUP(A76,PriceData!$K$4:$L$6,2,FALSE)</f>
        <v>10022</v>
      </c>
      <c r="C76" s="37">
        <f>VLOOKUP(A76,PriceData!$K$4:$M$6,3,FALSE)</f>
        <v>0.005</v>
      </c>
      <c r="D76" s="44" t="s">
        <v>108</v>
      </c>
      <c r="E76" s="44" t="s">
        <v>117</v>
      </c>
      <c r="F76" s="44">
        <v>-20</v>
      </c>
      <c r="G76">
        <v>11225</v>
      </c>
      <c r="H76" s="44" t="s">
        <v>111</v>
      </c>
      <c r="I76" s="71">
        <v>40347</v>
      </c>
      <c r="J76" s="37">
        <v>0.329501010054712</v>
      </c>
      <c r="K76" s="72">
        <f>VLOOKUP(I76,PriceData!$A$5:$D$7,MATCH($E76,PriceData!$A$4:$D$4,0),FALSE)</f>
        <v>0.005</v>
      </c>
      <c r="L76" s="51" t="e">
        <f>BSPrice($B76,$J76,$K76,$C76,($I76-$B$1)/365,$G76,$H76,$D76)</f>
        <v>#NAME?</v>
      </c>
      <c r="M76" s="51" t="e">
        <f t="shared" si="7"/>
        <v>#NAME?</v>
      </c>
      <c r="N76" s="44" t="s">
        <v>107</v>
      </c>
      <c r="P76" s="48" t="e">
        <f>BSDelta(B76,J76,K76,C76,(I76-$B$1)/365,G76,H76,D76)</f>
        <v>#NAME?</v>
      </c>
      <c r="Q76" s="48" t="e">
        <f>BSGamma(B76,J76,K76,C76,(I76-$B$1)/365,G76,D76)</f>
        <v>#NAME?</v>
      </c>
      <c r="R76" s="50" t="e">
        <f>BSVega(B76,J76,K76,C76,(I76-$B$1)/365,G76,D76)</f>
        <v>#NAME?</v>
      </c>
      <c r="S76" s="50" t="e">
        <f>BSVolga(B76,J76,K76,C76,(I76-$B$1)/365,G76,D76)</f>
        <v>#NAME?</v>
      </c>
      <c r="T76" s="50" t="e">
        <f>BSTheta(B76,J76,K76,C76,(I76-$B$1)/365,G76,H76,D76)</f>
        <v>#NAME?</v>
      </c>
      <c r="U76" s="51" t="e">
        <f>BSRho(B76,J76,K76,C76,(I76-$B$1)/365,G76,H76,D76)</f>
        <v>#NAME?</v>
      </c>
      <c r="V76" s="73" t="e">
        <f t="shared" si="8"/>
        <v>#NAME?</v>
      </c>
      <c r="W76" s="73" t="e">
        <f t="shared" si="9"/>
        <v>#NAME?</v>
      </c>
      <c r="X76" s="53" t="e">
        <f t="shared" si="10"/>
        <v>#NAME?</v>
      </c>
      <c r="Y76" s="53" t="e">
        <f t="shared" si="11"/>
        <v>#NAME?</v>
      </c>
      <c r="Z76" s="53" t="e">
        <f t="shared" si="12"/>
        <v>#NAME?</v>
      </c>
      <c r="AA76" s="53" t="e">
        <f t="shared" si="13"/>
        <v>#NAME?</v>
      </c>
      <c r="AB76" s="53" t="e">
        <f>(BSPrice($B76*0.8,$J76,$K76,$C76,($I76-$B$1)/365,$G76,$H76,$D76)-BSPrice($B76,$J76,$K76,$C76,($I76-$B$1)/365,$G76,$H76,$D76))*$F76</f>
        <v>#NAME?</v>
      </c>
      <c r="AC76" s="53" t="e">
        <f>(BSPrice($B76*0.9,$J76,$K76,$C76,($I76-$B$1)/365,$G76,$H76,$D76)-BSPrice($B76,$J76,$K76,$C76,($I76-$B$1)/365,$G76,$H76,$D76))*$F76</f>
        <v>#NAME?</v>
      </c>
      <c r="AD76" s="53" t="e">
        <f>(BSPrice($B76*0.95,$J76,$K76,$C76,($I76-$B$1)/365,$G76,$H76,$D76)-BSPrice($B76,$J76,$K76,$C76,($I76-$B$1)/365,$G76,$H76,$D76))*$F76</f>
        <v>#NAME?</v>
      </c>
      <c r="AE76" s="53" t="e">
        <f>(BSPrice($B76*0.98,$J76,$K76,$C76,($I76-$B$1)/365,$G76,$H76,$D76)-BSPrice($B76,$J76,$K76,$C76,($I76-$B$1)/365,$G76,$H76,$D76))*$F76</f>
        <v>#NAME?</v>
      </c>
      <c r="AF76" s="53" t="e">
        <f>(BSPrice($B76*1.02,$J76,$K76,$C76,($I76-$B$1)/365,$G76,$H76,$D76)-BSPrice($B76,$J76,$K76,$C76,($I76-$B$1)/365,$G76,$H76,$D76))*$F76</f>
        <v>#NAME?</v>
      </c>
      <c r="AG76" s="53" t="e">
        <f>(BSPrice($B76*1.05,$J76,$K76,$C76,($I76-$B$1)/365,$G76,$H76,$D76)-BSPrice($B76,$J76,$K76,$C76,($I76-$B$1)/365,$G76,$H76,$D76))*$F76</f>
        <v>#NAME?</v>
      </c>
      <c r="AH76" s="53" t="e">
        <f>(BSPrice($B76*1.1,$J76,$K76,$C76,($I76-$B$1)/365,$G76,$H76,$D76)-BSPrice($B76,$J76,$K76,$C76,($I76-$B$1)/365,$G76,$H76,$D76))*$F76</f>
        <v>#NAME?</v>
      </c>
      <c r="AI76" s="53" t="e">
        <f>(BSPrice($B76*1.2,$J76,$K76,$C76,($I76-$B$1)/365,$G76,$H76,$D76)-BSPrice($B76,$J76,$K76,$C76,($I76-$B$1)/365,$G76,$H76,$D76))*$F76</f>
        <v>#NAME?</v>
      </c>
      <c r="AJ76" s="53" t="e">
        <f>(BSPrice($B76,$J76-0.1,$K76,$C76,($I76-$B$1)/365,$G76,$H76,$D76)-BSPrice($B76,$J76,$K76,$C76,($I76-$B$1)/365,$G76,$H76,$D76))*$F76</f>
        <v>#NAME?</v>
      </c>
      <c r="AK76" s="53" t="e">
        <f>(BSPrice($B76,$J76-0.05,$K76,$C76,($I76-$B$1)/365,$G76,$H76,$D76)-BSPrice($B76,$J76,$K76,$C76,($I76-$B$1)/365,$G76,$H76,$D76))*$F76</f>
        <v>#NAME?</v>
      </c>
      <c r="AL76" s="53" t="e">
        <f>(BSPrice($B76,$J76-0.02,$K76,$C76,($I76-$B$1)/365,$G76,$H76,$D76)-BSPrice($B76,$J76,$K76,$C76,($I76-$B$1)/365,$G76,$H76,$D76))*$F76</f>
        <v>#NAME?</v>
      </c>
      <c r="AM76" s="53" t="e">
        <f>(BSPrice($B76,$J76-0.01,$K76,$C76,($I76-$B$1)/365,$G76,$H76,$D76)-BSPrice($B76,$J76,$K76,$C76,($I76-$B$1)/365,$G76,$H76,$D76))*$F76</f>
        <v>#NAME?</v>
      </c>
      <c r="AN76" s="53" t="e">
        <f>(BSPrice($B76,$J76+0.01,$K76,$C76,($I76-$B$1)/365,$G76,$H76,$D76)-BSPrice($B76,$J76,$K76,$C76,($I76-$B$1)/365,$G76,$H76,$D76))*$F76</f>
        <v>#NAME?</v>
      </c>
      <c r="AO76" s="53" t="e">
        <f>(BSPrice($B76,$J76+0.02,$K76,$C76,($I76-$B$1)/365,$G76,$H76,$D76)-BSPrice($B76,$J76,$K76,$C76,($I76-$B$1)/365,$G76,$H76,$D76))*$F76</f>
        <v>#NAME?</v>
      </c>
      <c r="AP76" s="53" t="e">
        <f>(BSPrice($B76,$J76+0.05,$K76,$C76,($I76-$B$1)/365,$G76,$H76,$D76)-BSPrice($B76,$J76,$K76,$C76,($I76-$B$1)/365,$G76,$H76,$D76))*$F76</f>
        <v>#NAME?</v>
      </c>
      <c r="AQ76" s="53" t="e">
        <f>(BSPrice($B76,$J76+0.1,$K76,$C76,($I76-$B$1)/365,$G76,$H76,$D76)-BSPrice($B76,$J76,$K76,$C76,($I76-$B$1)/365,$G76,$H76,$D76))*$F76</f>
        <v>#NAME?</v>
      </c>
      <c r="AR76">
        <v>9225.1978637752</v>
      </c>
      <c r="AS76">
        <v>9225.1978637752</v>
      </c>
      <c r="AT76">
        <v>9225.1978637752</v>
      </c>
      <c r="AU76">
        <v>9225.1978637752</v>
      </c>
      <c r="AV76">
        <v>9225.1978637752</v>
      </c>
      <c r="AW76">
        <v>9225.19786377519</v>
      </c>
      <c r="AX76">
        <v>9225.19786377345</v>
      </c>
      <c r="AY76">
        <v>9225.1978637752</v>
      </c>
      <c r="AZ76">
        <v>9225.1978637752</v>
      </c>
      <c r="BA76">
        <v>9225.1978637752</v>
      </c>
      <c r="BB76">
        <v>9225.1978637752</v>
      </c>
      <c r="BC76">
        <v>9225.1978637752</v>
      </c>
      <c r="BD76">
        <v>9225.19786377517</v>
      </c>
      <c r="BE76">
        <v>9225.19786376902</v>
      </c>
      <c r="BF76">
        <v>9225.1978637752</v>
      </c>
      <c r="BG76">
        <v>9225.1978637752</v>
      </c>
      <c r="BH76">
        <v>9225.1978637752</v>
      </c>
      <c r="BI76">
        <v>9225.1978637752</v>
      </c>
      <c r="BJ76">
        <v>9225.1978637752</v>
      </c>
      <c r="BK76">
        <v>9225.19786377485</v>
      </c>
      <c r="BL76">
        <v>9225.19786371689</v>
      </c>
      <c r="BM76">
        <v>9225.1978637752</v>
      </c>
      <c r="BN76">
        <v>9225.1978637752</v>
      </c>
      <c r="BO76">
        <v>9225.1978637752</v>
      </c>
      <c r="BP76">
        <v>9225.1978637752</v>
      </c>
      <c r="BQ76">
        <v>9225.1978637752</v>
      </c>
      <c r="BR76">
        <v>9225.19786377402</v>
      </c>
      <c r="BS76">
        <v>9225.19786361614</v>
      </c>
      <c r="BT76">
        <v>9225.1978637752</v>
      </c>
      <c r="BU76">
        <v>9225.1978637752</v>
      </c>
      <c r="BV76">
        <v>9225.1978637752</v>
      </c>
      <c r="BW76">
        <v>9225.1978637752</v>
      </c>
      <c r="BX76">
        <v>9225.1978637752</v>
      </c>
      <c r="BY76">
        <v>9225.19786377155</v>
      </c>
      <c r="BZ76">
        <v>9225.19786336953</v>
      </c>
      <c r="CA76">
        <v>9225.1978637752</v>
      </c>
      <c r="CB76">
        <v>9225.1978637752</v>
      </c>
      <c r="CC76">
        <v>9225.1978637752</v>
      </c>
      <c r="CD76">
        <v>9225.1978637752</v>
      </c>
      <c r="CE76">
        <v>9225.1978637752</v>
      </c>
      <c r="CF76">
        <v>9225.1978637647</v>
      </c>
      <c r="CG76">
        <v>9225.19786280083</v>
      </c>
      <c r="CH76">
        <v>9225.1978637752</v>
      </c>
      <c r="CI76">
        <v>9225.1978637752</v>
      </c>
      <c r="CJ76">
        <v>9225.1978637752</v>
      </c>
      <c r="CK76">
        <v>9225.1978637752</v>
      </c>
      <c r="CL76">
        <v>9225.1978637752</v>
      </c>
      <c r="CM76">
        <v>9225.1978637035</v>
      </c>
      <c r="CN76">
        <v>9225.19785896931</v>
      </c>
    </row>
    <row r="77" spans="1:92">
      <c r="A77" s="70" t="s">
        <v>116</v>
      </c>
      <c r="B77" s="44">
        <f>VLOOKUP(A77,PriceData!$K$4:$L$6,2,FALSE)</f>
        <v>10022</v>
      </c>
      <c r="C77" s="37">
        <f>VLOOKUP(A77,PriceData!$K$4:$M$6,3,FALSE)</f>
        <v>0.005</v>
      </c>
      <c r="D77" s="44" t="s">
        <v>108</v>
      </c>
      <c r="E77" s="44" t="s">
        <v>117</v>
      </c>
      <c r="F77" s="44">
        <v>-10</v>
      </c>
      <c r="G77">
        <v>11225</v>
      </c>
      <c r="H77" s="44" t="s">
        <v>109</v>
      </c>
      <c r="I77" s="71">
        <v>40347</v>
      </c>
      <c r="J77" s="37">
        <v>0.329501010054712</v>
      </c>
      <c r="K77" s="72">
        <f>VLOOKUP(I77,PriceData!$A$5:$D$7,MATCH($E77,PriceData!$A$4:$D$4,0),FALSE)</f>
        <v>0.005</v>
      </c>
      <c r="L77" s="51" t="e">
        <f>BSPrice($B77,$J77,$K77,$C77,($I77-$B$1)/365,$G77,$H77,$D77)</f>
        <v>#NAME?</v>
      </c>
      <c r="M77" s="51" t="e">
        <f t="shared" si="7"/>
        <v>#NAME?</v>
      </c>
      <c r="N77" s="44" t="s">
        <v>115</v>
      </c>
      <c r="P77" s="48" t="e">
        <f>BSDelta(B77,J77,K77,C77,(I77-$B$1)/365,G77,H77,D77)</f>
        <v>#NAME?</v>
      </c>
      <c r="Q77" s="48" t="e">
        <f>BSGamma(B77,J77,K77,C77,(I77-$B$1)/365,G77,D77)</f>
        <v>#NAME?</v>
      </c>
      <c r="R77" s="50" t="e">
        <f>BSVega(B77,J77,K77,C77,(I77-$B$1)/365,G77,D77)</f>
        <v>#NAME?</v>
      </c>
      <c r="S77" s="50" t="e">
        <f>BSVolga(B77,J77,K77,C77,(I77-$B$1)/365,G77,D77)</f>
        <v>#NAME?</v>
      </c>
      <c r="T77" s="50" t="e">
        <f>BSTheta(B77,J77,K77,C77,(I77-$B$1)/365,G77,H77,D77)</f>
        <v>#NAME?</v>
      </c>
      <c r="U77" s="51" t="e">
        <f>BSRho(B77,J77,K77,C77,(I77-$B$1)/365,G77,H77,D77)</f>
        <v>#NAME?</v>
      </c>
      <c r="V77" s="73" t="e">
        <f t="shared" si="8"/>
        <v>#NAME?</v>
      </c>
      <c r="W77" s="73" t="e">
        <f t="shared" si="9"/>
        <v>#NAME?</v>
      </c>
      <c r="X77" s="53" t="e">
        <f t="shared" si="10"/>
        <v>#NAME?</v>
      </c>
      <c r="Y77" s="53" t="e">
        <f t="shared" si="11"/>
        <v>#NAME?</v>
      </c>
      <c r="Z77" s="53" t="e">
        <f t="shared" si="12"/>
        <v>#NAME?</v>
      </c>
      <c r="AA77" s="53" t="e">
        <f t="shared" si="13"/>
        <v>#NAME?</v>
      </c>
      <c r="AB77" s="53" t="e">
        <f>(BSPrice($B77*0.8,$J77,$K77,$C77,($I77-$B$1)/365,$G77,$H77,$D77)-BSPrice($B77,$J77,$K77,$C77,($I77-$B$1)/365,$G77,$H77,$D77))*$F77</f>
        <v>#NAME?</v>
      </c>
      <c r="AC77" s="53" t="e">
        <f>(BSPrice($B77*0.9,$J77,$K77,$C77,($I77-$B$1)/365,$G77,$H77,$D77)-BSPrice($B77,$J77,$K77,$C77,($I77-$B$1)/365,$G77,$H77,$D77))*$F77</f>
        <v>#NAME?</v>
      </c>
      <c r="AD77" s="53" t="e">
        <f>(BSPrice($B77*0.95,$J77,$K77,$C77,($I77-$B$1)/365,$G77,$H77,$D77)-BSPrice($B77,$J77,$K77,$C77,($I77-$B$1)/365,$G77,$H77,$D77))*$F77</f>
        <v>#NAME?</v>
      </c>
      <c r="AE77" s="53" t="e">
        <f>(BSPrice($B77*0.98,$J77,$K77,$C77,($I77-$B$1)/365,$G77,$H77,$D77)-BSPrice($B77,$J77,$K77,$C77,($I77-$B$1)/365,$G77,$H77,$D77))*$F77</f>
        <v>#NAME?</v>
      </c>
      <c r="AF77" s="53" t="e">
        <f>(BSPrice($B77*1.02,$J77,$K77,$C77,($I77-$B$1)/365,$G77,$H77,$D77)-BSPrice($B77,$J77,$K77,$C77,($I77-$B$1)/365,$G77,$H77,$D77))*$F77</f>
        <v>#NAME?</v>
      </c>
      <c r="AG77" s="53" t="e">
        <f>(BSPrice($B77*1.05,$J77,$K77,$C77,($I77-$B$1)/365,$G77,$H77,$D77)-BSPrice($B77,$J77,$K77,$C77,($I77-$B$1)/365,$G77,$H77,$D77))*$F77</f>
        <v>#NAME?</v>
      </c>
      <c r="AH77" s="53" t="e">
        <f>(BSPrice($B77*1.1,$J77,$K77,$C77,($I77-$B$1)/365,$G77,$H77,$D77)-BSPrice($B77,$J77,$K77,$C77,($I77-$B$1)/365,$G77,$H77,$D77))*$F77</f>
        <v>#NAME?</v>
      </c>
      <c r="AI77" s="53" t="e">
        <f>(BSPrice($B77*1.2,$J77,$K77,$C77,($I77-$B$1)/365,$G77,$H77,$D77)-BSPrice($B77,$J77,$K77,$C77,($I77-$B$1)/365,$G77,$H77,$D77))*$F77</f>
        <v>#NAME?</v>
      </c>
      <c r="AJ77" s="53" t="e">
        <f>(BSPrice($B77,$J77-0.1,$K77,$C77,($I77-$B$1)/365,$G77,$H77,$D77)-BSPrice($B77,$J77,$K77,$C77,($I77-$B$1)/365,$G77,$H77,$D77))*$F77</f>
        <v>#NAME?</v>
      </c>
      <c r="AK77" s="53" t="e">
        <f>(BSPrice($B77,$J77-0.05,$K77,$C77,($I77-$B$1)/365,$G77,$H77,$D77)-BSPrice($B77,$J77,$K77,$C77,($I77-$B$1)/365,$G77,$H77,$D77))*$F77</f>
        <v>#NAME?</v>
      </c>
      <c r="AL77" s="53" t="e">
        <f>(BSPrice($B77,$J77-0.02,$K77,$C77,($I77-$B$1)/365,$G77,$H77,$D77)-BSPrice($B77,$J77,$K77,$C77,($I77-$B$1)/365,$G77,$H77,$D77))*$F77</f>
        <v>#NAME?</v>
      </c>
      <c r="AM77" s="53" t="e">
        <f>(BSPrice($B77,$J77-0.01,$K77,$C77,($I77-$B$1)/365,$G77,$H77,$D77)-BSPrice($B77,$J77,$K77,$C77,($I77-$B$1)/365,$G77,$H77,$D77))*$F77</f>
        <v>#NAME?</v>
      </c>
      <c r="AN77" s="53" t="e">
        <f>(BSPrice($B77,$J77+0.01,$K77,$C77,($I77-$B$1)/365,$G77,$H77,$D77)-BSPrice($B77,$J77,$K77,$C77,($I77-$B$1)/365,$G77,$H77,$D77))*$F77</f>
        <v>#NAME?</v>
      </c>
      <c r="AO77" s="53" t="e">
        <f>(BSPrice($B77,$J77+0.02,$K77,$C77,($I77-$B$1)/365,$G77,$H77,$D77)-BSPrice($B77,$J77,$K77,$C77,($I77-$B$1)/365,$G77,$H77,$D77))*$F77</f>
        <v>#NAME?</v>
      </c>
      <c r="AP77" s="53" t="e">
        <f>(BSPrice($B77,$J77+0.05,$K77,$C77,($I77-$B$1)/365,$G77,$H77,$D77)-BSPrice($B77,$J77,$K77,$C77,($I77-$B$1)/365,$G77,$H77,$D77))*$F77</f>
        <v>#NAME?</v>
      </c>
      <c r="AQ77" s="53" t="e">
        <f>(BSPrice($B77,$J77+0.1,$K77,$C77,($I77-$B$1)/365,$G77,$H77,$D77)-BSPrice($B77,$J77,$K77,$C77,($I77-$B$1)/365,$G77,$H77,$D77))*$F77</f>
        <v>#NAME?</v>
      </c>
      <c r="AR77">
        <v>-86657.7809465293</v>
      </c>
      <c r="AS77">
        <v>-86657.7809465293</v>
      </c>
      <c r="AT77">
        <v>-86657.7809465293</v>
      </c>
      <c r="AU77">
        <v>-86657.7809465293</v>
      </c>
      <c r="AV77">
        <v>-86657.7809465293</v>
      </c>
      <c r="AW77">
        <v>-86657.7809465293</v>
      </c>
      <c r="AX77">
        <v>-86657.7809465302</v>
      </c>
      <c r="AY77">
        <v>-86112.8172941366</v>
      </c>
      <c r="AZ77">
        <v>-86112.8172941366</v>
      </c>
      <c r="BA77">
        <v>-86112.8172941366</v>
      </c>
      <c r="BB77">
        <v>-86112.8172941366</v>
      </c>
      <c r="BC77">
        <v>-86112.8172941366</v>
      </c>
      <c r="BD77">
        <v>-86112.8172941366</v>
      </c>
      <c r="BE77">
        <v>-86112.8172941397</v>
      </c>
      <c r="BF77">
        <v>-85022.8899893512</v>
      </c>
      <c r="BG77">
        <v>-85022.8899893512</v>
      </c>
      <c r="BH77">
        <v>-85022.8899893512</v>
      </c>
      <c r="BI77">
        <v>-85022.8899893512</v>
      </c>
      <c r="BJ77">
        <v>-85022.8899893512</v>
      </c>
      <c r="BK77">
        <v>-85022.8899893514</v>
      </c>
      <c r="BL77">
        <v>-85022.8899893803</v>
      </c>
      <c r="BM77">
        <v>-84477.9263369585</v>
      </c>
      <c r="BN77">
        <v>-84477.9263369585</v>
      </c>
      <c r="BO77">
        <v>-84477.9263369585</v>
      </c>
      <c r="BP77">
        <v>-84477.9263369585</v>
      </c>
      <c r="BQ77">
        <v>-84477.9263369585</v>
      </c>
      <c r="BR77">
        <v>-84477.9263369591</v>
      </c>
      <c r="BS77">
        <v>-84477.926337038</v>
      </c>
      <c r="BT77">
        <v>-83932.9626845658</v>
      </c>
      <c r="BU77">
        <v>-83932.9626845658</v>
      </c>
      <c r="BV77">
        <v>-83932.9626845658</v>
      </c>
      <c r="BW77">
        <v>-83932.9626845658</v>
      </c>
      <c r="BX77">
        <v>-83932.9626845658</v>
      </c>
      <c r="BY77">
        <v>-83932.9626845676</v>
      </c>
      <c r="BZ77">
        <v>-83932.9626847686</v>
      </c>
      <c r="CA77">
        <v>-83387.9990321731</v>
      </c>
      <c r="CB77">
        <v>-83387.9990321731</v>
      </c>
      <c r="CC77">
        <v>-83387.9990321731</v>
      </c>
      <c r="CD77">
        <v>-83387.9990321731</v>
      </c>
      <c r="CE77">
        <v>-83387.9990321731</v>
      </c>
      <c r="CF77">
        <v>-83387.9990321783</v>
      </c>
      <c r="CG77">
        <v>-83387.9990326603</v>
      </c>
      <c r="CH77">
        <v>-82298.0717273877</v>
      </c>
      <c r="CI77">
        <v>-82298.0717273877</v>
      </c>
      <c r="CJ77">
        <v>-82298.0717273877</v>
      </c>
      <c r="CK77">
        <v>-82298.0717273877</v>
      </c>
      <c r="CL77">
        <v>-82298.0717273877</v>
      </c>
      <c r="CM77">
        <v>-82298.0717274235</v>
      </c>
      <c r="CN77">
        <v>-82298.0717297906</v>
      </c>
    </row>
    <row r="78" spans="1:92">
      <c r="A78" s="70" t="s">
        <v>116</v>
      </c>
      <c r="B78" s="44">
        <f>VLOOKUP(A78,PriceData!$K$4:$L$6,2,FALSE)</f>
        <v>10022</v>
      </c>
      <c r="C78" s="37">
        <f>VLOOKUP(A78,PriceData!$K$4:$M$6,3,FALSE)</f>
        <v>0.005</v>
      </c>
      <c r="D78" s="44" t="s">
        <v>108</v>
      </c>
      <c r="E78" s="44" t="s">
        <v>117</v>
      </c>
      <c r="F78" s="44">
        <v>-15</v>
      </c>
      <c r="G78">
        <v>10323</v>
      </c>
      <c r="H78" s="44" t="s">
        <v>111</v>
      </c>
      <c r="I78" s="71">
        <v>40347</v>
      </c>
      <c r="J78" s="37">
        <v>0.347537825839525</v>
      </c>
      <c r="K78" s="72">
        <f>VLOOKUP(I78,PriceData!$A$5:$D$7,MATCH($E78,PriceData!$A$4:$D$4,0),FALSE)</f>
        <v>0.005</v>
      </c>
      <c r="L78" s="51" t="e">
        <f>BSPrice($B78,$J78,$K78,$C78,($I78-$B$1)/365,$G78,$H78,$D78)</f>
        <v>#NAME?</v>
      </c>
      <c r="M78" s="51" t="e">
        <f t="shared" si="7"/>
        <v>#NAME?</v>
      </c>
      <c r="N78" s="44" t="s">
        <v>107</v>
      </c>
      <c r="P78" s="48" t="e">
        <f>BSDelta(B78,J78,K78,C78,(I78-$B$1)/365,G78,H78,D78)</f>
        <v>#NAME?</v>
      </c>
      <c r="Q78" s="48" t="e">
        <f>BSGamma(B78,J78,K78,C78,(I78-$B$1)/365,G78,D78)</f>
        <v>#NAME?</v>
      </c>
      <c r="R78" s="50" t="e">
        <f>BSVega(B78,J78,K78,C78,(I78-$B$1)/365,G78,D78)</f>
        <v>#NAME?</v>
      </c>
      <c r="S78" s="50" t="e">
        <f>BSVolga(B78,J78,K78,C78,(I78-$B$1)/365,G78,D78)</f>
        <v>#NAME?</v>
      </c>
      <c r="T78" s="50" t="e">
        <f>BSTheta(B78,J78,K78,C78,(I78-$B$1)/365,G78,H78,D78)</f>
        <v>#NAME?</v>
      </c>
      <c r="U78" s="51" t="e">
        <f>BSRho(B78,J78,K78,C78,(I78-$B$1)/365,G78,H78,D78)</f>
        <v>#NAME?</v>
      </c>
      <c r="V78" s="73" t="e">
        <f t="shared" si="8"/>
        <v>#NAME?</v>
      </c>
      <c r="W78" s="73" t="e">
        <f t="shared" si="9"/>
        <v>#NAME?</v>
      </c>
      <c r="X78" s="53" t="e">
        <f t="shared" si="10"/>
        <v>#NAME?</v>
      </c>
      <c r="Y78" s="53" t="e">
        <f t="shared" si="11"/>
        <v>#NAME?</v>
      </c>
      <c r="Z78" s="53" t="e">
        <f t="shared" si="12"/>
        <v>#NAME?</v>
      </c>
      <c r="AA78" s="53" t="e">
        <f t="shared" si="13"/>
        <v>#NAME?</v>
      </c>
      <c r="AB78" s="53" t="e">
        <f>(BSPrice($B78*0.8,$J78,$K78,$C78,($I78-$B$1)/365,$G78,$H78,$D78)-BSPrice($B78,$J78,$K78,$C78,($I78-$B$1)/365,$G78,$H78,$D78))*$F78</f>
        <v>#NAME?</v>
      </c>
      <c r="AC78" s="53" t="e">
        <f>(BSPrice($B78*0.9,$J78,$K78,$C78,($I78-$B$1)/365,$G78,$H78,$D78)-BSPrice($B78,$J78,$K78,$C78,($I78-$B$1)/365,$G78,$H78,$D78))*$F78</f>
        <v>#NAME?</v>
      </c>
      <c r="AD78" s="53" t="e">
        <f>(BSPrice($B78*0.95,$J78,$K78,$C78,($I78-$B$1)/365,$G78,$H78,$D78)-BSPrice($B78,$J78,$K78,$C78,($I78-$B$1)/365,$G78,$H78,$D78))*$F78</f>
        <v>#NAME?</v>
      </c>
      <c r="AE78" s="53" t="e">
        <f>(BSPrice($B78*0.98,$J78,$K78,$C78,($I78-$B$1)/365,$G78,$H78,$D78)-BSPrice($B78,$J78,$K78,$C78,($I78-$B$1)/365,$G78,$H78,$D78))*$F78</f>
        <v>#NAME?</v>
      </c>
      <c r="AF78" s="53" t="e">
        <f>(BSPrice($B78*1.02,$J78,$K78,$C78,($I78-$B$1)/365,$G78,$H78,$D78)-BSPrice($B78,$J78,$K78,$C78,($I78-$B$1)/365,$G78,$H78,$D78))*$F78</f>
        <v>#NAME?</v>
      </c>
      <c r="AG78" s="53" t="e">
        <f>(BSPrice($B78*1.05,$J78,$K78,$C78,($I78-$B$1)/365,$G78,$H78,$D78)-BSPrice($B78,$J78,$K78,$C78,($I78-$B$1)/365,$G78,$H78,$D78))*$F78</f>
        <v>#NAME?</v>
      </c>
      <c r="AH78" s="53" t="e">
        <f>(BSPrice($B78*1.1,$J78,$K78,$C78,($I78-$B$1)/365,$G78,$H78,$D78)-BSPrice($B78,$J78,$K78,$C78,($I78-$B$1)/365,$G78,$H78,$D78))*$F78</f>
        <v>#NAME?</v>
      </c>
      <c r="AI78" s="53" t="e">
        <f>(BSPrice($B78*1.2,$J78,$K78,$C78,($I78-$B$1)/365,$G78,$H78,$D78)-BSPrice($B78,$J78,$K78,$C78,($I78-$B$1)/365,$G78,$H78,$D78))*$F78</f>
        <v>#NAME?</v>
      </c>
      <c r="AJ78" s="53" t="e">
        <f>(BSPrice($B78,$J78-0.1,$K78,$C78,($I78-$B$1)/365,$G78,$H78,$D78)-BSPrice($B78,$J78,$K78,$C78,($I78-$B$1)/365,$G78,$H78,$D78))*$F78</f>
        <v>#NAME?</v>
      </c>
      <c r="AK78" s="53" t="e">
        <f>(BSPrice($B78,$J78-0.05,$K78,$C78,($I78-$B$1)/365,$G78,$H78,$D78)-BSPrice($B78,$J78,$K78,$C78,($I78-$B$1)/365,$G78,$H78,$D78))*$F78</f>
        <v>#NAME?</v>
      </c>
      <c r="AL78" s="53" t="e">
        <f>(BSPrice($B78,$J78-0.02,$K78,$C78,($I78-$B$1)/365,$G78,$H78,$D78)-BSPrice($B78,$J78,$K78,$C78,($I78-$B$1)/365,$G78,$H78,$D78))*$F78</f>
        <v>#NAME?</v>
      </c>
      <c r="AM78" s="53" t="e">
        <f>(BSPrice($B78,$J78-0.01,$K78,$C78,($I78-$B$1)/365,$G78,$H78,$D78)-BSPrice($B78,$J78,$K78,$C78,($I78-$B$1)/365,$G78,$H78,$D78))*$F78</f>
        <v>#NAME?</v>
      </c>
      <c r="AN78" s="53" t="e">
        <f>(BSPrice($B78,$J78+0.01,$K78,$C78,($I78-$B$1)/365,$G78,$H78,$D78)-BSPrice($B78,$J78,$K78,$C78,($I78-$B$1)/365,$G78,$H78,$D78))*$F78</f>
        <v>#NAME?</v>
      </c>
      <c r="AO78" s="53" t="e">
        <f>(BSPrice($B78,$J78+0.02,$K78,$C78,($I78-$B$1)/365,$G78,$H78,$D78)-BSPrice($B78,$J78,$K78,$C78,($I78-$B$1)/365,$G78,$H78,$D78))*$F78</f>
        <v>#NAME?</v>
      </c>
      <c r="AP78" s="53" t="e">
        <f>(BSPrice($B78,$J78+0.05,$K78,$C78,($I78-$B$1)/365,$G78,$H78,$D78)-BSPrice($B78,$J78,$K78,$C78,($I78-$B$1)/365,$G78,$H78,$D78))*$F78</f>
        <v>#NAME?</v>
      </c>
      <c r="AQ78" s="53" t="e">
        <f>(BSPrice($B78,$J78+0.1,$K78,$C78,($I78-$B$1)/365,$G78,$H78,$D78)-BSPrice($B78,$J78,$K78,$C78,($I78-$B$1)/365,$G78,$H78,$D78))*$F78</f>
        <v>#NAME?</v>
      </c>
      <c r="AR78">
        <v>12146.324862393</v>
      </c>
      <c r="AS78">
        <v>12146.324862393</v>
      </c>
      <c r="AT78">
        <v>12146.324862393</v>
      </c>
      <c r="AU78">
        <v>12146.324862393</v>
      </c>
      <c r="AV78">
        <v>12146.324862393</v>
      </c>
      <c r="AW78">
        <v>12146.3248623928</v>
      </c>
      <c r="AX78">
        <v>12146.3248623581</v>
      </c>
      <c r="AY78">
        <v>12146.324862393</v>
      </c>
      <c r="AZ78">
        <v>12146.324862393</v>
      </c>
      <c r="BA78">
        <v>12146.324862393</v>
      </c>
      <c r="BB78">
        <v>12146.324862393</v>
      </c>
      <c r="BC78">
        <v>12146.324862393</v>
      </c>
      <c r="BD78">
        <v>12146.324862392</v>
      </c>
      <c r="BE78">
        <v>12146.3248622829</v>
      </c>
      <c r="BF78">
        <v>12146.324862393</v>
      </c>
      <c r="BG78">
        <v>12146.324862393</v>
      </c>
      <c r="BH78">
        <v>12146.324862393</v>
      </c>
      <c r="BI78">
        <v>12146.324862393</v>
      </c>
      <c r="BJ78">
        <v>12146.324862393</v>
      </c>
      <c r="BK78">
        <v>12146.3248623817</v>
      </c>
      <c r="BL78">
        <v>12146.3248615441</v>
      </c>
      <c r="BM78">
        <v>12146.324862393</v>
      </c>
      <c r="BN78">
        <v>12146.324862393</v>
      </c>
      <c r="BO78">
        <v>12146.324862393</v>
      </c>
      <c r="BP78">
        <v>12146.324862393</v>
      </c>
      <c r="BQ78">
        <v>12146.324862393</v>
      </c>
      <c r="BR78">
        <v>12146.3248623591</v>
      </c>
      <c r="BS78">
        <v>12146.3248602783</v>
      </c>
      <c r="BT78">
        <v>12146.324862393</v>
      </c>
      <c r="BU78">
        <v>12146.324862393</v>
      </c>
      <c r="BV78">
        <v>12146.324862393</v>
      </c>
      <c r="BW78">
        <v>12146.324862393</v>
      </c>
      <c r="BX78">
        <v>12146.324862393</v>
      </c>
      <c r="BY78">
        <v>12146.3248622993</v>
      </c>
      <c r="BZ78">
        <v>12146.3248574388</v>
      </c>
      <c r="CA78">
        <v>12146.324862393</v>
      </c>
      <c r="CB78">
        <v>12146.324862393</v>
      </c>
      <c r="CC78">
        <v>12146.324862393</v>
      </c>
      <c r="CD78">
        <v>12146.324862393</v>
      </c>
      <c r="CE78">
        <v>12146.324862393</v>
      </c>
      <c r="CF78">
        <v>12146.3248621501</v>
      </c>
      <c r="CG78">
        <v>12146.3248514076</v>
      </c>
      <c r="CH78">
        <v>12146.324862393</v>
      </c>
      <c r="CI78">
        <v>12146.324862393</v>
      </c>
      <c r="CJ78">
        <v>12146.324862393</v>
      </c>
      <c r="CK78">
        <v>12146.324862393</v>
      </c>
      <c r="CL78">
        <v>12146.324862393</v>
      </c>
      <c r="CM78">
        <v>12146.3248610214</v>
      </c>
      <c r="CN78">
        <v>12146.3248155902</v>
      </c>
    </row>
    <row r="79" spans="1:92">
      <c r="A79" s="70" t="s">
        <v>116</v>
      </c>
      <c r="B79" s="44">
        <f>VLOOKUP(A79,PriceData!$K$4:$L$6,2,FALSE)</f>
        <v>10022</v>
      </c>
      <c r="C79" s="37">
        <f>VLOOKUP(A79,PriceData!$K$4:$M$6,3,FALSE)</f>
        <v>0.005</v>
      </c>
      <c r="D79" s="44" t="s">
        <v>108</v>
      </c>
      <c r="E79" s="44" t="s">
        <v>117</v>
      </c>
      <c r="F79" s="44">
        <v>-20</v>
      </c>
      <c r="G79">
        <v>10022</v>
      </c>
      <c r="H79" s="44" t="s">
        <v>109</v>
      </c>
      <c r="I79" s="71">
        <v>40347</v>
      </c>
      <c r="J79" s="37">
        <v>0.36</v>
      </c>
      <c r="K79" s="72">
        <f>VLOOKUP(I79,PriceData!$A$5:$D$7,MATCH($E79,PriceData!$A$4:$D$4,0),FALSE)</f>
        <v>0.005</v>
      </c>
      <c r="L79" s="51" t="e">
        <f>BSPrice($B79,$J79,$K79,$C79,($I79-$B$1)/365,$G79,$H79,$D79)</f>
        <v>#NAME?</v>
      </c>
      <c r="M79" s="51" t="e">
        <f t="shared" si="7"/>
        <v>#NAME?</v>
      </c>
      <c r="N79" s="44" t="s">
        <v>107</v>
      </c>
      <c r="P79" s="48" t="e">
        <f>BSDelta(B79,J79,K79,C79,(I79-$B$1)/365,G79,H79,D79)</f>
        <v>#NAME?</v>
      </c>
      <c r="Q79" s="48" t="e">
        <f>BSGamma(B79,J79,K79,C79,(I79-$B$1)/365,G79,D79)</f>
        <v>#NAME?</v>
      </c>
      <c r="R79" s="50" t="e">
        <f>BSVega(B79,J79,K79,C79,(I79-$B$1)/365,G79,D79)</f>
        <v>#NAME?</v>
      </c>
      <c r="S79" s="50" t="e">
        <f>BSVolga(B79,J79,K79,C79,(I79-$B$1)/365,G79,D79)</f>
        <v>#NAME?</v>
      </c>
      <c r="T79" s="50" t="e">
        <f>BSTheta(B79,J79,K79,C79,(I79-$B$1)/365,G79,H79,D79)</f>
        <v>#NAME?</v>
      </c>
      <c r="U79" s="51" t="e">
        <f>BSRho(B79,J79,K79,C79,(I79-$B$1)/365,G79,H79,D79)</f>
        <v>#NAME?</v>
      </c>
      <c r="V79" s="73" t="e">
        <f t="shared" si="8"/>
        <v>#NAME?</v>
      </c>
      <c r="W79" s="73" t="e">
        <f t="shared" si="9"/>
        <v>#NAME?</v>
      </c>
      <c r="X79" s="53" t="e">
        <f t="shared" si="10"/>
        <v>#NAME?</v>
      </c>
      <c r="Y79" s="53" t="e">
        <f t="shared" si="11"/>
        <v>#NAME?</v>
      </c>
      <c r="Z79" s="53" t="e">
        <f t="shared" si="12"/>
        <v>#NAME?</v>
      </c>
      <c r="AA79" s="53" t="e">
        <f t="shared" si="13"/>
        <v>#NAME?</v>
      </c>
      <c r="AB79" s="53" t="e">
        <f>(BSPrice($B79*0.8,$J79,$K79,$C79,($I79-$B$1)/365,$G79,$H79,$D79)-BSPrice($B79,$J79,$K79,$C79,($I79-$B$1)/365,$G79,$H79,$D79))*$F79</f>
        <v>#NAME?</v>
      </c>
      <c r="AC79" s="53" t="e">
        <f>(BSPrice($B79*0.9,$J79,$K79,$C79,($I79-$B$1)/365,$G79,$H79,$D79)-BSPrice($B79,$J79,$K79,$C79,($I79-$B$1)/365,$G79,$H79,$D79))*$F79</f>
        <v>#NAME?</v>
      </c>
      <c r="AD79" s="53" t="e">
        <f>(BSPrice($B79*0.95,$J79,$K79,$C79,($I79-$B$1)/365,$G79,$H79,$D79)-BSPrice($B79,$J79,$K79,$C79,($I79-$B$1)/365,$G79,$H79,$D79))*$F79</f>
        <v>#NAME?</v>
      </c>
      <c r="AE79" s="53" t="e">
        <f>(BSPrice($B79*0.98,$J79,$K79,$C79,($I79-$B$1)/365,$G79,$H79,$D79)-BSPrice($B79,$J79,$K79,$C79,($I79-$B$1)/365,$G79,$H79,$D79))*$F79</f>
        <v>#NAME?</v>
      </c>
      <c r="AF79" s="53" t="e">
        <f>(BSPrice($B79*1.02,$J79,$K79,$C79,($I79-$B$1)/365,$G79,$H79,$D79)-BSPrice($B79,$J79,$K79,$C79,($I79-$B$1)/365,$G79,$H79,$D79))*$F79</f>
        <v>#NAME?</v>
      </c>
      <c r="AG79" s="53" t="e">
        <f>(BSPrice($B79*1.05,$J79,$K79,$C79,($I79-$B$1)/365,$G79,$H79,$D79)-BSPrice($B79,$J79,$K79,$C79,($I79-$B$1)/365,$G79,$H79,$D79))*$F79</f>
        <v>#NAME?</v>
      </c>
      <c r="AH79" s="53" t="e">
        <f>(BSPrice($B79*1.1,$J79,$K79,$C79,($I79-$B$1)/365,$G79,$H79,$D79)-BSPrice($B79,$J79,$K79,$C79,($I79-$B$1)/365,$G79,$H79,$D79))*$F79</f>
        <v>#NAME?</v>
      </c>
      <c r="AI79" s="53" t="e">
        <f>(BSPrice($B79*1.2,$J79,$K79,$C79,($I79-$B$1)/365,$G79,$H79,$D79)-BSPrice($B79,$J79,$K79,$C79,($I79-$B$1)/365,$G79,$H79,$D79))*$F79</f>
        <v>#NAME?</v>
      </c>
      <c r="AJ79" s="53" t="e">
        <f>(BSPrice($B79,$J79-0.1,$K79,$C79,($I79-$B$1)/365,$G79,$H79,$D79)-BSPrice($B79,$J79,$K79,$C79,($I79-$B$1)/365,$G79,$H79,$D79))*$F79</f>
        <v>#NAME?</v>
      </c>
      <c r="AK79" s="53" t="e">
        <f>(BSPrice($B79,$J79-0.05,$K79,$C79,($I79-$B$1)/365,$G79,$H79,$D79)-BSPrice($B79,$J79,$K79,$C79,($I79-$B$1)/365,$G79,$H79,$D79))*$F79</f>
        <v>#NAME?</v>
      </c>
      <c r="AL79" s="53" t="e">
        <f>(BSPrice($B79,$J79-0.02,$K79,$C79,($I79-$B$1)/365,$G79,$H79,$D79)-BSPrice($B79,$J79,$K79,$C79,($I79-$B$1)/365,$G79,$H79,$D79))*$F79</f>
        <v>#NAME?</v>
      </c>
      <c r="AM79" s="53" t="e">
        <f>(BSPrice($B79,$J79-0.01,$K79,$C79,($I79-$B$1)/365,$G79,$H79,$D79)-BSPrice($B79,$J79,$K79,$C79,($I79-$B$1)/365,$G79,$H79,$D79))*$F79</f>
        <v>#NAME?</v>
      </c>
      <c r="AN79" s="53" t="e">
        <f>(BSPrice($B79,$J79+0.01,$K79,$C79,($I79-$B$1)/365,$G79,$H79,$D79)-BSPrice($B79,$J79,$K79,$C79,($I79-$B$1)/365,$G79,$H79,$D79))*$F79</f>
        <v>#NAME?</v>
      </c>
      <c r="AO79" s="53" t="e">
        <f>(BSPrice($B79,$J79+0.02,$K79,$C79,($I79-$B$1)/365,$G79,$H79,$D79)-BSPrice($B79,$J79,$K79,$C79,($I79-$B$1)/365,$G79,$H79,$D79))*$F79</f>
        <v>#NAME?</v>
      </c>
      <c r="AP79" s="53" t="e">
        <f>(BSPrice($B79,$J79+0.05,$K79,$C79,($I79-$B$1)/365,$G79,$H79,$D79)-BSPrice($B79,$J79,$K79,$C79,($I79-$B$1)/365,$G79,$H79,$D79))*$F79</f>
        <v>#NAME?</v>
      </c>
      <c r="AQ79" s="53" t="e">
        <f>(BSPrice($B79,$J79+0.1,$K79,$C79,($I79-$B$1)/365,$G79,$H79,$D79)-BSPrice($B79,$J79,$K79,$C79,($I79-$B$1)/365,$G79,$H79,$D79))*$F79</f>
        <v>#NAME?</v>
      </c>
      <c r="AR79">
        <v>-163103.806754103</v>
      </c>
      <c r="AS79">
        <v>-163103.806754103</v>
      </c>
      <c r="AT79">
        <v>-163103.806754103</v>
      </c>
      <c r="AU79">
        <v>-163103.806754103</v>
      </c>
      <c r="AV79">
        <v>-163103.806754103</v>
      </c>
      <c r="AW79">
        <v>-163103.806754105</v>
      </c>
      <c r="AX79">
        <v>-163103.806754322</v>
      </c>
      <c r="AY79">
        <v>-162013.879449317</v>
      </c>
      <c r="AZ79">
        <v>-162013.879449317</v>
      </c>
      <c r="BA79">
        <v>-162013.879449317</v>
      </c>
      <c r="BB79">
        <v>-162013.879449317</v>
      </c>
      <c r="BC79">
        <v>-162013.879449317</v>
      </c>
      <c r="BD79">
        <v>-162013.879449326</v>
      </c>
      <c r="BE79">
        <v>-162013.879449968</v>
      </c>
      <c r="BF79">
        <v>-159834.024839746</v>
      </c>
      <c r="BG79">
        <v>-159834.024839746</v>
      </c>
      <c r="BH79">
        <v>-159834.024839746</v>
      </c>
      <c r="BI79">
        <v>-159834.024839746</v>
      </c>
      <c r="BJ79">
        <v>-159834.024839746</v>
      </c>
      <c r="BK79">
        <v>-159834.024839835</v>
      </c>
      <c r="BL79">
        <v>-159834.024844261</v>
      </c>
      <c r="BM79">
        <v>-158744.097534961</v>
      </c>
      <c r="BN79">
        <v>-158744.097534961</v>
      </c>
      <c r="BO79">
        <v>-158744.097534961</v>
      </c>
      <c r="BP79">
        <v>-158744.097534961</v>
      </c>
      <c r="BQ79">
        <v>-158744.097534961</v>
      </c>
      <c r="BR79">
        <v>-158744.097535209</v>
      </c>
      <c r="BS79">
        <v>-158744.097545688</v>
      </c>
      <c r="BT79">
        <v>-157654.170230176</v>
      </c>
      <c r="BU79">
        <v>-157654.170230176</v>
      </c>
      <c r="BV79">
        <v>-157654.170230176</v>
      </c>
      <c r="BW79">
        <v>-157654.170230176</v>
      </c>
      <c r="BX79">
        <v>-157654.170230176</v>
      </c>
      <c r="BY79">
        <v>-157654.170230823</v>
      </c>
      <c r="BZ79">
        <v>-157654.170254218</v>
      </c>
      <c r="CA79">
        <v>-156564.24292539</v>
      </c>
      <c r="CB79">
        <v>-156564.24292539</v>
      </c>
      <c r="CC79">
        <v>-156564.24292539</v>
      </c>
      <c r="CD79">
        <v>-156564.24292539</v>
      </c>
      <c r="CE79">
        <v>-156564.24292539</v>
      </c>
      <c r="CF79">
        <v>-156564.242926979</v>
      </c>
      <c r="CG79">
        <v>-156564.242976536</v>
      </c>
      <c r="CH79">
        <v>-154384.388315819</v>
      </c>
      <c r="CI79">
        <v>-154384.388315819</v>
      </c>
      <c r="CJ79">
        <v>-154384.388315819</v>
      </c>
      <c r="CK79">
        <v>-154384.388315819</v>
      </c>
      <c r="CL79">
        <v>-154384.38831582</v>
      </c>
      <c r="CM79">
        <v>-154384.388323948</v>
      </c>
      <c r="CN79">
        <v>-154384.388517841</v>
      </c>
    </row>
    <row r="80" spans="1:92">
      <c r="A80" s="70" t="s">
        <v>116</v>
      </c>
      <c r="B80" s="44">
        <f>VLOOKUP(A80,PriceData!$K$4:$L$6,2,FALSE)</f>
        <v>10022</v>
      </c>
      <c r="C80" s="37">
        <f>VLOOKUP(A80,PriceData!$K$4:$M$6,3,FALSE)</f>
        <v>0.005</v>
      </c>
      <c r="D80" s="44" t="s">
        <v>108</v>
      </c>
      <c r="E80" s="44" t="s">
        <v>117</v>
      </c>
      <c r="F80" s="44">
        <v>-20</v>
      </c>
      <c r="G80">
        <v>11525</v>
      </c>
      <c r="H80" s="44" t="s">
        <v>111</v>
      </c>
      <c r="I80" s="71">
        <v>40347</v>
      </c>
      <c r="J80" s="37">
        <v>0.328110573204544</v>
      </c>
      <c r="K80" s="72">
        <f>VLOOKUP(I80,PriceData!$A$5:$D$7,MATCH($E80,PriceData!$A$4:$D$4,0),FALSE)</f>
        <v>0.005</v>
      </c>
      <c r="L80" s="51" t="e">
        <f>BSPrice($B80,$J80,$K80,$C80,($I80-$B$1)/365,$G80,$H80,$D80)</f>
        <v>#NAME?</v>
      </c>
      <c r="M80" s="51" t="e">
        <f t="shared" si="7"/>
        <v>#NAME?</v>
      </c>
      <c r="N80" s="44" t="s">
        <v>112</v>
      </c>
      <c r="P80" s="48" t="e">
        <f>BSDelta(B80,J80,K80,C80,(I80-$B$1)/365,G80,H80,D80)</f>
        <v>#NAME?</v>
      </c>
      <c r="Q80" s="48" t="e">
        <f>BSGamma(B80,J80,K80,C80,(I80-$B$1)/365,G80,D80)</f>
        <v>#NAME?</v>
      </c>
      <c r="R80" s="50" t="e">
        <f>BSVega(B80,J80,K80,C80,(I80-$B$1)/365,G80,D80)</f>
        <v>#NAME?</v>
      </c>
      <c r="S80" s="50" t="e">
        <f>BSVolga(B80,J80,K80,C80,(I80-$B$1)/365,G80,D80)</f>
        <v>#NAME?</v>
      </c>
      <c r="T80" s="50" t="e">
        <f>BSTheta(B80,J80,K80,C80,(I80-$B$1)/365,G80,H80,D80)</f>
        <v>#NAME?</v>
      </c>
      <c r="U80" s="51" t="e">
        <f>BSRho(B80,J80,K80,C80,(I80-$B$1)/365,G80,H80,D80)</f>
        <v>#NAME?</v>
      </c>
      <c r="V80" s="73" t="e">
        <f t="shared" si="8"/>
        <v>#NAME?</v>
      </c>
      <c r="W80" s="73" t="e">
        <f t="shared" si="9"/>
        <v>#NAME?</v>
      </c>
      <c r="X80" s="53" t="e">
        <f t="shared" si="10"/>
        <v>#NAME?</v>
      </c>
      <c r="Y80" s="53" t="e">
        <f t="shared" si="11"/>
        <v>#NAME?</v>
      </c>
      <c r="Z80" s="53" t="e">
        <f t="shared" si="12"/>
        <v>#NAME?</v>
      </c>
      <c r="AA80" s="53" t="e">
        <f t="shared" si="13"/>
        <v>#NAME?</v>
      </c>
      <c r="AB80" s="53" t="e">
        <f>(BSPrice($B80*0.8,$J80,$K80,$C80,($I80-$B$1)/365,$G80,$H80,$D80)-BSPrice($B80,$J80,$K80,$C80,($I80-$B$1)/365,$G80,$H80,$D80))*$F80</f>
        <v>#NAME?</v>
      </c>
      <c r="AC80" s="53" t="e">
        <f>(BSPrice($B80*0.9,$J80,$K80,$C80,($I80-$B$1)/365,$G80,$H80,$D80)-BSPrice($B80,$J80,$K80,$C80,($I80-$B$1)/365,$G80,$H80,$D80))*$F80</f>
        <v>#NAME?</v>
      </c>
      <c r="AD80" s="53" t="e">
        <f>(BSPrice($B80*0.95,$J80,$K80,$C80,($I80-$B$1)/365,$G80,$H80,$D80)-BSPrice($B80,$J80,$K80,$C80,($I80-$B$1)/365,$G80,$H80,$D80))*$F80</f>
        <v>#NAME?</v>
      </c>
      <c r="AE80" s="53" t="e">
        <f>(BSPrice($B80*0.98,$J80,$K80,$C80,($I80-$B$1)/365,$G80,$H80,$D80)-BSPrice($B80,$J80,$K80,$C80,($I80-$B$1)/365,$G80,$H80,$D80))*$F80</f>
        <v>#NAME?</v>
      </c>
      <c r="AF80" s="53" t="e">
        <f>(BSPrice($B80*1.02,$J80,$K80,$C80,($I80-$B$1)/365,$G80,$H80,$D80)-BSPrice($B80,$J80,$K80,$C80,($I80-$B$1)/365,$G80,$H80,$D80))*$F80</f>
        <v>#NAME?</v>
      </c>
      <c r="AG80" s="53" t="e">
        <f>(BSPrice($B80*1.05,$J80,$K80,$C80,($I80-$B$1)/365,$G80,$H80,$D80)-BSPrice($B80,$J80,$K80,$C80,($I80-$B$1)/365,$G80,$H80,$D80))*$F80</f>
        <v>#NAME?</v>
      </c>
      <c r="AH80" s="53" t="e">
        <f>(BSPrice($B80*1.1,$J80,$K80,$C80,($I80-$B$1)/365,$G80,$H80,$D80)-BSPrice($B80,$J80,$K80,$C80,($I80-$B$1)/365,$G80,$H80,$D80))*$F80</f>
        <v>#NAME?</v>
      </c>
      <c r="AI80" s="53" t="e">
        <f>(BSPrice($B80*1.2,$J80,$K80,$C80,($I80-$B$1)/365,$G80,$H80,$D80)-BSPrice($B80,$J80,$K80,$C80,($I80-$B$1)/365,$G80,$H80,$D80))*$F80</f>
        <v>#NAME?</v>
      </c>
      <c r="AJ80" s="53" t="e">
        <f>(BSPrice($B80,$J80-0.1,$K80,$C80,($I80-$B$1)/365,$G80,$H80,$D80)-BSPrice($B80,$J80,$K80,$C80,($I80-$B$1)/365,$G80,$H80,$D80))*$F80</f>
        <v>#NAME?</v>
      </c>
      <c r="AK80" s="53" t="e">
        <f>(BSPrice($B80,$J80-0.05,$K80,$C80,($I80-$B$1)/365,$G80,$H80,$D80)-BSPrice($B80,$J80,$K80,$C80,($I80-$B$1)/365,$G80,$H80,$D80))*$F80</f>
        <v>#NAME?</v>
      </c>
      <c r="AL80" s="53" t="e">
        <f>(BSPrice($B80,$J80-0.02,$K80,$C80,($I80-$B$1)/365,$G80,$H80,$D80)-BSPrice($B80,$J80,$K80,$C80,($I80-$B$1)/365,$G80,$H80,$D80))*$F80</f>
        <v>#NAME?</v>
      </c>
      <c r="AM80" s="53" t="e">
        <f>(BSPrice($B80,$J80-0.01,$K80,$C80,($I80-$B$1)/365,$G80,$H80,$D80)-BSPrice($B80,$J80,$K80,$C80,($I80-$B$1)/365,$G80,$H80,$D80))*$F80</f>
        <v>#NAME?</v>
      </c>
      <c r="AN80" s="53" t="e">
        <f>(BSPrice($B80,$J80+0.01,$K80,$C80,($I80-$B$1)/365,$G80,$H80,$D80)-BSPrice($B80,$J80,$K80,$C80,($I80-$B$1)/365,$G80,$H80,$D80))*$F80</f>
        <v>#NAME?</v>
      </c>
      <c r="AO80" s="53" t="e">
        <f>(BSPrice($B80,$J80+0.02,$K80,$C80,($I80-$B$1)/365,$G80,$H80,$D80)-BSPrice($B80,$J80,$K80,$C80,($I80-$B$1)/365,$G80,$H80,$D80))*$F80</f>
        <v>#NAME?</v>
      </c>
      <c r="AP80" s="53" t="e">
        <f>(BSPrice($B80,$J80+0.05,$K80,$C80,($I80-$B$1)/365,$G80,$H80,$D80)-BSPrice($B80,$J80,$K80,$C80,($I80-$B$1)/365,$G80,$H80,$D80))*$F80</f>
        <v>#NAME?</v>
      </c>
      <c r="AQ80" s="53" t="e">
        <f>(BSPrice($B80,$J80+0.1,$K80,$C80,($I80-$B$1)/365,$G80,$H80,$D80)-BSPrice($B80,$J80,$K80,$C80,($I80-$B$1)/365,$G80,$H80,$D80))*$F80</f>
        <v>#NAME?</v>
      </c>
      <c r="AR80">
        <v>7668.89980580918</v>
      </c>
      <c r="AS80">
        <v>7668.89980580918</v>
      </c>
      <c r="AT80">
        <v>7668.89980580918</v>
      </c>
      <c r="AU80">
        <v>7668.89980580918</v>
      </c>
      <c r="AV80">
        <v>7668.89980580918</v>
      </c>
      <c r="AW80">
        <v>7668.89980580917</v>
      </c>
      <c r="AX80">
        <v>7668.89980580829</v>
      </c>
      <c r="AY80">
        <v>7668.89980580918</v>
      </c>
      <c r="AZ80">
        <v>7668.89980580918</v>
      </c>
      <c r="BA80">
        <v>7668.89980580918</v>
      </c>
      <c r="BB80">
        <v>7668.89980580918</v>
      </c>
      <c r="BC80">
        <v>7668.89980580918</v>
      </c>
      <c r="BD80">
        <v>7668.89980580917</v>
      </c>
      <c r="BE80">
        <v>7668.89980580596</v>
      </c>
      <c r="BF80">
        <v>7668.89980580918</v>
      </c>
      <c r="BG80">
        <v>7668.89980580918</v>
      </c>
      <c r="BH80">
        <v>7668.89980580918</v>
      </c>
      <c r="BI80">
        <v>7668.89980580918</v>
      </c>
      <c r="BJ80">
        <v>7668.89980580918</v>
      </c>
      <c r="BK80">
        <v>7668.89980580902</v>
      </c>
      <c r="BL80">
        <v>7668.89980577791</v>
      </c>
      <c r="BM80">
        <v>7668.89980580918</v>
      </c>
      <c r="BN80">
        <v>7668.89980580918</v>
      </c>
      <c r="BO80">
        <v>7668.89980580918</v>
      </c>
      <c r="BP80">
        <v>7668.89980580918</v>
      </c>
      <c r="BQ80">
        <v>7668.89980580918</v>
      </c>
      <c r="BR80">
        <v>7668.89980580863</v>
      </c>
      <c r="BS80">
        <v>7668.89980572259</v>
      </c>
      <c r="BT80">
        <v>7668.89980580918</v>
      </c>
      <c r="BU80">
        <v>7668.89980580918</v>
      </c>
      <c r="BV80">
        <v>7668.89980580918</v>
      </c>
      <c r="BW80">
        <v>7668.89980580918</v>
      </c>
      <c r="BX80">
        <v>7668.89980580918</v>
      </c>
      <c r="BY80">
        <v>7668.89980580743</v>
      </c>
      <c r="BZ80">
        <v>7668.89980558517</v>
      </c>
      <c r="CA80">
        <v>7668.89980580918</v>
      </c>
      <c r="CB80">
        <v>7668.89980580918</v>
      </c>
      <c r="CC80">
        <v>7668.89980580918</v>
      </c>
      <c r="CD80">
        <v>7668.89980580918</v>
      </c>
      <c r="CE80">
        <v>7668.89980580918</v>
      </c>
      <c r="CF80">
        <v>7668.89980580406</v>
      </c>
      <c r="CG80">
        <v>7668.89980526385</v>
      </c>
      <c r="CH80">
        <v>7668.89980580918</v>
      </c>
      <c r="CI80">
        <v>7668.89980580918</v>
      </c>
      <c r="CJ80">
        <v>7668.89980580918</v>
      </c>
      <c r="CK80">
        <v>7668.89980580918</v>
      </c>
      <c r="CL80">
        <v>7668.89980580918</v>
      </c>
      <c r="CM80">
        <v>7668.89980577311</v>
      </c>
      <c r="CN80">
        <v>7668.89980305154</v>
      </c>
    </row>
    <row r="81" spans="1:92">
      <c r="A81" s="70" t="s">
        <v>116</v>
      </c>
      <c r="B81" s="44">
        <f>VLOOKUP(A81,PriceData!$K$4:$L$6,2,FALSE)</f>
        <v>10022</v>
      </c>
      <c r="C81" s="37">
        <f>VLOOKUP(A81,PriceData!$K$4:$M$6,3,FALSE)</f>
        <v>0.005</v>
      </c>
      <c r="D81" s="44" t="s">
        <v>108</v>
      </c>
      <c r="E81" s="44" t="s">
        <v>117</v>
      </c>
      <c r="F81" s="44">
        <v>5</v>
      </c>
      <c r="G81">
        <v>8519</v>
      </c>
      <c r="H81" s="44" t="s">
        <v>109</v>
      </c>
      <c r="I81" s="71">
        <v>40347</v>
      </c>
      <c r="J81" s="37">
        <v>0.484139247868658</v>
      </c>
      <c r="K81" s="72">
        <f>VLOOKUP(I81,PriceData!$A$5:$D$7,MATCH($E81,PriceData!$A$4:$D$4,0),FALSE)</f>
        <v>0.005</v>
      </c>
      <c r="L81" s="51" t="e">
        <f>BSPrice($B81,$J81,$K81,$C81,($I81-$B$1)/365,$G81,$H81,$D81)</f>
        <v>#NAME?</v>
      </c>
      <c r="M81" s="51" t="e">
        <f t="shared" si="7"/>
        <v>#NAME?</v>
      </c>
      <c r="N81" s="44" t="s">
        <v>107</v>
      </c>
      <c r="P81" s="48" t="e">
        <f>BSDelta(B81,J81,K81,C81,(I81-$B$1)/365,G81,H81,D81)</f>
        <v>#NAME?</v>
      </c>
      <c r="Q81" s="48" t="e">
        <f>BSGamma(B81,J81,K81,C81,(I81-$B$1)/365,G81,D81)</f>
        <v>#NAME?</v>
      </c>
      <c r="R81" s="50" t="e">
        <f>BSVega(B81,J81,K81,C81,(I81-$B$1)/365,G81,D81)</f>
        <v>#NAME?</v>
      </c>
      <c r="S81" s="50" t="e">
        <f>BSVolga(B81,J81,K81,C81,(I81-$B$1)/365,G81,D81)</f>
        <v>#NAME?</v>
      </c>
      <c r="T81" s="50" t="e">
        <f>BSTheta(B81,J81,K81,C81,(I81-$B$1)/365,G81,H81,D81)</f>
        <v>#NAME?</v>
      </c>
      <c r="U81" s="51" t="e">
        <f>BSRho(B81,J81,K81,C81,(I81-$B$1)/365,G81,H81,D81)</f>
        <v>#NAME?</v>
      </c>
      <c r="V81" s="73" t="e">
        <f t="shared" si="8"/>
        <v>#NAME?</v>
      </c>
      <c r="W81" s="73" t="e">
        <f t="shared" si="9"/>
        <v>#NAME?</v>
      </c>
      <c r="X81" s="53" t="e">
        <f t="shared" si="10"/>
        <v>#NAME?</v>
      </c>
      <c r="Y81" s="53" t="e">
        <f t="shared" si="11"/>
        <v>#NAME?</v>
      </c>
      <c r="Z81" s="53" t="e">
        <f t="shared" si="12"/>
        <v>#NAME?</v>
      </c>
      <c r="AA81" s="53" t="e">
        <f t="shared" si="13"/>
        <v>#NAME?</v>
      </c>
      <c r="AB81" s="53" t="e">
        <f>(BSPrice($B81*0.8,$J81,$K81,$C81,($I81-$B$1)/365,$G81,$H81,$D81)-BSPrice($B81,$J81,$K81,$C81,($I81-$B$1)/365,$G81,$H81,$D81))*$F81</f>
        <v>#NAME?</v>
      </c>
      <c r="AC81" s="53" t="e">
        <f>(BSPrice($B81*0.9,$J81,$K81,$C81,($I81-$B$1)/365,$G81,$H81,$D81)-BSPrice($B81,$J81,$K81,$C81,($I81-$B$1)/365,$G81,$H81,$D81))*$F81</f>
        <v>#NAME?</v>
      </c>
      <c r="AD81" s="53" t="e">
        <f>(BSPrice($B81*0.95,$J81,$K81,$C81,($I81-$B$1)/365,$G81,$H81,$D81)-BSPrice($B81,$J81,$K81,$C81,($I81-$B$1)/365,$G81,$H81,$D81))*$F81</f>
        <v>#NAME?</v>
      </c>
      <c r="AE81" s="53" t="e">
        <f>(BSPrice($B81*0.98,$J81,$K81,$C81,($I81-$B$1)/365,$G81,$H81,$D81)-BSPrice($B81,$J81,$K81,$C81,($I81-$B$1)/365,$G81,$H81,$D81))*$F81</f>
        <v>#NAME?</v>
      </c>
      <c r="AF81" s="53" t="e">
        <f>(BSPrice($B81*1.02,$J81,$K81,$C81,($I81-$B$1)/365,$G81,$H81,$D81)-BSPrice($B81,$J81,$K81,$C81,($I81-$B$1)/365,$G81,$H81,$D81))*$F81</f>
        <v>#NAME?</v>
      </c>
      <c r="AG81" s="53" t="e">
        <f>(BSPrice($B81*1.05,$J81,$K81,$C81,($I81-$B$1)/365,$G81,$H81,$D81)-BSPrice($B81,$J81,$K81,$C81,($I81-$B$1)/365,$G81,$H81,$D81))*$F81</f>
        <v>#NAME?</v>
      </c>
      <c r="AH81" s="53" t="e">
        <f>(BSPrice($B81*1.1,$J81,$K81,$C81,($I81-$B$1)/365,$G81,$H81,$D81)-BSPrice($B81,$J81,$K81,$C81,($I81-$B$1)/365,$G81,$H81,$D81))*$F81</f>
        <v>#NAME?</v>
      </c>
      <c r="AI81" s="53" t="e">
        <f>(BSPrice($B81*1.2,$J81,$K81,$C81,($I81-$B$1)/365,$G81,$H81,$D81)-BSPrice($B81,$J81,$K81,$C81,($I81-$B$1)/365,$G81,$H81,$D81))*$F81</f>
        <v>#NAME?</v>
      </c>
      <c r="AJ81" s="53" t="e">
        <f>(BSPrice($B81,$J81-0.1,$K81,$C81,($I81-$B$1)/365,$G81,$H81,$D81)-BSPrice($B81,$J81,$K81,$C81,($I81-$B$1)/365,$G81,$H81,$D81))*$F81</f>
        <v>#NAME?</v>
      </c>
      <c r="AK81" s="53" t="e">
        <f>(BSPrice($B81,$J81-0.05,$K81,$C81,($I81-$B$1)/365,$G81,$H81,$D81)-BSPrice($B81,$J81,$K81,$C81,($I81-$B$1)/365,$G81,$H81,$D81))*$F81</f>
        <v>#NAME?</v>
      </c>
      <c r="AL81" s="53" t="e">
        <f>(BSPrice($B81,$J81-0.02,$K81,$C81,($I81-$B$1)/365,$G81,$H81,$D81)-BSPrice($B81,$J81,$K81,$C81,($I81-$B$1)/365,$G81,$H81,$D81))*$F81</f>
        <v>#NAME?</v>
      </c>
      <c r="AM81" s="53" t="e">
        <f>(BSPrice($B81,$J81-0.01,$K81,$C81,($I81-$B$1)/365,$G81,$H81,$D81)-BSPrice($B81,$J81,$K81,$C81,($I81-$B$1)/365,$G81,$H81,$D81))*$F81</f>
        <v>#NAME?</v>
      </c>
      <c r="AN81" s="53" t="e">
        <f>(BSPrice($B81,$J81+0.01,$K81,$C81,($I81-$B$1)/365,$G81,$H81,$D81)-BSPrice($B81,$J81,$K81,$C81,($I81-$B$1)/365,$G81,$H81,$D81))*$F81</f>
        <v>#NAME?</v>
      </c>
      <c r="AO81" s="53" t="e">
        <f>(BSPrice($B81,$J81+0.02,$K81,$C81,($I81-$B$1)/365,$G81,$H81,$D81)-BSPrice($B81,$J81,$K81,$C81,($I81-$B$1)/365,$G81,$H81,$D81))*$F81</f>
        <v>#NAME?</v>
      </c>
      <c r="AP81" s="53" t="e">
        <f>(BSPrice($B81,$J81+0.05,$K81,$C81,($I81-$B$1)/365,$G81,$H81,$D81)-BSPrice($B81,$J81,$K81,$C81,($I81-$B$1)/365,$G81,$H81,$D81))*$F81</f>
        <v>#NAME?</v>
      </c>
      <c r="AQ81" s="53" t="e">
        <f>(BSPrice($B81,$J81+0.1,$K81,$C81,($I81-$B$1)/365,$G81,$H81,$D81)-BSPrice($B81,$J81,$K81,$C81,($I81-$B$1)/365,$G81,$H81,$D81))*$F81</f>
        <v>#NAME?</v>
      </c>
      <c r="AR81">
        <v>35138.5635061069</v>
      </c>
      <c r="AS81">
        <v>35138.563506107</v>
      </c>
      <c r="AT81">
        <v>35138.5635061082</v>
      </c>
      <c r="AU81">
        <v>35138.563506116</v>
      </c>
      <c r="AV81">
        <v>35138.5635062272</v>
      </c>
      <c r="AW81">
        <v>35138.5635667145</v>
      </c>
      <c r="AX81">
        <v>35138.5640444551</v>
      </c>
      <c r="AY81">
        <v>34866.0816799106</v>
      </c>
      <c r="AZ81">
        <v>34866.0816799111</v>
      </c>
      <c r="BA81">
        <v>34866.0816799153</v>
      </c>
      <c r="BB81">
        <v>34866.0816799421</v>
      </c>
      <c r="BC81">
        <v>34866.0816802788</v>
      </c>
      <c r="BD81">
        <v>34866.0818169622</v>
      </c>
      <c r="BE81">
        <v>34866.0827766849</v>
      </c>
      <c r="BF81">
        <v>34321.1180275181</v>
      </c>
      <c r="BG81">
        <v>34321.1180275254</v>
      </c>
      <c r="BH81">
        <v>34321.1180275695</v>
      </c>
      <c r="BI81">
        <v>34321.1180278046</v>
      </c>
      <c r="BJ81">
        <v>34321.1180301923</v>
      </c>
      <c r="BK81">
        <v>34321.1186107966</v>
      </c>
      <c r="BL81">
        <v>34321.1219099795</v>
      </c>
      <c r="BM81">
        <v>34048.6362013224</v>
      </c>
      <c r="BN81">
        <v>34048.6362013452</v>
      </c>
      <c r="BO81">
        <v>34048.6362014708</v>
      </c>
      <c r="BP81">
        <v>34048.6362020885</v>
      </c>
      <c r="BQ81">
        <v>34048.6362077957</v>
      </c>
      <c r="BR81">
        <v>34048.6373149968</v>
      </c>
      <c r="BS81">
        <v>34048.6430318116</v>
      </c>
      <c r="BT81">
        <v>33776.1543751283</v>
      </c>
      <c r="BU81">
        <v>33776.154375194</v>
      </c>
      <c r="BV81">
        <v>33776.1543755261</v>
      </c>
      <c r="BW81">
        <v>33776.1543770423</v>
      </c>
      <c r="BX81">
        <v>33776.1543898729</v>
      </c>
      <c r="BY81">
        <v>33776.1564101569</v>
      </c>
      <c r="BZ81">
        <v>33776.1659430169</v>
      </c>
      <c r="CA81">
        <v>33503.6725489385</v>
      </c>
      <c r="CB81">
        <v>33503.6725491156</v>
      </c>
      <c r="CC81">
        <v>33503.6725499371</v>
      </c>
      <c r="CD81">
        <v>33503.6725534385</v>
      </c>
      <c r="CE81">
        <v>33503.6725807464</v>
      </c>
      <c r="CF81">
        <v>33503.6761244963</v>
      </c>
      <c r="CG81">
        <v>33503.6914842672</v>
      </c>
      <c r="CH81">
        <v>32958.7088966115</v>
      </c>
      <c r="CI81">
        <v>32958.7088976773</v>
      </c>
      <c r="CJ81">
        <v>32958.70890191</v>
      </c>
      <c r="CK81">
        <v>32958.7089178399</v>
      </c>
      <c r="CL81">
        <v>32958.7090250903</v>
      </c>
      <c r="CM81">
        <v>32958.718861752</v>
      </c>
      <c r="CN81">
        <v>32958.7553237444</v>
      </c>
    </row>
    <row r="82" spans="1:92">
      <c r="A82" s="70" t="s">
        <v>116</v>
      </c>
      <c r="B82" s="44">
        <f>VLOOKUP(A82,PriceData!$K$4:$L$6,2,FALSE)</f>
        <v>10022</v>
      </c>
      <c r="C82" s="37">
        <f>VLOOKUP(A82,PriceData!$K$4:$M$6,3,FALSE)</f>
        <v>0.005</v>
      </c>
      <c r="D82" s="44" t="s">
        <v>108</v>
      </c>
      <c r="E82" s="44" t="s">
        <v>117</v>
      </c>
      <c r="F82" s="44">
        <v>-20</v>
      </c>
      <c r="G82">
        <v>11525</v>
      </c>
      <c r="H82" s="44" t="s">
        <v>111</v>
      </c>
      <c r="I82" s="71">
        <v>40347</v>
      </c>
      <c r="J82" s="37">
        <v>0.328110573204544</v>
      </c>
      <c r="K82" s="72">
        <f>VLOOKUP(I82,PriceData!$A$5:$D$7,MATCH($E82,PriceData!$A$4:$D$4,0),FALSE)</f>
        <v>0.005</v>
      </c>
      <c r="L82" s="51" t="e">
        <f>BSPrice($B82,$J82,$K82,$C82,($I82-$B$1)/365,$G82,$H82,$D82)</f>
        <v>#NAME?</v>
      </c>
      <c r="M82" s="51" t="e">
        <f t="shared" si="7"/>
        <v>#NAME?</v>
      </c>
      <c r="N82" s="44" t="s">
        <v>107</v>
      </c>
      <c r="P82" s="48" t="e">
        <f>BSDelta(B82,J82,K82,C82,(I82-$B$1)/365,G82,H82,D82)</f>
        <v>#NAME?</v>
      </c>
      <c r="Q82" s="48" t="e">
        <f>BSGamma(B82,J82,K82,C82,(I82-$B$1)/365,G82,D82)</f>
        <v>#NAME?</v>
      </c>
      <c r="R82" s="50" t="e">
        <f>BSVega(B82,J82,K82,C82,(I82-$B$1)/365,G82,D82)</f>
        <v>#NAME?</v>
      </c>
      <c r="S82" s="50" t="e">
        <f>BSVolga(B82,J82,K82,C82,(I82-$B$1)/365,G82,D82)</f>
        <v>#NAME?</v>
      </c>
      <c r="T82" s="50" t="e">
        <f>BSTheta(B82,J82,K82,C82,(I82-$B$1)/365,G82,H82,D82)</f>
        <v>#NAME?</v>
      </c>
      <c r="U82" s="51" t="e">
        <f>BSRho(B82,J82,K82,C82,(I82-$B$1)/365,G82,H82,D82)</f>
        <v>#NAME?</v>
      </c>
      <c r="V82" s="73" t="e">
        <f t="shared" si="8"/>
        <v>#NAME?</v>
      </c>
      <c r="W82" s="73" t="e">
        <f t="shared" si="9"/>
        <v>#NAME?</v>
      </c>
      <c r="X82" s="53" t="e">
        <f t="shared" si="10"/>
        <v>#NAME?</v>
      </c>
      <c r="Y82" s="53" t="e">
        <f t="shared" si="11"/>
        <v>#NAME?</v>
      </c>
      <c r="Z82" s="53" t="e">
        <f t="shared" si="12"/>
        <v>#NAME?</v>
      </c>
      <c r="AA82" s="53" t="e">
        <f t="shared" si="13"/>
        <v>#NAME?</v>
      </c>
      <c r="AB82" s="53" t="e">
        <f>(BSPrice($B82*0.8,$J82,$K82,$C82,($I82-$B$1)/365,$G82,$H82,$D82)-BSPrice($B82,$J82,$K82,$C82,($I82-$B$1)/365,$G82,$H82,$D82))*$F82</f>
        <v>#NAME?</v>
      </c>
      <c r="AC82" s="53" t="e">
        <f>(BSPrice($B82*0.9,$J82,$K82,$C82,($I82-$B$1)/365,$G82,$H82,$D82)-BSPrice($B82,$J82,$K82,$C82,($I82-$B$1)/365,$G82,$H82,$D82))*$F82</f>
        <v>#NAME?</v>
      </c>
      <c r="AD82" s="53" t="e">
        <f>(BSPrice($B82*0.95,$J82,$K82,$C82,($I82-$B$1)/365,$G82,$H82,$D82)-BSPrice($B82,$J82,$K82,$C82,($I82-$B$1)/365,$G82,$H82,$D82))*$F82</f>
        <v>#NAME?</v>
      </c>
      <c r="AE82" s="53" t="e">
        <f>(BSPrice($B82*0.98,$J82,$K82,$C82,($I82-$B$1)/365,$G82,$H82,$D82)-BSPrice($B82,$J82,$K82,$C82,($I82-$B$1)/365,$G82,$H82,$D82))*$F82</f>
        <v>#NAME?</v>
      </c>
      <c r="AF82" s="53" t="e">
        <f>(BSPrice($B82*1.02,$J82,$K82,$C82,($I82-$B$1)/365,$G82,$H82,$D82)-BSPrice($B82,$J82,$K82,$C82,($I82-$B$1)/365,$G82,$H82,$D82))*$F82</f>
        <v>#NAME?</v>
      </c>
      <c r="AG82" s="53" t="e">
        <f>(BSPrice($B82*1.05,$J82,$K82,$C82,($I82-$B$1)/365,$G82,$H82,$D82)-BSPrice($B82,$J82,$K82,$C82,($I82-$B$1)/365,$G82,$H82,$D82))*$F82</f>
        <v>#NAME?</v>
      </c>
      <c r="AH82" s="53" t="e">
        <f>(BSPrice($B82*1.1,$J82,$K82,$C82,($I82-$B$1)/365,$G82,$H82,$D82)-BSPrice($B82,$J82,$K82,$C82,($I82-$B$1)/365,$G82,$H82,$D82))*$F82</f>
        <v>#NAME?</v>
      </c>
      <c r="AI82" s="53" t="e">
        <f>(BSPrice($B82*1.2,$J82,$K82,$C82,($I82-$B$1)/365,$G82,$H82,$D82)-BSPrice($B82,$J82,$K82,$C82,($I82-$B$1)/365,$G82,$H82,$D82))*$F82</f>
        <v>#NAME?</v>
      </c>
      <c r="AJ82" s="53" t="e">
        <f>(BSPrice($B82,$J82-0.1,$K82,$C82,($I82-$B$1)/365,$G82,$H82,$D82)-BSPrice($B82,$J82,$K82,$C82,($I82-$B$1)/365,$G82,$H82,$D82))*$F82</f>
        <v>#NAME?</v>
      </c>
      <c r="AK82" s="53" t="e">
        <f>(BSPrice($B82,$J82-0.05,$K82,$C82,($I82-$B$1)/365,$G82,$H82,$D82)-BSPrice($B82,$J82,$K82,$C82,($I82-$B$1)/365,$G82,$H82,$D82))*$F82</f>
        <v>#NAME?</v>
      </c>
      <c r="AL82" s="53" t="e">
        <f>(BSPrice($B82,$J82-0.02,$K82,$C82,($I82-$B$1)/365,$G82,$H82,$D82)-BSPrice($B82,$J82,$K82,$C82,($I82-$B$1)/365,$G82,$H82,$D82))*$F82</f>
        <v>#NAME?</v>
      </c>
      <c r="AM82" s="53" t="e">
        <f>(BSPrice($B82,$J82-0.01,$K82,$C82,($I82-$B$1)/365,$G82,$H82,$D82)-BSPrice($B82,$J82,$K82,$C82,($I82-$B$1)/365,$G82,$H82,$D82))*$F82</f>
        <v>#NAME?</v>
      </c>
      <c r="AN82" s="53" t="e">
        <f>(BSPrice($B82,$J82+0.01,$K82,$C82,($I82-$B$1)/365,$G82,$H82,$D82)-BSPrice($B82,$J82,$K82,$C82,($I82-$B$1)/365,$G82,$H82,$D82))*$F82</f>
        <v>#NAME?</v>
      </c>
      <c r="AO82" s="53" t="e">
        <f>(BSPrice($B82,$J82+0.02,$K82,$C82,($I82-$B$1)/365,$G82,$H82,$D82)-BSPrice($B82,$J82,$K82,$C82,($I82-$B$1)/365,$G82,$H82,$D82))*$F82</f>
        <v>#NAME?</v>
      </c>
      <c r="AP82" s="53" t="e">
        <f>(BSPrice($B82,$J82+0.05,$K82,$C82,($I82-$B$1)/365,$G82,$H82,$D82)-BSPrice($B82,$J82,$K82,$C82,($I82-$B$1)/365,$G82,$H82,$D82))*$F82</f>
        <v>#NAME?</v>
      </c>
      <c r="AQ82" s="53" t="e">
        <f>(BSPrice($B82,$J82+0.1,$K82,$C82,($I82-$B$1)/365,$G82,$H82,$D82)-BSPrice($B82,$J82,$K82,$C82,($I82-$B$1)/365,$G82,$H82,$D82))*$F82</f>
        <v>#NAME?</v>
      </c>
      <c r="AR82">
        <v>7668.89980580918</v>
      </c>
      <c r="AS82">
        <v>7668.89980580918</v>
      </c>
      <c r="AT82">
        <v>7668.89980580918</v>
      </c>
      <c r="AU82">
        <v>7668.89980580918</v>
      </c>
      <c r="AV82">
        <v>7668.89980580918</v>
      </c>
      <c r="AW82">
        <v>7668.89980580917</v>
      </c>
      <c r="AX82">
        <v>7668.89980580829</v>
      </c>
      <c r="AY82">
        <v>7668.89980580918</v>
      </c>
      <c r="AZ82">
        <v>7668.89980580918</v>
      </c>
      <c r="BA82">
        <v>7668.89980580918</v>
      </c>
      <c r="BB82">
        <v>7668.89980580918</v>
      </c>
      <c r="BC82">
        <v>7668.89980580918</v>
      </c>
      <c r="BD82">
        <v>7668.89980580917</v>
      </c>
      <c r="BE82">
        <v>7668.89980580596</v>
      </c>
      <c r="BF82">
        <v>7668.89980580918</v>
      </c>
      <c r="BG82">
        <v>7668.89980580918</v>
      </c>
      <c r="BH82">
        <v>7668.89980580918</v>
      </c>
      <c r="BI82">
        <v>7668.89980580918</v>
      </c>
      <c r="BJ82">
        <v>7668.89980580918</v>
      </c>
      <c r="BK82">
        <v>7668.89980580902</v>
      </c>
      <c r="BL82">
        <v>7668.89980577791</v>
      </c>
      <c r="BM82">
        <v>7668.89980580918</v>
      </c>
      <c r="BN82">
        <v>7668.89980580918</v>
      </c>
      <c r="BO82">
        <v>7668.89980580918</v>
      </c>
      <c r="BP82">
        <v>7668.89980580918</v>
      </c>
      <c r="BQ82">
        <v>7668.89980580918</v>
      </c>
      <c r="BR82">
        <v>7668.89980580863</v>
      </c>
      <c r="BS82">
        <v>7668.89980572259</v>
      </c>
      <c r="BT82">
        <v>7668.89980580918</v>
      </c>
      <c r="BU82">
        <v>7668.89980580918</v>
      </c>
      <c r="BV82">
        <v>7668.89980580918</v>
      </c>
      <c r="BW82">
        <v>7668.89980580918</v>
      </c>
      <c r="BX82">
        <v>7668.89980580918</v>
      </c>
      <c r="BY82">
        <v>7668.89980580743</v>
      </c>
      <c r="BZ82">
        <v>7668.89980558517</v>
      </c>
      <c r="CA82">
        <v>7668.89980580918</v>
      </c>
      <c r="CB82">
        <v>7668.89980580918</v>
      </c>
      <c r="CC82">
        <v>7668.89980580918</v>
      </c>
      <c r="CD82">
        <v>7668.89980580918</v>
      </c>
      <c r="CE82">
        <v>7668.89980580918</v>
      </c>
      <c r="CF82">
        <v>7668.89980580406</v>
      </c>
      <c r="CG82">
        <v>7668.89980526385</v>
      </c>
      <c r="CH82">
        <v>7668.89980580918</v>
      </c>
      <c r="CI82">
        <v>7668.89980580918</v>
      </c>
      <c r="CJ82">
        <v>7668.89980580918</v>
      </c>
      <c r="CK82">
        <v>7668.89980580918</v>
      </c>
      <c r="CL82">
        <v>7668.89980580918</v>
      </c>
      <c r="CM82">
        <v>7668.89980577311</v>
      </c>
      <c r="CN82">
        <v>7668.89980305154</v>
      </c>
    </row>
    <row r="83" spans="1:92">
      <c r="A83" s="70" t="s">
        <v>116</v>
      </c>
      <c r="B83" s="44">
        <f>VLOOKUP(A83,PriceData!$K$4:$L$6,2,FALSE)</f>
        <v>10022</v>
      </c>
      <c r="C83" s="37">
        <f>VLOOKUP(A83,PriceData!$K$4:$M$6,3,FALSE)</f>
        <v>0.005</v>
      </c>
      <c r="D83" s="44" t="s">
        <v>108</v>
      </c>
      <c r="E83" s="44" t="s">
        <v>117</v>
      </c>
      <c r="F83" s="44">
        <v>-10</v>
      </c>
      <c r="G83">
        <v>9721</v>
      </c>
      <c r="H83" s="44" t="s">
        <v>109</v>
      </c>
      <c r="I83" s="71">
        <v>40438</v>
      </c>
      <c r="J83" s="37">
        <v>0.347557803706621</v>
      </c>
      <c r="K83" s="72">
        <f>VLOOKUP(I83,PriceData!$A$5:$D$7,MATCH($E83,PriceData!$A$4:$D$4,0),FALSE)</f>
        <v>0.0075</v>
      </c>
      <c r="L83" s="51" t="e">
        <f>BSPrice($B83,$J83,$K83,$C83,($I83-$B$1)/365,$G83,$H83,$D83)</f>
        <v>#NAME?</v>
      </c>
      <c r="M83" s="51" t="e">
        <f t="shared" si="7"/>
        <v>#NAME?</v>
      </c>
      <c r="N83" s="44" t="s">
        <v>113</v>
      </c>
      <c r="P83" s="48" t="e">
        <f>BSDelta(B83,J83,K83,C83,(I83-$B$1)/365,G83,H83,D83)</f>
        <v>#NAME?</v>
      </c>
      <c r="Q83" s="48" t="e">
        <f>BSGamma(B83,J83,K83,C83,(I83-$B$1)/365,G83,D83)</f>
        <v>#NAME?</v>
      </c>
      <c r="R83" s="50" t="e">
        <f>BSVega(B83,J83,K83,C83,(I83-$B$1)/365,G83,D83)</f>
        <v>#NAME?</v>
      </c>
      <c r="S83" s="50" t="e">
        <f>BSVolga(B83,J83,K83,C83,(I83-$B$1)/365,G83,D83)</f>
        <v>#NAME?</v>
      </c>
      <c r="T83" s="50" t="e">
        <f>BSTheta(B83,J83,K83,C83,(I83-$B$1)/365,G83,H83,D83)</f>
        <v>#NAME?</v>
      </c>
      <c r="U83" s="51" t="e">
        <f>BSRho(B83,J83,K83,C83,(I83-$B$1)/365,G83,H83,D83)</f>
        <v>#NAME?</v>
      </c>
      <c r="V83" s="73" t="e">
        <f t="shared" si="8"/>
        <v>#NAME?</v>
      </c>
      <c r="W83" s="73" t="e">
        <f t="shared" si="9"/>
        <v>#NAME?</v>
      </c>
      <c r="X83" s="53" t="e">
        <f t="shared" si="10"/>
        <v>#NAME?</v>
      </c>
      <c r="Y83" s="53" t="e">
        <f t="shared" si="11"/>
        <v>#NAME?</v>
      </c>
      <c r="Z83" s="53" t="e">
        <f t="shared" si="12"/>
        <v>#NAME?</v>
      </c>
      <c r="AA83" s="53" t="e">
        <f t="shared" si="13"/>
        <v>#NAME?</v>
      </c>
      <c r="AB83" s="53" t="e">
        <f>(BSPrice($B83*0.8,$J83,$K83,$C83,($I83-$B$1)/365,$G83,$H83,$D83)-BSPrice($B83,$J83,$K83,$C83,($I83-$B$1)/365,$G83,$H83,$D83))*$F83</f>
        <v>#NAME?</v>
      </c>
      <c r="AC83" s="53" t="e">
        <f>(BSPrice($B83*0.9,$J83,$K83,$C83,($I83-$B$1)/365,$G83,$H83,$D83)-BSPrice($B83,$J83,$K83,$C83,($I83-$B$1)/365,$G83,$H83,$D83))*$F83</f>
        <v>#NAME?</v>
      </c>
      <c r="AD83" s="53" t="e">
        <f>(BSPrice($B83*0.95,$J83,$K83,$C83,($I83-$B$1)/365,$G83,$H83,$D83)-BSPrice($B83,$J83,$K83,$C83,($I83-$B$1)/365,$G83,$H83,$D83))*$F83</f>
        <v>#NAME?</v>
      </c>
      <c r="AE83" s="53" t="e">
        <f>(BSPrice($B83*0.98,$J83,$K83,$C83,($I83-$B$1)/365,$G83,$H83,$D83)-BSPrice($B83,$J83,$K83,$C83,($I83-$B$1)/365,$G83,$H83,$D83))*$F83</f>
        <v>#NAME?</v>
      </c>
      <c r="AF83" s="53" t="e">
        <f>(BSPrice($B83*1.02,$J83,$K83,$C83,($I83-$B$1)/365,$G83,$H83,$D83)-BSPrice($B83,$J83,$K83,$C83,($I83-$B$1)/365,$G83,$H83,$D83))*$F83</f>
        <v>#NAME?</v>
      </c>
      <c r="AG83" s="53" t="e">
        <f>(BSPrice($B83*1.05,$J83,$K83,$C83,($I83-$B$1)/365,$G83,$H83,$D83)-BSPrice($B83,$J83,$K83,$C83,($I83-$B$1)/365,$G83,$H83,$D83))*$F83</f>
        <v>#NAME?</v>
      </c>
      <c r="AH83" s="53" t="e">
        <f>(BSPrice($B83*1.1,$J83,$K83,$C83,($I83-$B$1)/365,$G83,$H83,$D83)-BSPrice($B83,$J83,$K83,$C83,($I83-$B$1)/365,$G83,$H83,$D83))*$F83</f>
        <v>#NAME?</v>
      </c>
      <c r="AI83" s="53" t="e">
        <f>(BSPrice($B83*1.2,$J83,$K83,$C83,($I83-$B$1)/365,$G83,$H83,$D83)-BSPrice($B83,$J83,$K83,$C83,($I83-$B$1)/365,$G83,$H83,$D83))*$F83</f>
        <v>#NAME?</v>
      </c>
      <c r="AJ83" s="53" t="e">
        <f>(BSPrice($B83,$J83-0.1,$K83,$C83,($I83-$B$1)/365,$G83,$H83,$D83)-BSPrice($B83,$J83,$K83,$C83,($I83-$B$1)/365,$G83,$H83,$D83))*$F83</f>
        <v>#NAME?</v>
      </c>
      <c r="AK83" s="53" t="e">
        <f>(BSPrice($B83,$J83-0.05,$K83,$C83,($I83-$B$1)/365,$G83,$H83,$D83)-BSPrice($B83,$J83,$K83,$C83,($I83-$B$1)/365,$G83,$H83,$D83))*$F83</f>
        <v>#NAME?</v>
      </c>
      <c r="AL83" s="53" t="e">
        <f>(BSPrice($B83,$J83-0.02,$K83,$C83,($I83-$B$1)/365,$G83,$H83,$D83)-BSPrice($B83,$J83,$K83,$C83,($I83-$B$1)/365,$G83,$H83,$D83))*$F83</f>
        <v>#NAME?</v>
      </c>
      <c r="AM83" s="53" t="e">
        <f>(BSPrice($B83,$J83-0.01,$K83,$C83,($I83-$B$1)/365,$G83,$H83,$D83)-BSPrice($B83,$J83,$K83,$C83,($I83-$B$1)/365,$G83,$H83,$D83))*$F83</f>
        <v>#NAME?</v>
      </c>
      <c r="AN83" s="53" t="e">
        <f>(BSPrice($B83,$J83+0.01,$K83,$C83,($I83-$B$1)/365,$G83,$H83,$D83)-BSPrice($B83,$J83,$K83,$C83,($I83-$B$1)/365,$G83,$H83,$D83))*$F83</f>
        <v>#NAME?</v>
      </c>
      <c r="AO83" s="53" t="e">
        <f>(BSPrice($B83,$J83+0.02,$K83,$C83,($I83-$B$1)/365,$G83,$H83,$D83)-BSPrice($B83,$J83,$K83,$C83,($I83-$B$1)/365,$G83,$H83,$D83))*$F83</f>
        <v>#NAME?</v>
      </c>
      <c r="AP83" s="53" t="e">
        <f>(BSPrice($B83,$J83+0.05,$K83,$C83,($I83-$B$1)/365,$G83,$H83,$D83)-BSPrice($B83,$J83,$K83,$C83,($I83-$B$1)/365,$G83,$H83,$D83))*$F83</f>
        <v>#NAME?</v>
      </c>
      <c r="AQ83" s="53" t="e">
        <f>(BSPrice($B83,$J83+0.1,$K83,$C83,($I83-$B$1)/365,$G83,$H83,$D83)-BSPrice($B83,$J83,$K83,$C83,($I83-$B$1)/365,$G83,$H83,$D83))*$F83</f>
        <v>#NAME?</v>
      </c>
      <c r="AR83">
        <v>-78096.7914688181</v>
      </c>
      <c r="AS83">
        <v>-78096.7914688181</v>
      </c>
      <c r="AT83">
        <v>-78096.7914688182</v>
      </c>
      <c r="AU83">
        <v>-78096.7914688182</v>
      </c>
      <c r="AV83">
        <v>-78096.7914688185</v>
      </c>
      <c r="AW83">
        <v>-78096.7914773254</v>
      </c>
      <c r="AX83">
        <v>-78096.7916679387</v>
      </c>
      <c r="AY83">
        <v>-77554.5365552289</v>
      </c>
      <c r="AZ83">
        <v>-77554.5365552289</v>
      </c>
      <c r="BA83">
        <v>-77554.5365552289</v>
      </c>
      <c r="BB83">
        <v>-77554.5365552289</v>
      </c>
      <c r="BC83">
        <v>-77554.5365552304</v>
      </c>
      <c r="BD83">
        <v>-77554.536576143</v>
      </c>
      <c r="BE83">
        <v>-77554.5369791154</v>
      </c>
      <c r="BF83">
        <v>-76470.0267280503</v>
      </c>
      <c r="BG83">
        <v>-76470.0267280503</v>
      </c>
      <c r="BH83">
        <v>-76470.0267280503</v>
      </c>
      <c r="BI83">
        <v>-76470.0267280506</v>
      </c>
      <c r="BJ83">
        <v>-76470.0267280672</v>
      </c>
      <c r="BK83">
        <v>-76470.0268314961</v>
      </c>
      <c r="BL83">
        <v>-76470.0283532106</v>
      </c>
      <c r="BM83">
        <v>-75927.771814461</v>
      </c>
      <c r="BN83">
        <v>-75927.771814461</v>
      </c>
      <c r="BO83">
        <v>-75927.7718144611</v>
      </c>
      <c r="BP83">
        <v>-75927.771814462</v>
      </c>
      <c r="BQ83">
        <v>-75927.7718145108</v>
      </c>
      <c r="BR83">
        <v>-75927.7720258719</v>
      </c>
      <c r="BS83">
        <v>-75927.7747797586</v>
      </c>
      <c r="BT83">
        <v>-75385.5169008717</v>
      </c>
      <c r="BU83">
        <v>-75385.5169008717</v>
      </c>
      <c r="BV83">
        <v>-75385.5169008719</v>
      </c>
      <c r="BW83">
        <v>-75385.5169008751</v>
      </c>
      <c r="BX83">
        <v>-75385.5169010082</v>
      </c>
      <c r="BY83">
        <v>-75385.5173126784</v>
      </c>
      <c r="BZ83">
        <v>-75385.5220988313</v>
      </c>
      <c r="CA83">
        <v>-74843.2619872824</v>
      </c>
      <c r="CB83">
        <v>-74843.2619872824</v>
      </c>
      <c r="CC83">
        <v>-74843.261987283</v>
      </c>
      <c r="CD83">
        <v>-74843.2619872926</v>
      </c>
      <c r="CE83">
        <v>-74843.2619876328</v>
      </c>
      <c r="CF83">
        <v>-74843.2627557428</v>
      </c>
      <c r="CG83">
        <v>-74843.2707781612</v>
      </c>
      <c r="CH83">
        <v>-73758.7521601038</v>
      </c>
      <c r="CI83">
        <v>-73758.7521601041</v>
      </c>
      <c r="CJ83">
        <v>-73758.7521601091</v>
      </c>
      <c r="CK83">
        <v>-73758.7521601776</v>
      </c>
      <c r="CL83">
        <v>-73758.7521620477</v>
      </c>
      <c r="CM83">
        <v>-73758.7545527089</v>
      </c>
      <c r="CN83">
        <v>-73758.7750596241</v>
      </c>
    </row>
    <row r="84" spans="1:92">
      <c r="A84" s="70" t="s">
        <v>116</v>
      </c>
      <c r="B84" s="44">
        <f>VLOOKUP(A84,PriceData!$K$4:$L$6,2,FALSE)</f>
        <v>10022</v>
      </c>
      <c r="C84" s="37">
        <f>VLOOKUP(A84,PriceData!$K$4:$M$6,3,FALSE)</f>
        <v>0.005</v>
      </c>
      <c r="D84" s="44" t="s">
        <v>108</v>
      </c>
      <c r="E84" s="44" t="s">
        <v>117</v>
      </c>
      <c r="F84" s="44">
        <v>-5</v>
      </c>
      <c r="G84">
        <v>7617</v>
      </c>
      <c r="H84" s="44" t="s">
        <v>109</v>
      </c>
      <c r="I84" s="71">
        <v>40438</v>
      </c>
      <c r="J84" s="37">
        <v>0.575353119571989</v>
      </c>
      <c r="K84" s="72">
        <f>VLOOKUP(I84,PriceData!$A$5:$D$7,MATCH($E84,PriceData!$A$4:$D$4,0),FALSE)</f>
        <v>0.0075</v>
      </c>
      <c r="L84" s="51" t="e">
        <f>BSPrice($B84,$J84,$K84,$C84,($I84-$B$1)/365,$G84,$H84,$D84)</f>
        <v>#NAME?</v>
      </c>
      <c r="M84" s="51" t="e">
        <f t="shared" si="7"/>
        <v>#NAME?</v>
      </c>
      <c r="N84" s="44" t="s">
        <v>107</v>
      </c>
      <c r="P84" s="48" t="e">
        <f>BSDelta(B84,J84,K84,C84,(I84-$B$1)/365,G84,H84,D84)</f>
        <v>#NAME?</v>
      </c>
      <c r="Q84" s="48" t="e">
        <f>BSGamma(B84,J84,K84,C84,(I84-$B$1)/365,G84,D84)</f>
        <v>#NAME?</v>
      </c>
      <c r="R84" s="50" t="e">
        <f>BSVega(B84,J84,K84,C84,(I84-$B$1)/365,G84,D84)</f>
        <v>#NAME?</v>
      </c>
      <c r="S84" s="50" t="e">
        <f>BSVolga(B84,J84,K84,C84,(I84-$B$1)/365,G84,D84)</f>
        <v>#NAME?</v>
      </c>
      <c r="T84" s="50" t="e">
        <f>BSTheta(B84,J84,K84,C84,(I84-$B$1)/365,G84,H84,D84)</f>
        <v>#NAME?</v>
      </c>
      <c r="U84" s="51" t="e">
        <f>BSRho(B84,J84,K84,C84,(I84-$B$1)/365,G84,H84,D84)</f>
        <v>#NAME?</v>
      </c>
      <c r="V84" s="73" t="e">
        <f t="shared" si="8"/>
        <v>#NAME?</v>
      </c>
      <c r="W84" s="73" t="e">
        <f t="shared" si="9"/>
        <v>#NAME?</v>
      </c>
      <c r="X84" s="53" t="e">
        <f t="shared" si="10"/>
        <v>#NAME?</v>
      </c>
      <c r="Y84" s="53" t="e">
        <f t="shared" si="11"/>
        <v>#NAME?</v>
      </c>
      <c r="Z84" s="53" t="e">
        <f t="shared" si="12"/>
        <v>#NAME?</v>
      </c>
      <c r="AA84" s="53" t="e">
        <f t="shared" si="13"/>
        <v>#NAME?</v>
      </c>
      <c r="AB84" s="53" t="e">
        <f>(BSPrice($B84*0.8,$J84,$K84,$C84,($I84-$B$1)/365,$G84,$H84,$D84)-BSPrice($B84,$J84,$K84,$C84,($I84-$B$1)/365,$G84,$H84,$D84))*$F84</f>
        <v>#NAME?</v>
      </c>
      <c r="AC84" s="53" t="e">
        <f>(BSPrice($B84*0.9,$J84,$K84,$C84,($I84-$B$1)/365,$G84,$H84,$D84)-BSPrice($B84,$J84,$K84,$C84,($I84-$B$1)/365,$G84,$H84,$D84))*$F84</f>
        <v>#NAME?</v>
      </c>
      <c r="AD84" s="53" t="e">
        <f>(BSPrice($B84*0.95,$J84,$K84,$C84,($I84-$B$1)/365,$G84,$H84,$D84)-BSPrice($B84,$J84,$K84,$C84,($I84-$B$1)/365,$G84,$H84,$D84))*$F84</f>
        <v>#NAME?</v>
      </c>
      <c r="AE84" s="53" t="e">
        <f>(BSPrice($B84*0.98,$J84,$K84,$C84,($I84-$B$1)/365,$G84,$H84,$D84)-BSPrice($B84,$J84,$K84,$C84,($I84-$B$1)/365,$G84,$H84,$D84))*$F84</f>
        <v>#NAME?</v>
      </c>
      <c r="AF84" s="53" t="e">
        <f>(BSPrice($B84*1.02,$J84,$K84,$C84,($I84-$B$1)/365,$G84,$H84,$D84)-BSPrice($B84,$J84,$K84,$C84,($I84-$B$1)/365,$G84,$H84,$D84))*$F84</f>
        <v>#NAME?</v>
      </c>
      <c r="AG84" s="53" t="e">
        <f>(BSPrice($B84*1.05,$J84,$K84,$C84,($I84-$B$1)/365,$G84,$H84,$D84)-BSPrice($B84,$J84,$K84,$C84,($I84-$B$1)/365,$G84,$H84,$D84))*$F84</f>
        <v>#NAME?</v>
      </c>
      <c r="AH84" s="53" t="e">
        <f>(BSPrice($B84*1.1,$J84,$K84,$C84,($I84-$B$1)/365,$G84,$H84,$D84)-BSPrice($B84,$J84,$K84,$C84,($I84-$B$1)/365,$G84,$H84,$D84))*$F84</f>
        <v>#NAME?</v>
      </c>
      <c r="AI84" s="53" t="e">
        <f>(BSPrice($B84*1.2,$J84,$K84,$C84,($I84-$B$1)/365,$G84,$H84,$D84)-BSPrice($B84,$J84,$K84,$C84,($I84-$B$1)/365,$G84,$H84,$D84))*$F84</f>
        <v>#NAME?</v>
      </c>
      <c r="AJ84" s="53" t="e">
        <f>(BSPrice($B84,$J84-0.1,$K84,$C84,($I84-$B$1)/365,$G84,$H84,$D84)-BSPrice($B84,$J84,$K84,$C84,($I84-$B$1)/365,$G84,$H84,$D84))*$F84</f>
        <v>#NAME?</v>
      </c>
      <c r="AK84" s="53" t="e">
        <f>(BSPrice($B84,$J84-0.05,$K84,$C84,($I84-$B$1)/365,$G84,$H84,$D84)-BSPrice($B84,$J84,$K84,$C84,($I84-$B$1)/365,$G84,$H84,$D84))*$F84</f>
        <v>#NAME?</v>
      </c>
      <c r="AL84" s="53" t="e">
        <f>(BSPrice($B84,$J84-0.02,$K84,$C84,($I84-$B$1)/365,$G84,$H84,$D84)-BSPrice($B84,$J84,$K84,$C84,($I84-$B$1)/365,$G84,$H84,$D84))*$F84</f>
        <v>#NAME?</v>
      </c>
      <c r="AM84" s="53" t="e">
        <f>(BSPrice($B84,$J84-0.01,$K84,$C84,($I84-$B$1)/365,$G84,$H84,$D84)-BSPrice($B84,$J84,$K84,$C84,($I84-$B$1)/365,$G84,$H84,$D84))*$F84</f>
        <v>#NAME?</v>
      </c>
      <c r="AN84" s="53" t="e">
        <f>(BSPrice($B84,$J84+0.01,$K84,$C84,($I84-$B$1)/365,$G84,$H84,$D84)-BSPrice($B84,$J84,$K84,$C84,($I84-$B$1)/365,$G84,$H84,$D84))*$F84</f>
        <v>#NAME?</v>
      </c>
      <c r="AO84" s="53" t="e">
        <f>(BSPrice($B84,$J84+0.02,$K84,$C84,($I84-$B$1)/365,$G84,$H84,$D84)-BSPrice($B84,$J84,$K84,$C84,($I84-$B$1)/365,$G84,$H84,$D84))*$F84</f>
        <v>#NAME?</v>
      </c>
      <c r="AP84" s="53" t="e">
        <f>(BSPrice($B84,$J84+0.05,$K84,$C84,($I84-$B$1)/365,$G84,$H84,$D84)-BSPrice($B84,$J84,$K84,$C84,($I84-$B$1)/365,$G84,$H84,$D84))*$F84</f>
        <v>#NAME?</v>
      </c>
      <c r="AQ84" s="53" t="e">
        <f>(BSPrice($B84,$J84+0.1,$K84,$C84,($I84-$B$1)/365,$G84,$H84,$D84)-BSPrice($B84,$J84,$K84,$C84,($I84-$B$1)/365,$G84,$H84,$D84))*$F84</f>
        <v>#NAME?</v>
      </c>
      <c r="AR84">
        <v>-29869.4101730934</v>
      </c>
      <c r="AS84">
        <v>-29869.4117540179</v>
      </c>
      <c r="AT84">
        <v>-29869.4144558465</v>
      </c>
      <c r="AU84">
        <v>-29869.4198430163</v>
      </c>
      <c r="AV84">
        <v>-29869.43753493</v>
      </c>
      <c r="AW84">
        <v>-29869.7723400065</v>
      </c>
      <c r="AX84">
        <v>-29870.3546974553</v>
      </c>
      <c r="AY84">
        <v>-29598.2832766071</v>
      </c>
      <c r="AZ84">
        <v>-29598.2863037473</v>
      </c>
      <c r="BA84">
        <v>-29598.291225207</v>
      </c>
      <c r="BB84">
        <v>-29598.3006724832</v>
      </c>
      <c r="BC84">
        <v>-29598.3303607652</v>
      </c>
      <c r="BD84">
        <v>-29598.8370509131</v>
      </c>
      <c r="BE84">
        <v>-29599.6654829232</v>
      </c>
      <c r="BF84">
        <v>-29056.0312863391</v>
      </c>
      <c r="BG84">
        <v>-29056.040818196</v>
      </c>
      <c r="BH84">
        <v>-29056.0550023308</v>
      </c>
      <c r="BI84">
        <v>-29056.0804678466</v>
      </c>
      <c r="BJ84">
        <v>-29056.1545335423</v>
      </c>
      <c r="BK84">
        <v>-29057.2102485767</v>
      </c>
      <c r="BL84">
        <v>-29058.7552196001</v>
      </c>
      <c r="BM84">
        <v>-28784.9070246878</v>
      </c>
      <c r="BN84">
        <v>-28784.9228883694</v>
      </c>
      <c r="BO84">
        <v>-28784.9455819304</v>
      </c>
      <c r="BP84">
        <v>-28784.9851340666</v>
      </c>
      <c r="BQ84">
        <v>-28785.0963023636</v>
      </c>
      <c r="BR84">
        <v>-28786.5604574485</v>
      </c>
      <c r="BS84">
        <v>-28788.5989128003</v>
      </c>
      <c r="BT84">
        <v>-28513.7848099889</v>
      </c>
      <c r="BU84">
        <v>-28513.8102692735</v>
      </c>
      <c r="BV84">
        <v>-28513.8453776194</v>
      </c>
      <c r="BW84">
        <v>-28513.9049067457</v>
      </c>
      <c r="BX84">
        <v>-28514.0670091009</v>
      </c>
      <c r="BY84">
        <v>-28516.0520028092</v>
      </c>
      <c r="BZ84">
        <v>-28518.6895671284</v>
      </c>
      <c r="CA84">
        <v>-28242.6656597464</v>
      </c>
      <c r="CB84">
        <v>-28242.7052141079</v>
      </c>
      <c r="CC84">
        <v>-28242.7579240611</v>
      </c>
      <c r="CD84">
        <v>-28242.8450399423</v>
      </c>
      <c r="CE84">
        <v>-28243.075389518</v>
      </c>
      <c r="CF84">
        <v>-28245.7123436792</v>
      </c>
      <c r="CG84">
        <v>-28249.0660969742</v>
      </c>
      <c r="CH84">
        <v>-27700.4425640541</v>
      </c>
      <c r="CI84">
        <v>-27700.5303027718</v>
      </c>
      <c r="CJ84">
        <v>-27700.6401914619</v>
      </c>
      <c r="CK84">
        <v>-27700.8136111221</v>
      </c>
      <c r="CL84">
        <v>-27701.2485169314</v>
      </c>
      <c r="CM84">
        <v>-27705.6616269573</v>
      </c>
      <c r="CN84">
        <v>-27710.8431387777</v>
      </c>
    </row>
    <row r="85" spans="1:92">
      <c r="A85" s="70" t="s">
        <v>116</v>
      </c>
      <c r="B85" s="44">
        <f>VLOOKUP(A85,PriceData!$K$4:$L$6,2,FALSE)</f>
        <v>10022</v>
      </c>
      <c r="C85" s="37">
        <f>VLOOKUP(A85,PriceData!$K$4:$M$6,3,FALSE)</f>
        <v>0.005</v>
      </c>
      <c r="D85" s="44" t="s">
        <v>108</v>
      </c>
      <c r="E85" s="44" t="s">
        <v>117</v>
      </c>
      <c r="F85" s="44">
        <v>-10</v>
      </c>
      <c r="G85">
        <v>9721</v>
      </c>
      <c r="H85" s="44" t="s">
        <v>109</v>
      </c>
      <c r="I85" s="71">
        <v>40438</v>
      </c>
      <c r="J85" s="37">
        <v>0.347557803706621</v>
      </c>
      <c r="K85" s="72">
        <f>VLOOKUP(I85,PriceData!$A$5:$D$7,MATCH($E85,PriceData!$A$4:$D$4,0),FALSE)</f>
        <v>0.0075</v>
      </c>
      <c r="L85" s="51" t="e">
        <f>BSPrice($B85,$J85,$K85,$C85,($I85-$B$1)/365,$G85,$H85,$D85)</f>
        <v>#NAME?</v>
      </c>
      <c r="M85" s="51" t="e">
        <f t="shared" si="7"/>
        <v>#NAME?</v>
      </c>
      <c r="N85" s="44" t="s">
        <v>112</v>
      </c>
      <c r="P85" s="48" t="e">
        <f>BSDelta(B85,J85,K85,C85,(I85-$B$1)/365,G85,H85,D85)</f>
        <v>#NAME?</v>
      </c>
      <c r="Q85" s="48" t="e">
        <f>BSGamma(B85,J85,K85,C85,(I85-$B$1)/365,G85,D85)</f>
        <v>#NAME?</v>
      </c>
      <c r="R85" s="50" t="e">
        <f>BSVega(B85,J85,K85,C85,(I85-$B$1)/365,G85,D85)</f>
        <v>#NAME?</v>
      </c>
      <c r="S85" s="50" t="e">
        <f>BSVolga(B85,J85,K85,C85,(I85-$B$1)/365,G85,D85)</f>
        <v>#NAME?</v>
      </c>
      <c r="T85" s="50" t="e">
        <f>BSTheta(B85,J85,K85,C85,(I85-$B$1)/365,G85,H85,D85)</f>
        <v>#NAME?</v>
      </c>
      <c r="U85" s="51" t="e">
        <f>BSRho(B85,J85,K85,C85,(I85-$B$1)/365,G85,H85,D85)</f>
        <v>#NAME?</v>
      </c>
      <c r="V85" s="73" t="e">
        <f t="shared" si="8"/>
        <v>#NAME?</v>
      </c>
      <c r="W85" s="73" t="e">
        <f t="shared" si="9"/>
        <v>#NAME?</v>
      </c>
      <c r="X85" s="53" t="e">
        <f t="shared" si="10"/>
        <v>#NAME?</v>
      </c>
      <c r="Y85" s="53" t="e">
        <f t="shared" si="11"/>
        <v>#NAME?</v>
      </c>
      <c r="Z85" s="53" t="e">
        <f t="shared" si="12"/>
        <v>#NAME?</v>
      </c>
      <c r="AA85" s="53" t="e">
        <f t="shared" si="13"/>
        <v>#NAME?</v>
      </c>
      <c r="AB85" s="53" t="e">
        <f>(BSPrice($B85*0.8,$J85,$K85,$C85,($I85-$B$1)/365,$G85,$H85,$D85)-BSPrice($B85,$J85,$K85,$C85,($I85-$B$1)/365,$G85,$H85,$D85))*$F85</f>
        <v>#NAME?</v>
      </c>
      <c r="AC85" s="53" t="e">
        <f>(BSPrice($B85*0.9,$J85,$K85,$C85,($I85-$B$1)/365,$G85,$H85,$D85)-BSPrice($B85,$J85,$K85,$C85,($I85-$B$1)/365,$G85,$H85,$D85))*$F85</f>
        <v>#NAME?</v>
      </c>
      <c r="AD85" s="53" t="e">
        <f>(BSPrice($B85*0.95,$J85,$K85,$C85,($I85-$B$1)/365,$G85,$H85,$D85)-BSPrice($B85,$J85,$K85,$C85,($I85-$B$1)/365,$G85,$H85,$D85))*$F85</f>
        <v>#NAME?</v>
      </c>
      <c r="AE85" s="53" t="e">
        <f>(BSPrice($B85*0.98,$J85,$K85,$C85,($I85-$B$1)/365,$G85,$H85,$D85)-BSPrice($B85,$J85,$K85,$C85,($I85-$B$1)/365,$G85,$H85,$D85))*$F85</f>
        <v>#NAME?</v>
      </c>
      <c r="AF85" s="53" t="e">
        <f>(BSPrice($B85*1.02,$J85,$K85,$C85,($I85-$B$1)/365,$G85,$H85,$D85)-BSPrice($B85,$J85,$K85,$C85,($I85-$B$1)/365,$G85,$H85,$D85))*$F85</f>
        <v>#NAME?</v>
      </c>
      <c r="AG85" s="53" t="e">
        <f>(BSPrice($B85*1.05,$J85,$K85,$C85,($I85-$B$1)/365,$G85,$H85,$D85)-BSPrice($B85,$J85,$K85,$C85,($I85-$B$1)/365,$G85,$H85,$D85))*$F85</f>
        <v>#NAME?</v>
      </c>
      <c r="AH85" s="53" t="e">
        <f>(BSPrice($B85*1.1,$J85,$K85,$C85,($I85-$B$1)/365,$G85,$H85,$D85)-BSPrice($B85,$J85,$K85,$C85,($I85-$B$1)/365,$G85,$H85,$D85))*$F85</f>
        <v>#NAME?</v>
      </c>
      <c r="AI85" s="53" t="e">
        <f>(BSPrice($B85*1.2,$J85,$K85,$C85,($I85-$B$1)/365,$G85,$H85,$D85)-BSPrice($B85,$J85,$K85,$C85,($I85-$B$1)/365,$G85,$H85,$D85))*$F85</f>
        <v>#NAME?</v>
      </c>
      <c r="AJ85" s="53" t="e">
        <f>(BSPrice($B85,$J85-0.1,$K85,$C85,($I85-$B$1)/365,$G85,$H85,$D85)-BSPrice($B85,$J85,$K85,$C85,($I85-$B$1)/365,$G85,$H85,$D85))*$F85</f>
        <v>#NAME?</v>
      </c>
      <c r="AK85" s="53" t="e">
        <f>(BSPrice($B85,$J85-0.05,$K85,$C85,($I85-$B$1)/365,$G85,$H85,$D85)-BSPrice($B85,$J85,$K85,$C85,($I85-$B$1)/365,$G85,$H85,$D85))*$F85</f>
        <v>#NAME?</v>
      </c>
      <c r="AL85" s="53" t="e">
        <f>(BSPrice($B85,$J85-0.02,$K85,$C85,($I85-$B$1)/365,$G85,$H85,$D85)-BSPrice($B85,$J85,$K85,$C85,($I85-$B$1)/365,$G85,$H85,$D85))*$F85</f>
        <v>#NAME?</v>
      </c>
      <c r="AM85" s="53" t="e">
        <f>(BSPrice($B85,$J85-0.01,$K85,$C85,($I85-$B$1)/365,$G85,$H85,$D85)-BSPrice($B85,$J85,$K85,$C85,($I85-$B$1)/365,$G85,$H85,$D85))*$F85</f>
        <v>#NAME?</v>
      </c>
      <c r="AN85" s="53" t="e">
        <f>(BSPrice($B85,$J85+0.01,$K85,$C85,($I85-$B$1)/365,$G85,$H85,$D85)-BSPrice($B85,$J85,$K85,$C85,($I85-$B$1)/365,$G85,$H85,$D85))*$F85</f>
        <v>#NAME?</v>
      </c>
      <c r="AO85" s="53" t="e">
        <f>(BSPrice($B85,$J85+0.02,$K85,$C85,($I85-$B$1)/365,$G85,$H85,$D85)-BSPrice($B85,$J85,$K85,$C85,($I85-$B$1)/365,$G85,$H85,$D85))*$F85</f>
        <v>#NAME?</v>
      </c>
      <c r="AP85" s="53" t="e">
        <f>(BSPrice($B85,$J85+0.05,$K85,$C85,($I85-$B$1)/365,$G85,$H85,$D85)-BSPrice($B85,$J85,$K85,$C85,($I85-$B$1)/365,$G85,$H85,$D85))*$F85</f>
        <v>#NAME?</v>
      </c>
      <c r="AQ85" s="53" t="e">
        <f>(BSPrice($B85,$J85+0.1,$K85,$C85,($I85-$B$1)/365,$G85,$H85,$D85)-BSPrice($B85,$J85,$K85,$C85,($I85-$B$1)/365,$G85,$H85,$D85))*$F85</f>
        <v>#NAME?</v>
      </c>
      <c r="AR85">
        <v>-78096.7914688181</v>
      </c>
      <c r="AS85">
        <v>-78096.7914688181</v>
      </c>
      <c r="AT85">
        <v>-78096.7914688182</v>
      </c>
      <c r="AU85">
        <v>-78096.7914688182</v>
      </c>
      <c r="AV85">
        <v>-78096.7914688185</v>
      </c>
      <c r="AW85">
        <v>-78096.7914773254</v>
      </c>
      <c r="AX85">
        <v>-78096.7916679387</v>
      </c>
      <c r="AY85">
        <v>-77554.5365552289</v>
      </c>
      <c r="AZ85">
        <v>-77554.5365552289</v>
      </c>
      <c r="BA85">
        <v>-77554.5365552289</v>
      </c>
      <c r="BB85">
        <v>-77554.5365552289</v>
      </c>
      <c r="BC85">
        <v>-77554.5365552304</v>
      </c>
      <c r="BD85">
        <v>-77554.536576143</v>
      </c>
      <c r="BE85">
        <v>-77554.5369791154</v>
      </c>
      <c r="BF85">
        <v>-76470.0267280503</v>
      </c>
      <c r="BG85">
        <v>-76470.0267280503</v>
      </c>
      <c r="BH85">
        <v>-76470.0267280503</v>
      </c>
      <c r="BI85">
        <v>-76470.0267280506</v>
      </c>
      <c r="BJ85">
        <v>-76470.0267280672</v>
      </c>
      <c r="BK85">
        <v>-76470.0268314961</v>
      </c>
      <c r="BL85">
        <v>-76470.0283532106</v>
      </c>
      <c r="BM85">
        <v>-75927.771814461</v>
      </c>
      <c r="BN85">
        <v>-75927.771814461</v>
      </c>
      <c r="BO85">
        <v>-75927.7718144611</v>
      </c>
      <c r="BP85">
        <v>-75927.771814462</v>
      </c>
      <c r="BQ85">
        <v>-75927.7718145108</v>
      </c>
      <c r="BR85">
        <v>-75927.7720258719</v>
      </c>
      <c r="BS85">
        <v>-75927.7747797586</v>
      </c>
      <c r="BT85">
        <v>-75385.5169008717</v>
      </c>
      <c r="BU85">
        <v>-75385.5169008717</v>
      </c>
      <c r="BV85">
        <v>-75385.5169008719</v>
      </c>
      <c r="BW85">
        <v>-75385.5169008751</v>
      </c>
      <c r="BX85">
        <v>-75385.5169010082</v>
      </c>
      <c r="BY85">
        <v>-75385.5173126784</v>
      </c>
      <c r="BZ85">
        <v>-75385.5220988313</v>
      </c>
      <c r="CA85">
        <v>-74843.2619872824</v>
      </c>
      <c r="CB85">
        <v>-74843.2619872824</v>
      </c>
      <c r="CC85">
        <v>-74843.261987283</v>
      </c>
      <c r="CD85">
        <v>-74843.2619872926</v>
      </c>
      <c r="CE85">
        <v>-74843.2619876328</v>
      </c>
      <c r="CF85">
        <v>-74843.2627557428</v>
      </c>
      <c r="CG85">
        <v>-74843.2707781612</v>
      </c>
      <c r="CH85">
        <v>-73758.7521601038</v>
      </c>
      <c r="CI85">
        <v>-73758.7521601041</v>
      </c>
      <c r="CJ85">
        <v>-73758.7521601091</v>
      </c>
      <c r="CK85">
        <v>-73758.7521601776</v>
      </c>
      <c r="CL85">
        <v>-73758.7521620477</v>
      </c>
      <c r="CM85">
        <v>-73758.7545527089</v>
      </c>
      <c r="CN85">
        <v>-73758.7750596241</v>
      </c>
    </row>
    <row r="86" spans="1:92">
      <c r="A86" s="70" t="s">
        <v>116</v>
      </c>
      <c r="B86" s="44">
        <f>VLOOKUP(A86,PriceData!$K$4:$L$6,2,FALSE)</f>
        <v>10022</v>
      </c>
      <c r="C86" s="37">
        <f>VLOOKUP(A86,PriceData!$K$4:$M$6,3,FALSE)</f>
        <v>0.005</v>
      </c>
      <c r="D86" s="44" t="s">
        <v>108</v>
      </c>
      <c r="E86" s="44" t="s">
        <v>117</v>
      </c>
      <c r="F86" s="44">
        <v>-10</v>
      </c>
      <c r="G86">
        <v>8819</v>
      </c>
      <c r="H86" s="44" t="s">
        <v>109</v>
      </c>
      <c r="I86" s="71">
        <v>40438</v>
      </c>
      <c r="J86" s="37">
        <v>0.422907634830482</v>
      </c>
      <c r="K86" s="72">
        <f>VLOOKUP(I86,PriceData!$A$5:$D$7,MATCH($E86,PriceData!$A$4:$D$4,0),FALSE)</f>
        <v>0.0075</v>
      </c>
      <c r="L86" s="51" t="e">
        <f>BSPrice($B86,$J86,$K86,$C86,($I86-$B$1)/365,$G86,$H86,$D86)</f>
        <v>#NAME?</v>
      </c>
      <c r="M86" s="51" t="e">
        <f t="shared" si="7"/>
        <v>#NAME?</v>
      </c>
      <c r="N86" s="44" t="s">
        <v>107</v>
      </c>
      <c r="P86" s="48" t="e">
        <f>BSDelta(B86,J86,K86,C86,(I86-$B$1)/365,G86,H86,D86)</f>
        <v>#NAME?</v>
      </c>
      <c r="Q86" s="48" t="e">
        <f>BSGamma(B86,J86,K86,C86,(I86-$B$1)/365,G86,D86)</f>
        <v>#NAME?</v>
      </c>
      <c r="R86" s="50" t="e">
        <f>BSVega(B86,J86,K86,C86,(I86-$B$1)/365,G86,D86)</f>
        <v>#NAME?</v>
      </c>
      <c r="S86" s="50" t="e">
        <f>BSVolga(B86,J86,K86,C86,(I86-$B$1)/365,G86,D86)</f>
        <v>#NAME?</v>
      </c>
      <c r="T86" s="50" t="e">
        <f>BSTheta(B86,J86,K86,C86,(I86-$B$1)/365,G86,H86,D86)</f>
        <v>#NAME?</v>
      </c>
      <c r="U86" s="51" t="e">
        <f>BSRho(B86,J86,K86,C86,(I86-$B$1)/365,G86,H86,D86)</f>
        <v>#NAME?</v>
      </c>
      <c r="V86" s="73" t="e">
        <f t="shared" si="8"/>
        <v>#NAME?</v>
      </c>
      <c r="W86" s="73" t="e">
        <f t="shared" si="9"/>
        <v>#NAME?</v>
      </c>
      <c r="X86" s="53" t="e">
        <f t="shared" si="10"/>
        <v>#NAME?</v>
      </c>
      <c r="Y86" s="53" t="e">
        <f t="shared" si="11"/>
        <v>#NAME?</v>
      </c>
      <c r="Z86" s="53" t="e">
        <f t="shared" si="12"/>
        <v>#NAME?</v>
      </c>
      <c r="AA86" s="53" t="e">
        <f t="shared" si="13"/>
        <v>#NAME?</v>
      </c>
      <c r="AB86" s="53" t="e">
        <f>(BSPrice($B86*0.8,$J86,$K86,$C86,($I86-$B$1)/365,$G86,$H86,$D86)-BSPrice($B86,$J86,$K86,$C86,($I86-$B$1)/365,$G86,$H86,$D86))*$F86</f>
        <v>#NAME?</v>
      </c>
      <c r="AC86" s="53" t="e">
        <f>(BSPrice($B86*0.9,$J86,$K86,$C86,($I86-$B$1)/365,$G86,$H86,$D86)-BSPrice($B86,$J86,$K86,$C86,($I86-$B$1)/365,$G86,$H86,$D86))*$F86</f>
        <v>#NAME?</v>
      </c>
      <c r="AD86" s="53" t="e">
        <f>(BSPrice($B86*0.95,$J86,$K86,$C86,($I86-$B$1)/365,$G86,$H86,$D86)-BSPrice($B86,$J86,$K86,$C86,($I86-$B$1)/365,$G86,$H86,$D86))*$F86</f>
        <v>#NAME?</v>
      </c>
      <c r="AE86" s="53" t="e">
        <f>(BSPrice($B86*0.98,$J86,$K86,$C86,($I86-$B$1)/365,$G86,$H86,$D86)-BSPrice($B86,$J86,$K86,$C86,($I86-$B$1)/365,$G86,$H86,$D86))*$F86</f>
        <v>#NAME?</v>
      </c>
      <c r="AF86" s="53" t="e">
        <f>(BSPrice($B86*1.02,$J86,$K86,$C86,($I86-$B$1)/365,$G86,$H86,$D86)-BSPrice($B86,$J86,$K86,$C86,($I86-$B$1)/365,$G86,$H86,$D86))*$F86</f>
        <v>#NAME?</v>
      </c>
      <c r="AG86" s="53" t="e">
        <f>(BSPrice($B86*1.05,$J86,$K86,$C86,($I86-$B$1)/365,$G86,$H86,$D86)-BSPrice($B86,$J86,$K86,$C86,($I86-$B$1)/365,$G86,$H86,$D86))*$F86</f>
        <v>#NAME?</v>
      </c>
      <c r="AH86" s="53" t="e">
        <f>(BSPrice($B86*1.1,$J86,$K86,$C86,($I86-$B$1)/365,$G86,$H86,$D86)-BSPrice($B86,$J86,$K86,$C86,($I86-$B$1)/365,$G86,$H86,$D86))*$F86</f>
        <v>#NAME?</v>
      </c>
      <c r="AI86" s="53" t="e">
        <f>(BSPrice($B86*1.2,$J86,$K86,$C86,($I86-$B$1)/365,$G86,$H86,$D86)-BSPrice($B86,$J86,$K86,$C86,($I86-$B$1)/365,$G86,$H86,$D86))*$F86</f>
        <v>#NAME?</v>
      </c>
      <c r="AJ86" s="53" t="e">
        <f>(BSPrice($B86,$J86-0.1,$K86,$C86,($I86-$B$1)/365,$G86,$H86,$D86)-BSPrice($B86,$J86,$K86,$C86,($I86-$B$1)/365,$G86,$H86,$D86))*$F86</f>
        <v>#NAME?</v>
      </c>
      <c r="AK86" s="53" t="e">
        <f>(BSPrice($B86,$J86-0.05,$K86,$C86,($I86-$B$1)/365,$G86,$H86,$D86)-BSPrice($B86,$J86,$K86,$C86,($I86-$B$1)/365,$G86,$H86,$D86))*$F86</f>
        <v>#NAME?</v>
      </c>
      <c r="AL86" s="53" t="e">
        <f>(BSPrice($B86,$J86-0.02,$K86,$C86,($I86-$B$1)/365,$G86,$H86,$D86)-BSPrice($B86,$J86,$K86,$C86,($I86-$B$1)/365,$G86,$H86,$D86))*$F86</f>
        <v>#NAME?</v>
      </c>
      <c r="AM86" s="53" t="e">
        <f>(BSPrice($B86,$J86-0.01,$K86,$C86,($I86-$B$1)/365,$G86,$H86,$D86)-BSPrice($B86,$J86,$K86,$C86,($I86-$B$1)/365,$G86,$H86,$D86))*$F86</f>
        <v>#NAME?</v>
      </c>
      <c r="AN86" s="53" t="e">
        <f>(BSPrice($B86,$J86+0.01,$K86,$C86,($I86-$B$1)/365,$G86,$H86,$D86)-BSPrice($B86,$J86,$K86,$C86,($I86-$B$1)/365,$G86,$H86,$D86))*$F86</f>
        <v>#NAME?</v>
      </c>
      <c r="AO86" s="53" t="e">
        <f>(BSPrice($B86,$J86+0.02,$K86,$C86,($I86-$B$1)/365,$G86,$H86,$D86)-BSPrice($B86,$J86,$K86,$C86,($I86-$B$1)/365,$G86,$H86,$D86))*$F86</f>
        <v>#NAME?</v>
      </c>
      <c r="AP86" s="53" t="e">
        <f>(BSPrice($B86,$J86+0.05,$K86,$C86,($I86-$B$1)/365,$G86,$H86,$D86)-BSPrice($B86,$J86,$K86,$C86,($I86-$B$1)/365,$G86,$H86,$D86))*$F86</f>
        <v>#NAME?</v>
      </c>
      <c r="AQ86" s="53" t="e">
        <f>(BSPrice($B86,$J86+0.1,$K86,$C86,($I86-$B$1)/365,$G86,$H86,$D86)-BSPrice($B86,$J86,$K86,$C86,($I86-$B$1)/365,$G86,$H86,$D86))*$F86</f>
        <v>#NAME?</v>
      </c>
      <c r="AR86">
        <v>-70999.9386759232</v>
      </c>
      <c r="AS86">
        <v>-70999.938675929</v>
      </c>
      <c r="AT86">
        <v>-70999.9386759816</v>
      </c>
      <c r="AU86">
        <v>-70999.9386763532</v>
      </c>
      <c r="AV86">
        <v>-70999.9386814261</v>
      </c>
      <c r="AW86">
        <v>-70999.9407068826</v>
      </c>
      <c r="AX86">
        <v>-70999.9536846167</v>
      </c>
      <c r="AY86">
        <v>-70457.6837623342</v>
      </c>
      <c r="AZ86">
        <v>-70457.6837623553</v>
      </c>
      <c r="BA86">
        <v>-70457.6837625227</v>
      </c>
      <c r="BB86">
        <v>-70457.6837635941</v>
      </c>
      <c r="BC86">
        <v>-70457.6837765956</v>
      </c>
      <c r="BD86">
        <v>-70457.6877420941</v>
      </c>
      <c r="BE86">
        <v>-70457.7105769736</v>
      </c>
      <c r="BF86">
        <v>-69373.1739351611</v>
      </c>
      <c r="BG86">
        <v>-69373.173935364</v>
      </c>
      <c r="BH86">
        <v>-69373.1739366637</v>
      </c>
      <c r="BI86">
        <v>-69373.1739436375</v>
      </c>
      <c r="BJ86">
        <v>-69373.1740124382</v>
      </c>
      <c r="BK86">
        <v>-69373.1870945589</v>
      </c>
      <c r="BL86">
        <v>-69373.2492409296</v>
      </c>
      <c r="BM86">
        <v>-68830.9190215852</v>
      </c>
      <c r="BN86">
        <v>-68830.9190221414</v>
      </c>
      <c r="BO86">
        <v>-68830.919025376</v>
      </c>
      <c r="BP86">
        <v>-68830.9190414257</v>
      </c>
      <c r="BQ86">
        <v>-68830.9191858995</v>
      </c>
      <c r="BR86">
        <v>-68830.9414878238</v>
      </c>
      <c r="BS86">
        <v>-68831.038582456</v>
      </c>
      <c r="BT86">
        <v>-68288.664108034</v>
      </c>
      <c r="BU86">
        <v>-68288.6641094561</v>
      </c>
      <c r="BV86">
        <v>-68288.6641170073</v>
      </c>
      <c r="BW86">
        <v>-68288.6641518463</v>
      </c>
      <c r="BX86">
        <v>-68288.6644399219</v>
      </c>
      <c r="BY86">
        <v>-68288.7011140567</v>
      </c>
      <c r="BZ86">
        <v>-68288.8481948102</v>
      </c>
      <c r="CA86">
        <v>-67746.4091945461</v>
      </c>
      <c r="CB86">
        <v>-67746.4091979605</v>
      </c>
      <c r="CC86">
        <v>-67746.4092146101</v>
      </c>
      <c r="CD86">
        <v>-67746.4092863854</v>
      </c>
      <c r="CE86">
        <v>-67746.4098348294</v>
      </c>
      <c r="CF86">
        <v>-67746.4682298605</v>
      </c>
      <c r="CG86">
        <v>-67746.6849597159</v>
      </c>
      <c r="CH86">
        <v>-66661.8993682176</v>
      </c>
      <c r="CI86">
        <v>-66661.8993849283</v>
      </c>
      <c r="CJ86">
        <v>-66661.8994546721</v>
      </c>
      <c r="CK86">
        <v>-66661.899720542</v>
      </c>
      <c r="CL86">
        <v>-66661.9014825222</v>
      </c>
      <c r="CM86">
        <v>-66662.03757707</v>
      </c>
      <c r="CN86">
        <v>-66662.4754530308</v>
      </c>
    </row>
    <row r="87" spans="1:92">
      <c r="A87" s="70" t="s">
        <v>116</v>
      </c>
      <c r="B87" s="44">
        <f>VLOOKUP(A87,PriceData!$K$4:$L$6,2,FALSE)</f>
        <v>10022</v>
      </c>
      <c r="C87" s="37">
        <f>VLOOKUP(A87,PriceData!$K$4:$M$6,3,FALSE)</f>
        <v>0.005</v>
      </c>
      <c r="D87" s="44" t="s">
        <v>108</v>
      </c>
      <c r="E87" s="44" t="s">
        <v>117</v>
      </c>
      <c r="F87" s="44">
        <v>-10</v>
      </c>
      <c r="G87">
        <v>8819</v>
      </c>
      <c r="H87" s="44" t="s">
        <v>109</v>
      </c>
      <c r="I87" s="71">
        <v>40438</v>
      </c>
      <c r="J87" s="37">
        <v>0.422907634830482</v>
      </c>
      <c r="K87" s="72">
        <f>VLOOKUP(I87,PriceData!$A$5:$D$7,MATCH($E87,PriceData!$A$4:$D$4,0),FALSE)</f>
        <v>0.0075</v>
      </c>
      <c r="L87" s="51" t="e">
        <f>BSPrice($B87,$J87,$K87,$C87,($I87-$B$1)/365,$G87,$H87,$D87)</f>
        <v>#NAME?</v>
      </c>
      <c r="M87" s="51" t="e">
        <f t="shared" si="7"/>
        <v>#NAME?</v>
      </c>
      <c r="N87" s="44" t="s">
        <v>107</v>
      </c>
      <c r="P87" s="48" t="e">
        <f>BSDelta(B87,J87,K87,C87,(I87-$B$1)/365,G87,H87,D87)</f>
        <v>#NAME?</v>
      </c>
      <c r="Q87" s="48" t="e">
        <f>BSGamma(B87,J87,K87,C87,(I87-$B$1)/365,G87,D87)</f>
        <v>#NAME?</v>
      </c>
      <c r="R87" s="50" t="e">
        <f>BSVega(B87,J87,K87,C87,(I87-$B$1)/365,G87,D87)</f>
        <v>#NAME?</v>
      </c>
      <c r="S87" s="50" t="e">
        <f>BSVolga(B87,J87,K87,C87,(I87-$B$1)/365,G87,D87)</f>
        <v>#NAME?</v>
      </c>
      <c r="T87" s="50" t="e">
        <f>BSTheta(B87,J87,K87,C87,(I87-$B$1)/365,G87,H87,D87)</f>
        <v>#NAME?</v>
      </c>
      <c r="U87" s="51" t="e">
        <f>BSRho(B87,J87,K87,C87,(I87-$B$1)/365,G87,H87,D87)</f>
        <v>#NAME?</v>
      </c>
      <c r="V87" s="73" t="e">
        <f t="shared" si="8"/>
        <v>#NAME?</v>
      </c>
      <c r="W87" s="73" t="e">
        <f t="shared" si="9"/>
        <v>#NAME?</v>
      </c>
      <c r="X87" s="53" t="e">
        <f t="shared" si="10"/>
        <v>#NAME?</v>
      </c>
      <c r="Y87" s="53" t="e">
        <f t="shared" si="11"/>
        <v>#NAME?</v>
      </c>
      <c r="Z87" s="53" t="e">
        <f t="shared" si="12"/>
        <v>#NAME?</v>
      </c>
      <c r="AA87" s="53" t="e">
        <f t="shared" si="13"/>
        <v>#NAME?</v>
      </c>
      <c r="AB87" s="53" t="e">
        <f>(BSPrice($B87*0.8,$J87,$K87,$C87,($I87-$B$1)/365,$G87,$H87,$D87)-BSPrice($B87,$J87,$K87,$C87,($I87-$B$1)/365,$G87,$H87,$D87))*$F87</f>
        <v>#NAME?</v>
      </c>
      <c r="AC87" s="53" t="e">
        <f>(BSPrice($B87*0.9,$J87,$K87,$C87,($I87-$B$1)/365,$G87,$H87,$D87)-BSPrice($B87,$J87,$K87,$C87,($I87-$B$1)/365,$G87,$H87,$D87))*$F87</f>
        <v>#NAME?</v>
      </c>
      <c r="AD87" s="53" t="e">
        <f>(BSPrice($B87*0.95,$J87,$K87,$C87,($I87-$B$1)/365,$G87,$H87,$D87)-BSPrice($B87,$J87,$K87,$C87,($I87-$B$1)/365,$G87,$H87,$D87))*$F87</f>
        <v>#NAME?</v>
      </c>
      <c r="AE87" s="53" t="e">
        <f>(BSPrice($B87*0.98,$J87,$K87,$C87,($I87-$B$1)/365,$G87,$H87,$D87)-BSPrice($B87,$J87,$K87,$C87,($I87-$B$1)/365,$G87,$H87,$D87))*$F87</f>
        <v>#NAME?</v>
      </c>
      <c r="AF87" s="53" t="e">
        <f>(BSPrice($B87*1.02,$J87,$K87,$C87,($I87-$B$1)/365,$G87,$H87,$D87)-BSPrice($B87,$J87,$K87,$C87,($I87-$B$1)/365,$G87,$H87,$D87))*$F87</f>
        <v>#NAME?</v>
      </c>
      <c r="AG87" s="53" t="e">
        <f>(BSPrice($B87*1.05,$J87,$K87,$C87,($I87-$B$1)/365,$G87,$H87,$D87)-BSPrice($B87,$J87,$K87,$C87,($I87-$B$1)/365,$G87,$H87,$D87))*$F87</f>
        <v>#NAME?</v>
      </c>
      <c r="AH87" s="53" t="e">
        <f>(BSPrice($B87*1.1,$J87,$K87,$C87,($I87-$B$1)/365,$G87,$H87,$D87)-BSPrice($B87,$J87,$K87,$C87,($I87-$B$1)/365,$G87,$H87,$D87))*$F87</f>
        <v>#NAME?</v>
      </c>
      <c r="AI87" s="53" t="e">
        <f>(BSPrice($B87*1.2,$J87,$K87,$C87,($I87-$B$1)/365,$G87,$H87,$D87)-BSPrice($B87,$J87,$K87,$C87,($I87-$B$1)/365,$G87,$H87,$D87))*$F87</f>
        <v>#NAME?</v>
      </c>
      <c r="AJ87" s="53" t="e">
        <f>(BSPrice($B87,$J87-0.1,$K87,$C87,($I87-$B$1)/365,$G87,$H87,$D87)-BSPrice($B87,$J87,$K87,$C87,($I87-$B$1)/365,$G87,$H87,$D87))*$F87</f>
        <v>#NAME?</v>
      </c>
      <c r="AK87" s="53" t="e">
        <f>(BSPrice($B87,$J87-0.05,$K87,$C87,($I87-$B$1)/365,$G87,$H87,$D87)-BSPrice($B87,$J87,$K87,$C87,($I87-$B$1)/365,$G87,$H87,$D87))*$F87</f>
        <v>#NAME?</v>
      </c>
      <c r="AL87" s="53" t="e">
        <f>(BSPrice($B87,$J87-0.02,$K87,$C87,($I87-$B$1)/365,$G87,$H87,$D87)-BSPrice($B87,$J87,$K87,$C87,($I87-$B$1)/365,$G87,$H87,$D87))*$F87</f>
        <v>#NAME?</v>
      </c>
      <c r="AM87" s="53" t="e">
        <f>(BSPrice($B87,$J87-0.01,$K87,$C87,($I87-$B$1)/365,$G87,$H87,$D87)-BSPrice($B87,$J87,$K87,$C87,($I87-$B$1)/365,$G87,$H87,$D87))*$F87</f>
        <v>#NAME?</v>
      </c>
      <c r="AN87" s="53" t="e">
        <f>(BSPrice($B87,$J87+0.01,$K87,$C87,($I87-$B$1)/365,$G87,$H87,$D87)-BSPrice($B87,$J87,$K87,$C87,($I87-$B$1)/365,$G87,$H87,$D87))*$F87</f>
        <v>#NAME?</v>
      </c>
      <c r="AO87" s="53" t="e">
        <f>(BSPrice($B87,$J87+0.02,$K87,$C87,($I87-$B$1)/365,$G87,$H87,$D87)-BSPrice($B87,$J87,$K87,$C87,($I87-$B$1)/365,$G87,$H87,$D87))*$F87</f>
        <v>#NAME?</v>
      </c>
      <c r="AP87" s="53" t="e">
        <f>(BSPrice($B87,$J87+0.05,$K87,$C87,($I87-$B$1)/365,$G87,$H87,$D87)-BSPrice($B87,$J87,$K87,$C87,($I87-$B$1)/365,$G87,$H87,$D87))*$F87</f>
        <v>#NAME?</v>
      </c>
      <c r="AQ87" s="53" t="e">
        <f>(BSPrice($B87,$J87+0.1,$K87,$C87,($I87-$B$1)/365,$G87,$H87,$D87)-BSPrice($B87,$J87,$K87,$C87,($I87-$B$1)/365,$G87,$H87,$D87))*$F87</f>
        <v>#NAME?</v>
      </c>
      <c r="AR87">
        <v>-70999.9386759232</v>
      </c>
      <c r="AS87">
        <v>-70999.938675929</v>
      </c>
      <c r="AT87">
        <v>-70999.9386759816</v>
      </c>
      <c r="AU87">
        <v>-70999.9386763532</v>
      </c>
      <c r="AV87">
        <v>-70999.9386814261</v>
      </c>
      <c r="AW87">
        <v>-70999.9407068826</v>
      </c>
      <c r="AX87">
        <v>-70999.9536846167</v>
      </c>
      <c r="AY87">
        <v>-70457.6837623342</v>
      </c>
      <c r="AZ87">
        <v>-70457.6837623553</v>
      </c>
      <c r="BA87">
        <v>-70457.6837625227</v>
      </c>
      <c r="BB87">
        <v>-70457.6837635941</v>
      </c>
      <c r="BC87">
        <v>-70457.6837765956</v>
      </c>
      <c r="BD87">
        <v>-70457.6877420941</v>
      </c>
      <c r="BE87">
        <v>-70457.7105769736</v>
      </c>
      <c r="BF87">
        <v>-69373.1739351611</v>
      </c>
      <c r="BG87">
        <v>-69373.173935364</v>
      </c>
      <c r="BH87">
        <v>-69373.1739366637</v>
      </c>
      <c r="BI87">
        <v>-69373.1739436375</v>
      </c>
      <c r="BJ87">
        <v>-69373.1740124382</v>
      </c>
      <c r="BK87">
        <v>-69373.1870945589</v>
      </c>
      <c r="BL87">
        <v>-69373.2492409296</v>
      </c>
      <c r="BM87">
        <v>-68830.9190215852</v>
      </c>
      <c r="BN87">
        <v>-68830.9190221414</v>
      </c>
      <c r="BO87">
        <v>-68830.919025376</v>
      </c>
      <c r="BP87">
        <v>-68830.9190414257</v>
      </c>
      <c r="BQ87">
        <v>-68830.9191858995</v>
      </c>
      <c r="BR87">
        <v>-68830.9414878238</v>
      </c>
      <c r="BS87">
        <v>-68831.038582456</v>
      </c>
      <c r="BT87">
        <v>-68288.664108034</v>
      </c>
      <c r="BU87">
        <v>-68288.6641094561</v>
      </c>
      <c r="BV87">
        <v>-68288.6641170073</v>
      </c>
      <c r="BW87">
        <v>-68288.6641518463</v>
      </c>
      <c r="BX87">
        <v>-68288.6644399219</v>
      </c>
      <c r="BY87">
        <v>-68288.7011140567</v>
      </c>
      <c r="BZ87">
        <v>-68288.8481948102</v>
      </c>
      <c r="CA87">
        <v>-67746.4091945461</v>
      </c>
      <c r="CB87">
        <v>-67746.4091979605</v>
      </c>
      <c r="CC87">
        <v>-67746.4092146101</v>
      </c>
      <c r="CD87">
        <v>-67746.4092863854</v>
      </c>
      <c r="CE87">
        <v>-67746.4098348294</v>
      </c>
      <c r="CF87">
        <v>-67746.4682298605</v>
      </c>
      <c r="CG87">
        <v>-67746.6849597159</v>
      </c>
      <c r="CH87">
        <v>-66661.8993682176</v>
      </c>
      <c r="CI87">
        <v>-66661.8993849283</v>
      </c>
      <c r="CJ87">
        <v>-66661.8994546721</v>
      </c>
      <c r="CK87">
        <v>-66661.899720542</v>
      </c>
      <c r="CL87">
        <v>-66661.9014825222</v>
      </c>
      <c r="CM87">
        <v>-66662.03757707</v>
      </c>
      <c r="CN87">
        <v>-66662.4754530308</v>
      </c>
    </row>
  </sheetData>
  <mergeCells count="2">
    <mergeCell ref="AB3:AI3"/>
    <mergeCell ref="AJ3:AQ3"/>
  </mergeCells>
  <pageMargins left="0.75" right="0.75" top="1" bottom="1" header="0.5" footer="0.5"/>
  <pageSetup paperSize="1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V35"/>
  <sheetViews>
    <sheetView showGridLines="0" zoomScaleSheetLayoutView="60" workbookViewId="0">
      <selection activeCell="G30" sqref="G30"/>
    </sheetView>
  </sheetViews>
  <sheetFormatPr defaultColWidth="8.72727272727273" defaultRowHeight="12.5"/>
  <cols>
    <col min="1" max="1" width="10" customWidth="1"/>
    <col min="2" max="2" width="9.30909090909091" customWidth="1"/>
    <col min="8" max="8" width="11.3818181818182" customWidth="1"/>
    <col min="11" max="11" width="11.3818181818182" customWidth="1"/>
    <col min="14" max="14" width="12.3818181818182" customWidth="1"/>
  </cols>
  <sheetData>
    <row r="2" ht="13.25" customHeight="1"/>
    <row r="3" ht="13.75" customHeight="1" spans="1:22">
      <c r="B3" s="1" t="s">
        <v>118</v>
      </c>
      <c r="C3" s="2"/>
      <c r="D3" s="3"/>
      <c r="F3" s="4"/>
      <c r="G3" s="1" t="s">
        <v>119</v>
      </c>
      <c r="H3" s="3"/>
      <c r="K3" s="5"/>
      <c r="L3" s="6" t="s">
        <v>120</v>
      </c>
      <c r="M3" s="7" t="s">
        <v>121</v>
      </c>
    </row>
    <row r="4" ht="13.75" customHeight="1" spans="1:22">
      <c r="A4" s="8" t="s">
        <v>3</v>
      </c>
      <c r="B4" s="9" t="s">
        <v>106</v>
      </c>
      <c r="C4" s="9" t="s">
        <v>114</v>
      </c>
      <c r="D4" s="10" t="s">
        <v>117</v>
      </c>
      <c r="F4" s="4"/>
      <c r="G4" s="11" t="s">
        <v>122</v>
      </c>
      <c r="H4" s="12">
        <v>1.55</v>
      </c>
      <c r="K4" s="13" t="s">
        <v>104</v>
      </c>
      <c r="L4" s="14">
        <v>1100</v>
      </c>
      <c r="M4" s="15">
        <v>0.02</v>
      </c>
    </row>
    <row r="5" ht="13.75" customHeight="1" spans="1:22">
      <c r="A5" s="16">
        <v>40256</v>
      </c>
      <c r="B5" s="17">
        <v>0.011</v>
      </c>
      <c r="C5" s="17">
        <v>0.022</v>
      </c>
      <c r="D5" s="18">
        <v>0.005</v>
      </c>
      <c r="F5" s="4"/>
      <c r="G5" s="19" t="s">
        <v>123</v>
      </c>
      <c r="H5" s="20">
        <f>1/110</f>
        <v>0.00909090909090909</v>
      </c>
      <c r="K5" s="13" t="s">
        <v>1</v>
      </c>
      <c r="L5" s="14">
        <v>2905</v>
      </c>
      <c r="M5" s="15">
        <v>0.022</v>
      </c>
    </row>
    <row r="6" ht="13.75" customHeight="1" spans="1:22">
      <c r="A6" s="21">
        <v>40347</v>
      </c>
      <c r="B6" s="22">
        <v>0.015</v>
      </c>
      <c r="C6" s="22">
        <v>0.023</v>
      </c>
      <c r="D6" s="15">
        <v>0.005</v>
      </c>
      <c r="F6" s="4"/>
      <c r="K6" s="23" t="s">
        <v>116</v>
      </c>
      <c r="L6" s="24">
        <v>10022</v>
      </c>
      <c r="M6" s="25">
        <v>0.005</v>
      </c>
    </row>
    <row r="7" ht="13.25" customHeight="1" spans="1:22">
      <c r="A7" s="26">
        <v>40438</v>
      </c>
      <c r="B7" s="27">
        <v>0.0175</v>
      </c>
      <c r="C7" s="27">
        <v>0.025</v>
      </c>
      <c r="D7" s="25">
        <v>0.0075</v>
      </c>
      <c r="F7" s="4"/>
    </row>
    <row r="12" ht="13.25" customHeight="1"/>
    <row r="13" ht="13.75" customHeight="1" spans="1:22">
      <c r="B13" s="1" t="s">
        <v>124</v>
      </c>
      <c r="C13" s="2"/>
      <c r="D13" s="2"/>
      <c r="E13" s="3"/>
    </row>
    <row r="14" ht="13.75" customHeight="1" spans="1:22">
      <c r="A14" s="8" t="s">
        <v>3</v>
      </c>
      <c r="B14" s="28">
        <f>ROUND((0.7+COUNTA($A$14:A14)*0.03)*$L$4,0)</f>
        <v>803</v>
      </c>
      <c r="C14" s="29">
        <f>ROUND((0.7+COUNTA($A$14:B14)*0.03)*$L$4,0)</f>
        <v>836</v>
      </c>
      <c r="D14" s="29">
        <f>ROUND((0.7+COUNTA($A$14:C14)*0.03)*$L$4,0)</f>
        <v>869</v>
      </c>
      <c r="E14" s="29">
        <f>ROUND((0.7+COUNTA($A$14:D14)*0.03)*$L$4,0)</f>
        <v>902</v>
      </c>
      <c r="F14" s="29">
        <f>ROUND((0.7+COUNTA($A$14:E14)*0.03)*$L$4,0)</f>
        <v>935</v>
      </c>
      <c r="G14" s="29">
        <f>ROUND((0.7+COUNTA($A$14:F14)*0.03)*$L$4,0)</f>
        <v>968</v>
      </c>
      <c r="H14" s="29">
        <f>ROUND((0.7+COUNTA($A$14:G14)*0.03)*$L$4,0)</f>
        <v>1001</v>
      </c>
      <c r="I14" s="29">
        <f>ROUND((0.7+COUNTA($A$14:H14)*0.03)*$L$4,0)</f>
        <v>1034</v>
      </c>
      <c r="J14" s="29">
        <f>ROUND((0.7+COUNTA($A$14:I14)*0.03)*$L$4,0)</f>
        <v>1067</v>
      </c>
      <c r="K14" s="29">
        <f>ROUND((0.7+COUNTA($A$14:J14)*0.03)*$L$4,0)</f>
        <v>1100</v>
      </c>
      <c r="L14" s="29">
        <f>ROUND((0.7+COUNTA($A$14:K14)*0.03)*$L$4,0)</f>
        <v>1133</v>
      </c>
      <c r="M14" s="29">
        <f>ROUND((0.7+COUNTA($A$14:L14)*0.03)*$L$4,0)</f>
        <v>1166</v>
      </c>
      <c r="N14" s="29">
        <f>ROUND((0.7+COUNTA($A$14:M14)*0.03)*$L$4,0)</f>
        <v>1199</v>
      </c>
      <c r="O14" s="29">
        <f>ROUND((0.7+COUNTA($A$14:N14)*0.03)*$L$4,0)</f>
        <v>1232</v>
      </c>
      <c r="P14" s="29">
        <f>ROUND((0.7+COUNTA($A$14:O14)*0.03)*$L$4,0)</f>
        <v>1265</v>
      </c>
      <c r="Q14" s="29">
        <f>ROUND((0.7+COUNTA($A$14:P14)*0.03)*$L$4,0)</f>
        <v>1298</v>
      </c>
      <c r="R14" s="29">
        <f>ROUND((0.7+COUNTA($A$14:Q14)*0.03)*$L$4,0)</f>
        <v>1331</v>
      </c>
      <c r="S14" s="29">
        <f>ROUND((0.7+COUNTA($A$14:R14)*0.03)*$L$4,0)</f>
        <v>1364</v>
      </c>
      <c r="T14" s="29">
        <f>ROUND((0.7+COUNTA($A$14:S14)*0.03)*$L$4,0)</f>
        <v>1397</v>
      </c>
      <c r="U14" s="29">
        <f>ROUND((0.7+COUNTA($A$14:T14)*0.03)*$L$4,0)</f>
        <v>1430</v>
      </c>
      <c r="V14" s="30">
        <f>ROUND((0.7+COUNTA($A$14:U14)*0.03)*$L$4,0)</f>
        <v>1463</v>
      </c>
    </row>
    <row r="15" spans="1:22">
      <c r="A15" s="31">
        <v>40256</v>
      </c>
      <c r="B15" s="32" t="e">
        <f>ComputeSVIImpliedVol($L$4,$B5,$M$4,($A15-OptionsData!$B$1)/365,B$14)</f>
        <v>#NAME?</v>
      </c>
      <c r="C15" s="33" t="e">
        <f>ComputeSVIImpliedVol($L$4,$B5,$M$4,($A15-OptionsData!$B$1)/365,C$14)</f>
        <v>#NAME?</v>
      </c>
      <c r="D15" s="33" t="e">
        <f>ComputeSVIImpliedVol($L$4,$B5,$M$4,($A15-OptionsData!$B$1)/365,D$14)</f>
        <v>#NAME?</v>
      </c>
      <c r="E15" s="33" t="e">
        <f>ComputeSVIImpliedVol($L$4,$B5,$M$4,($A15-OptionsData!$B$1)/365,E$14)</f>
        <v>#NAME?</v>
      </c>
      <c r="F15" s="33" t="e">
        <f>ComputeSVIImpliedVol($L$4,$B5,$M$4,($A15-OptionsData!$B$1)/365,F$14)</f>
        <v>#NAME?</v>
      </c>
      <c r="G15" s="33" t="e">
        <f>ComputeSVIImpliedVol($L$4,$B5,$M$4,($A15-OptionsData!$B$1)/365,G$14)</f>
        <v>#NAME?</v>
      </c>
      <c r="H15" s="33" t="e">
        <f>ComputeSVIImpliedVol($L$4,$B5,$M$4,($A15-OptionsData!$B$1)/365,H$14)</f>
        <v>#NAME?</v>
      </c>
      <c r="I15" s="33" t="e">
        <f>ComputeSVIImpliedVol($L$4,$B5,$M$4,($A15-OptionsData!$B$1)/365,I$14)</f>
        <v>#NAME?</v>
      </c>
      <c r="J15" s="33" t="e">
        <f>ComputeSVIImpliedVol($L$4,$B5,$M$4,($A15-OptionsData!$B$1)/365,J$14)</f>
        <v>#NAME?</v>
      </c>
      <c r="K15" s="33" t="e">
        <f>ComputeSVIImpliedVol($L$4,$B5,$M$4,($A15-OptionsData!$B$1)/365,K$14)</f>
        <v>#NAME?</v>
      </c>
      <c r="L15" s="33" t="e">
        <f>ComputeSVIImpliedVol($L$4,$B5,$M$4,($A15-OptionsData!$B$1)/365,L$14)</f>
        <v>#NAME?</v>
      </c>
      <c r="M15" s="33" t="e">
        <f>ComputeSVIImpliedVol($L$4,$B5,$M$4,($A15-OptionsData!$B$1)/365,M$14)</f>
        <v>#NAME?</v>
      </c>
      <c r="N15" s="33" t="e">
        <f>ComputeSVIImpliedVol($L$4,$B5,$M$4,($A15-OptionsData!$B$1)/365,N$14)</f>
        <v>#NAME?</v>
      </c>
      <c r="O15" s="33" t="e">
        <f>ComputeSVIImpliedVol($L$4,$B5,$M$4,($A15-OptionsData!$B$1)/365,O$14)</f>
        <v>#NAME?</v>
      </c>
      <c r="P15" s="33" t="e">
        <f>ComputeSVIImpliedVol($L$4,$B5,$M$4,($A15-OptionsData!$B$1)/365,P$14)</f>
        <v>#NAME?</v>
      </c>
      <c r="Q15" s="33" t="e">
        <f>ComputeSVIImpliedVol($L$4,$B5,$M$4,($A15-OptionsData!$B$1)/365,Q$14)</f>
        <v>#NAME?</v>
      </c>
      <c r="R15" s="33" t="e">
        <f>ComputeSVIImpliedVol($L$4,$B5,$M$4,($A15-OptionsData!$B$1)/365,R$14)</f>
        <v>#NAME?</v>
      </c>
      <c r="S15" s="33" t="e">
        <f>ComputeSVIImpliedVol($L$4,$B5,$M$4,($A15-OptionsData!$B$1)/365,S$14)</f>
        <v>#NAME?</v>
      </c>
      <c r="T15" s="33" t="e">
        <f>ComputeSVIImpliedVol($L$4,$B5,$M$4,($A15-OptionsData!$B$1)/365,T$14)</f>
        <v>#NAME?</v>
      </c>
      <c r="U15" s="33" t="e">
        <f>ComputeSVIImpliedVol($L$4,$B5,$M$4,($A15-OptionsData!$B$1)/365,U$14)</f>
        <v>#NAME?</v>
      </c>
      <c r="V15" s="34" t="e">
        <f>ComputeSVIImpliedVol($L$4,$B5,$M$4,($A15-OptionsData!$B$1)/365,V$14)</f>
        <v>#NAME?</v>
      </c>
    </row>
    <row r="16" spans="1:22">
      <c r="A16" s="35">
        <v>40347</v>
      </c>
      <c r="B16" s="36" t="e">
        <f>ComputeSVIImpliedVol($L$4,$B6,$M$4,($A16-OptionsData!$B$1)/365,B$14)</f>
        <v>#NAME?</v>
      </c>
      <c r="C16" s="37" t="e">
        <f>ComputeSVIImpliedVol($L$4,$B6,$M$4,($A16-OptionsData!$B$1)/365,C$14)</f>
        <v>#NAME?</v>
      </c>
      <c r="D16" s="37" t="e">
        <f>ComputeSVIImpliedVol($L$4,$B6,$M$4,($A16-OptionsData!$B$1)/365,D$14)</f>
        <v>#NAME?</v>
      </c>
      <c r="E16" s="37" t="e">
        <f>ComputeSVIImpliedVol($L$4,$B6,$M$4,($A16-OptionsData!$B$1)/365,E$14)</f>
        <v>#NAME?</v>
      </c>
      <c r="F16" s="37" t="e">
        <f>ComputeSVIImpliedVol($L$4,$B6,$M$4,($A16-OptionsData!$B$1)/365,F$14)</f>
        <v>#NAME?</v>
      </c>
      <c r="G16" s="37" t="e">
        <f>ComputeSVIImpliedVol($L$4,$B6,$M$4,($A16-OptionsData!$B$1)/365,G$14)</f>
        <v>#NAME?</v>
      </c>
      <c r="H16" s="37" t="e">
        <f>ComputeSVIImpliedVol($L$4,$B6,$M$4,($A16-OptionsData!$B$1)/365,H$14)</f>
        <v>#NAME?</v>
      </c>
      <c r="I16" s="37" t="e">
        <f>ComputeSVIImpliedVol($L$4,$B6,$M$4,($A16-OptionsData!$B$1)/365,I$14)</f>
        <v>#NAME?</v>
      </c>
      <c r="J16" s="37" t="e">
        <f>ComputeSVIImpliedVol($L$4,$B6,$M$4,($A16-OptionsData!$B$1)/365,J$14)</f>
        <v>#NAME?</v>
      </c>
      <c r="K16" s="37" t="e">
        <f>ComputeSVIImpliedVol($L$4,$B6,$M$4,($A16-OptionsData!$B$1)/365,K$14)</f>
        <v>#NAME?</v>
      </c>
      <c r="L16" s="37" t="e">
        <f>ComputeSVIImpliedVol($L$4,$B6,$M$4,($A16-OptionsData!$B$1)/365,L$14)</f>
        <v>#NAME?</v>
      </c>
      <c r="M16" s="37" t="e">
        <f>ComputeSVIImpliedVol($L$4,$B6,$M$4,($A16-OptionsData!$B$1)/365,M$14)</f>
        <v>#NAME?</v>
      </c>
      <c r="N16" s="37" t="e">
        <f>ComputeSVIImpliedVol($L$4,$B6,$M$4,($A16-OptionsData!$B$1)/365,N$14)</f>
        <v>#NAME?</v>
      </c>
      <c r="O16" s="37" t="e">
        <f>ComputeSVIImpliedVol($L$4,$B6,$M$4,($A16-OptionsData!$B$1)/365,O$14)</f>
        <v>#NAME?</v>
      </c>
      <c r="P16" s="37" t="e">
        <f>ComputeSVIImpliedVol($L$4,$B6,$M$4,($A16-OptionsData!$B$1)/365,P$14)</f>
        <v>#NAME?</v>
      </c>
      <c r="Q16" s="37" t="e">
        <f>ComputeSVIImpliedVol($L$4,$B6,$M$4,($A16-OptionsData!$B$1)/365,Q$14)</f>
        <v>#NAME?</v>
      </c>
      <c r="R16" s="37" t="e">
        <f>ComputeSVIImpliedVol($L$4,$B6,$M$4,($A16-OptionsData!$B$1)/365,R$14)</f>
        <v>#NAME?</v>
      </c>
      <c r="S16" s="37" t="e">
        <f>ComputeSVIImpliedVol($L$4,$B6,$M$4,($A16-OptionsData!$B$1)/365,S$14)</f>
        <v>#NAME?</v>
      </c>
      <c r="T16" s="37" t="e">
        <f>ComputeSVIImpliedVol($L$4,$B6,$M$4,($A16-OptionsData!$B$1)/365,T$14)</f>
        <v>#NAME?</v>
      </c>
      <c r="U16" s="37" t="e">
        <f>ComputeSVIImpliedVol($L$4,$B6,$M$4,($A16-OptionsData!$B$1)/365,U$14)</f>
        <v>#NAME?</v>
      </c>
      <c r="V16" s="38" t="e">
        <f>ComputeSVIImpliedVol($L$4,$B6,$M$4,($A16-OptionsData!$B$1)/365,V$14)</f>
        <v>#NAME?</v>
      </c>
    </row>
    <row r="17" ht="13.25" customHeight="1" spans="1:22">
      <c r="A17" s="39">
        <v>40438</v>
      </c>
      <c r="B17" s="40" t="e">
        <f>ComputeSVIImpliedVol($L$4,$B7,$M$4,($A17-OptionsData!$B$1)/365,B$14)</f>
        <v>#NAME?</v>
      </c>
      <c r="C17" s="41" t="e">
        <f>ComputeSVIImpliedVol($L$4,$B7,$M$4,($A17-OptionsData!$B$1)/365,C$14)</f>
        <v>#NAME?</v>
      </c>
      <c r="D17" s="41" t="e">
        <f>ComputeSVIImpliedVol($L$4,$B7,$M$4,($A17-OptionsData!$B$1)/365,D$14)</f>
        <v>#NAME?</v>
      </c>
      <c r="E17" s="41" t="e">
        <f>ComputeSVIImpliedVol($L$4,$B7,$M$4,($A17-OptionsData!$B$1)/365,E$14)</f>
        <v>#NAME?</v>
      </c>
      <c r="F17" s="41" t="e">
        <f>ComputeSVIImpliedVol($L$4,$B7,$M$4,($A17-OptionsData!$B$1)/365,F$14)</f>
        <v>#NAME?</v>
      </c>
      <c r="G17" s="41" t="e">
        <f>ComputeSVIImpliedVol($L$4,$B7,$M$4,($A17-OptionsData!$B$1)/365,G$14)</f>
        <v>#NAME?</v>
      </c>
      <c r="H17" s="41" t="e">
        <f>ComputeSVIImpliedVol($L$4,$B7,$M$4,($A17-OptionsData!$B$1)/365,H$14)</f>
        <v>#NAME?</v>
      </c>
      <c r="I17" s="41" t="e">
        <f>ComputeSVIImpliedVol($L$4,$B7,$M$4,($A17-OptionsData!$B$1)/365,I$14)</f>
        <v>#NAME?</v>
      </c>
      <c r="J17" s="41" t="e">
        <f>ComputeSVIImpliedVol($L$4,$B7,$M$4,($A17-OptionsData!$B$1)/365,J$14)</f>
        <v>#NAME?</v>
      </c>
      <c r="K17" s="41" t="e">
        <f>ComputeSVIImpliedVol($L$4,$B7,$M$4,($A17-OptionsData!$B$1)/365,K$14)</f>
        <v>#NAME?</v>
      </c>
      <c r="L17" s="41" t="e">
        <f>ComputeSVIImpliedVol($L$4,$B7,$M$4,($A17-OptionsData!$B$1)/365,L$14)</f>
        <v>#NAME?</v>
      </c>
      <c r="M17" s="41" t="e">
        <f>ComputeSVIImpliedVol($L$4,$B7,$M$4,($A17-OptionsData!$B$1)/365,M$14)</f>
        <v>#NAME?</v>
      </c>
      <c r="N17" s="41" t="e">
        <f>ComputeSVIImpliedVol($L$4,$B7,$M$4,($A17-OptionsData!$B$1)/365,N$14)</f>
        <v>#NAME?</v>
      </c>
      <c r="O17" s="41" t="e">
        <f>ComputeSVIImpliedVol($L$4,$B7,$M$4,($A17-OptionsData!$B$1)/365,O$14)</f>
        <v>#NAME?</v>
      </c>
      <c r="P17" s="41" t="e">
        <f>ComputeSVIImpliedVol($L$4,$B7,$M$4,($A17-OptionsData!$B$1)/365,P$14)</f>
        <v>#NAME?</v>
      </c>
      <c r="Q17" s="41" t="e">
        <f>ComputeSVIImpliedVol($L$4,$B7,$M$4,($A17-OptionsData!$B$1)/365,Q$14)</f>
        <v>#NAME?</v>
      </c>
      <c r="R17" s="41" t="e">
        <f>ComputeSVIImpliedVol($L$4,$B7,$M$4,($A17-OptionsData!$B$1)/365,R$14)</f>
        <v>#NAME?</v>
      </c>
      <c r="S17" s="41" t="e">
        <f>ComputeSVIImpliedVol($L$4,$B7,$M$4,($A17-OptionsData!$B$1)/365,S$14)</f>
        <v>#NAME?</v>
      </c>
      <c r="T17" s="41" t="e">
        <f>ComputeSVIImpliedVol($L$4,$B7,$M$4,($A17-OptionsData!$B$1)/365,T$14)</f>
        <v>#NAME?</v>
      </c>
      <c r="U17" s="41" t="e">
        <f>ComputeSVIImpliedVol($L$4,$B7,$M$4,($A17-OptionsData!$B$1)/365,U$14)</f>
        <v>#NAME?</v>
      </c>
      <c r="V17" s="42" t="e">
        <f>ComputeSVIImpliedVol($L$4,$B7,$M$4,($A17-OptionsData!$B$1)/365,V$14)</f>
        <v>#NAME?</v>
      </c>
    </row>
    <row r="21" ht="13.25" customHeight="1"/>
    <row r="22" ht="13.75" customHeight="1" spans="1:22">
      <c r="B22" s="1" t="s">
        <v>125</v>
      </c>
      <c r="C22" s="2"/>
      <c r="D22" s="2"/>
      <c r="E22" s="3"/>
    </row>
    <row r="23" ht="13.75" customHeight="1" spans="1:22">
      <c r="A23" s="8" t="s">
        <v>3</v>
      </c>
      <c r="B23" s="28">
        <f>ROUND((0.7+COUNTA($A$23:A23)*0.03)*$L$5,0)</f>
        <v>2121</v>
      </c>
      <c r="C23" s="29">
        <f>ROUND((0.7+COUNTA($A$23:B23)*0.03)*$L$5,0)</f>
        <v>2208</v>
      </c>
      <c r="D23" s="29">
        <f>ROUND((0.7+COUNTA($A$23:C23)*0.03)*$L$5,0)</f>
        <v>2295</v>
      </c>
      <c r="E23" s="29">
        <f>ROUND((0.7+COUNTA($A$23:D23)*0.03)*$L$5,0)</f>
        <v>2382</v>
      </c>
      <c r="F23" s="29">
        <f>ROUND((0.7+COUNTA($A$23:E23)*0.03)*$L$5,0)</f>
        <v>2469</v>
      </c>
      <c r="G23" s="29">
        <f>ROUND((0.7+COUNTA($A$23:F23)*0.03)*$L$5,0)</f>
        <v>2556</v>
      </c>
      <c r="H23" s="29">
        <f>ROUND((0.7+COUNTA($A$23:G23)*0.03)*$L$5,0)</f>
        <v>2644</v>
      </c>
      <c r="I23" s="29">
        <f>ROUND((0.7+COUNTA($A$23:H23)*0.03)*$L$5,0)</f>
        <v>2731</v>
      </c>
      <c r="J23" s="29">
        <f>ROUND((0.7+COUNTA($A$23:I23)*0.03)*$L$5,0)</f>
        <v>2818</v>
      </c>
      <c r="K23" s="29">
        <f>ROUND((0.7+COUNTA($A$23:J23)*0.03)*$L$5,0)</f>
        <v>2905</v>
      </c>
      <c r="L23" s="29">
        <f>ROUND((0.7+COUNTA($A$23:K23)*0.03)*$L$5,0)</f>
        <v>2992</v>
      </c>
      <c r="M23" s="29">
        <f>ROUND((0.7+COUNTA($A$23:L23)*0.03)*$L$5,0)</f>
        <v>3079</v>
      </c>
      <c r="N23" s="29">
        <f>ROUND((0.7+COUNTA($A$23:M23)*0.03)*$L$5,0)</f>
        <v>3166</v>
      </c>
      <c r="O23" s="29">
        <f>ROUND((0.7+COUNTA($A$23:N23)*0.03)*$L$5,0)</f>
        <v>3254</v>
      </c>
      <c r="P23" s="29">
        <f>ROUND((0.7+COUNTA($A$23:O23)*0.03)*$L$5,0)</f>
        <v>3341</v>
      </c>
      <c r="Q23" s="29">
        <f>ROUND((0.7+COUNTA($A$23:P23)*0.03)*$L$5,0)</f>
        <v>3428</v>
      </c>
      <c r="R23" s="29">
        <f>ROUND((0.7+COUNTA($A$23:Q23)*0.03)*$L$5,0)</f>
        <v>3515</v>
      </c>
      <c r="S23" s="29">
        <f>ROUND((0.7+COUNTA($A$23:R23)*0.03)*$L$5,0)</f>
        <v>3602</v>
      </c>
      <c r="T23" s="29">
        <f>ROUND((0.7+COUNTA($A$23:S23)*0.03)*$L$5,0)</f>
        <v>3689</v>
      </c>
      <c r="U23" s="29">
        <f>ROUND((0.7+COUNTA($A$23:T23)*0.03)*$L$5,0)</f>
        <v>3777</v>
      </c>
      <c r="V23" s="30">
        <f>ROUND((0.7+COUNTA($A$23:U23)*0.03)*$L$5,0)</f>
        <v>3864</v>
      </c>
    </row>
    <row r="24" spans="1:22">
      <c r="A24" s="31">
        <v>40256</v>
      </c>
      <c r="B24" s="32" t="e">
        <f>ComputeSVIImpliedVol($L$5,$C5,$M$5,($A24-OptionsData!$B$1)/365,B$23)</f>
        <v>#NAME?</v>
      </c>
      <c r="C24" s="33" t="e">
        <f>ComputeSVIImpliedVol($L$5,$C5,$M$5,($A24-OptionsData!$B$1)/365,C$23)</f>
        <v>#NAME?</v>
      </c>
      <c r="D24" s="33" t="e">
        <f>ComputeSVIImpliedVol($L$5,$C5,$M$5,($A24-OptionsData!$B$1)/365,D$23)</f>
        <v>#NAME?</v>
      </c>
      <c r="E24" s="33" t="e">
        <f>ComputeSVIImpliedVol($L$5,$C5,$M$5,($A24-OptionsData!$B$1)/365,E$23)</f>
        <v>#NAME?</v>
      </c>
      <c r="F24" s="33" t="e">
        <f>ComputeSVIImpliedVol($L$5,$C5,$M$5,($A24-OptionsData!$B$1)/365,F$23)</f>
        <v>#NAME?</v>
      </c>
      <c r="G24" s="33" t="e">
        <f>ComputeSVIImpliedVol($L$5,$C5,$M$5,($A24-OptionsData!$B$1)/365,G$23)</f>
        <v>#NAME?</v>
      </c>
      <c r="H24" s="33" t="e">
        <f>ComputeSVIImpliedVol($L$5,$C5,$M$5,($A24-OptionsData!$B$1)/365,H$23)</f>
        <v>#NAME?</v>
      </c>
      <c r="I24" s="33" t="e">
        <f>ComputeSVIImpliedVol($L$5,$C5,$M$5,($A24-OptionsData!$B$1)/365,I$23)</f>
        <v>#NAME?</v>
      </c>
      <c r="J24" s="33" t="e">
        <f>ComputeSVIImpliedVol($L$5,$C5,$M$5,($A24-OptionsData!$B$1)/365,J$23)</f>
        <v>#NAME?</v>
      </c>
      <c r="K24" s="33" t="e">
        <f>ComputeSVIImpliedVol($L$5,$C5,$M$5,($A24-OptionsData!$B$1)/365,K$23)</f>
        <v>#NAME?</v>
      </c>
      <c r="L24" s="33" t="e">
        <f>ComputeSVIImpliedVol($L$5,$C5,$M$5,($A24-OptionsData!$B$1)/365,L$23)</f>
        <v>#NAME?</v>
      </c>
      <c r="M24" s="33" t="e">
        <f>ComputeSVIImpliedVol($L$5,$C5,$M$5,($A24-OptionsData!$B$1)/365,M$23)</f>
        <v>#NAME?</v>
      </c>
      <c r="N24" s="33" t="e">
        <f>ComputeSVIImpliedVol($L$5,$C5,$M$5,($A24-OptionsData!$B$1)/365,N$23)</f>
        <v>#NAME?</v>
      </c>
      <c r="O24" s="33" t="e">
        <f>ComputeSVIImpliedVol($L$5,$C5,$M$5,($A24-OptionsData!$B$1)/365,O$23)</f>
        <v>#NAME?</v>
      </c>
      <c r="P24" s="33" t="e">
        <f>ComputeSVIImpliedVol($L$5,$C5,$M$5,($A24-OptionsData!$B$1)/365,P$23)</f>
        <v>#NAME?</v>
      </c>
      <c r="Q24" s="33" t="e">
        <f>ComputeSVIImpliedVol($L$5,$C5,$M$5,($A24-OptionsData!$B$1)/365,Q$23)</f>
        <v>#NAME?</v>
      </c>
      <c r="R24" s="33" t="e">
        <f>ComputeSVIImpliedVol($L$5,$C5,$M$5,($A24-OptionsData!$B$1)/365,R$23)</f>
        <v>#NAME?</v>
      </c>
      <c r="S24" s="33" t="e">
        <f>ComputeSVIImpliedVol($L$5,$C5,$M$5,($A24-OptionsData!$B$1)/365,S$23)</f>
        <v>#NAME?</v>
      </c>
      <c r="T24" s="33" t="e">
        <f>ComputeSVIImpliedVol($L$5,$C5,$M$5,($A24-OptionsData!$B$1)/365,T$23)</f>
        <v>#NAME?</v>
      </c>
      <c r="U24" s="33" t="e">
        <f>ComputeSVIImpliedVol($L$5,$C5,$M$5,($A24-OptionsData!$B$1)/365,U$23)</f>
        <v>#NAME?</v>
      </c>
      <c r="V24" s="34" t="e">
        <f>ComputeSVIImpliedVol($L$5,$C5,$M$5,($A24-OptionsData!$B$1)/365,V$23)</f>
        <v>#NAME?</v>
      </c>
    </row>
    <row r="25" spans="1:22">
      <c r="A25" s="35">
        <v>40347</v>
      </c>
      <c r="B25" s="36" t="e">
        <f>ComputeSVIImpliedVol($L$5,$C6,$M$5,($A25-OptionsData!$B$1)/365,B$23)</f>
        <v>#NAME?</v>
      </c>
      <c r="C25" s="37" t="e">
        <f>ComputeSVIImpliedVol($L$5,$C6,$M$5,($A25-OptionsData!$B$1)/365,C$23)</f>
        <v>#NAME?</v>
      </c>
      <c r="D25" s="37" t="e">
        <f>ComputeSVIImpliedVol($L$5,$C6,$M$5,($A25-OptionsData!$B$1)/365,D$23)</f>
        <v>#NAME?</v>
      </c>
      <c r="E25" s="37" t="e">
        <f>ComputeSVIImpliedVol($L$5,$C6,$M$5,($A25-OptionsData!$B$1)/365,E$23)</f>
        <v>#NAME?</v>
      </c>
      <c r="F25" s="37" t="e">
        <f>ComputeSVIImpliedVol($L$5,$C6,$M$5,($A25-OptionsData!$B$1)/365,F$23)</f>
        <v>#NAME?</v>
      </c>
      <c r="G25" s="37" t="e">
        <f>ComputeSVIImpliedVol($L$5,$C6,$M$5,($A25-OptionsData!$B$1)/365,G$23)</f>
        <v>#NAME?</v>
      </c>
      <c r="H25" s="37" t="e">
        <f>ComputeSVIImpliedVol($L$5,$C6,$M$5,($A25-OptionsData!$B$1)/365,H$23)</f>
        <v>#NAME?</v>
      </c>
      <c r="I25" s="37" t="e">
        <f>ComputeSVIImpliedVol($L$5,$C6,$M$5,($A25-OptionsData!$B$1)/365,I$23)</f>
        <v>#NAME?</v>
      </c>
      <c r="J25" s="37" t="e">
        <f>ComputeSVIImpliedVol($L$5,$C6,$M$5,($A25-OptionsData!$B$1)/365,J$23)</f>
        <v>#NAME?</v>
      </c>
      <c r="K25" s="37" t="e">
        <f>ComputeSVIImpliedVol($L$5,$C6,$M$5,($A25-OptionsData!$B$1)/365,K$23)</f>
        <v>#NAME?</v>
      </c>
      <c r="L25" s="37" t="e">
        <f>ComputeSVIImpliedVol($L$5,$C6,$M$5,($A25-OptionsData!$B$1)/365,L$23)</f>
        <v>#NAME?</v>
      </c>
      <c r="M25" s="37" t="e">
        <f>ComputeSVIImpliedVol($L$5,$C6,$M$5,($A25-OptionsData!$B$1)/365,M$23)</f>
        <v>#NAME?</v>
      </c>
      <c r="N25" s="37" t="e">
        <f>ComputeSVIImpliedVol($L$5,$C6,$M$5,($A25-OptionsData!$B$1)/365,N$23)</f>
        <v>#NAME?</v>
      </c>
      <c r="O25" s="37" t="e">
        <f>ComputeSVIImpliedVol($L$5,$C6,$M$5,($A25-OptionsData!$B$1)/365,O$23)</f>
        <v>#NAME?</v>
      </c>
      <c r="P25" s="37" t="e">
        <f>ComputeSVIImpliedVol($L$5,$C6,$M$5,($A25-OptionsData!$B$1)/365,P$23)</f>
        <v>#NAME?</v>
      </c>
      <c r="Q25" s="37" t="e">
        <f>ComputeSVIImpliedVol($L$5,$C6,$M$5,($A25-OptionsData!$B$1)/365,Q$23)</f>
        <v>#NAME?</v>
      </c>
      <c r="R25" s="37" t="e">
        <f>ComputeSVIImpliedVol($L$5,$C6,$M$5,($A25-OptionsData!$B$1)/365,R$23)</f>
        <v>#NAME?</v>
      </c>
      <c r="S25" s="37" t="e">
        <f>ComputeSVIImpliedVol($L$5,$C6,$M$5,($A25-OptionsData!$B$1)/365,S$23)</f>
        <v>#NAME?</v>
      </c>
      <c r="T25" s="37" t="e">
        <f>ComputeSVIImpliedVol($L$5,$C6,$M$5,($A25-OptionsData!$B$1)/365,T$23)</f>
        <v>#NAME?</v>
      </c>
      <c r="U25" s="37" t="e">
        <f>ComputeSVIImpliedVol($L$5,$C6,$M$5,($A25-OptionsData!$B$1)/365,U$23)</f>
        <v>#NAME?</v>
      </c>
      <c r="V25" s="38" t="e">
        <f>ComputeSVIImpliedVol($L$5,$C6,$M$5,($A25-OptionsData!$B$1)/365,V$23)</f>
        <v>#NAME?</v>
      </c>
    </row>
    <row r="26" ht="13.25" customHeight="1" spans="1:22">
      <c r="A26" s="39">
        <v>40438</v>
      </c>
      <c r="B26" s="40" t="e">
        <f>ComputeSVIImpliedVol($L$5,$C7,$M$5,($A26-OptionsData!$B$1)/365,B$23)</f>
        <v>#NAME?</v>
      </c>
      <c r="C26" s="41" t="e">
        <f>ComputeSVIImpliedVol($L$5,$C7,$M$5,($A26-OptionsData!$B$1)/365,C$23)</f>
        <v>#NAME?</v>
      </c>
      <c r="D26" s="41" t="e">
        <f>ComputeSVIImpliedVol($L$5,$C7,$M$5,($A26-OptionsData!$B$1)/365,D$23)</f>
        <v>#NAME?</v>
      </c>
      <c r="E26" s="41" t="e">
        <f>ComputeSVIImpliedVol($L$5,$C7,$M$5,($A26-OptionsData!$B$1)/365,E$23)</f>
        <v>#NAME?</v>
      </c>
      <c r="F26" s="41" t="e">
        <f>ComputeSVIImpliedVol($L$5,$C7,$M$5,($A26-OptionsData!$B$1)/365,F$23)</f>
        <v>#NAME?</v>
      </c>
      <c r="G26" s="41" t="e">
        <f>ComputeSVIImpliedVol($L$5,$C7,$M$5,($A26-OptionsData!$B$1)/365,G$23)</f>
        <v>#NAME?</v>
      </c>
      <c r="H26" s="41" t="e">
        <f>ComputeSVIImpliedVol($L$5,$C7,$M$5,($A26-OptionsData!$B$1)/365,H$23)</f>
        <v>#NAME?</v>
      </c>
      <c r="I26" s="41" t="e">
        <f>ComputeSVIImpliedVol($L$5,$C7,$M$5,($A26-OptionsData!$B$1)/365,I$23)</f>
        <v>#NAME?</v>
      </c>
      <c r="J26" s="41" t="e">
        <f>ComputeSVIImpliedVol($L$5,$C7,$M$5,($A26-OptionsData!$B$1)/365,J$23)</f>
        <v>#NAME?</v>
      </c>
      <c r="K26" s="41" t="e">
        <f>ComputeSVIImpliedVol($L$5,$C7,$M$5,($A26-OptionsData!$B$1)/365,K$23)</f>
        <v>#NAME?</v>
      </c>
      <c r="L26" s="41" t="e">
        <f>ComputeSVIImpliedVol($L$5,$C7,$M$5,($A26-OptionsData!$B$1)/365,L$23)</f>
        <v>#NAME?</v>
      </c>
      <c r="M26" s="41" t="e">
        <f>ComputeSVIImpliedVol($L$5,$C7,$M$5,($A26-OptionsData!$B$1)/365,M$23)</f>
        <v>#NAME?</v>
      </c>
      <c r="N26" s="41" t="e">
        <f>ComputeSVIImpliedVol($L$5,$C7,$M$5,($A26-OptionsData!$B$1)/365,N$23)</f>
        <v>#NAME?</v>
      </c>
      <c r="O26" s="41" t="e">
        <f>ComputeSVIImpliedVol($L$5,$C7,$M$5,($A26-OptionsData!$B$1)/365,O$23)</f>
        <v>#NAME?</v>
      </c>
      <c r="P26" s="41" t="e">
        <f>ComputeSVIImpliedVol($L$5,$C7,$M$5,($A26-OptionsData!$B$1)/365,P$23)</f>
        <v>#NAME?</v>
      </c>
      <c r="Q26" s="41" t="e">
        <f>ComputeSVIImpliedVol($L$5,$C7,$M$5,($A26-OptionsData!$B$1)/365,Q$23)</f>
        <v>#NAME?</v>
      </c>
      <c r="R26" s="41" t="e">
        <f>ComputeSVIImpliedVol($L$5,$C7,$M$5,($A26-OptionsData!$B$1)/365,R$23)</f>
        <v>#NAME?</v>
      </c>
      <c r="S26" s="41" t="e">
        <f>ComputeSVIImpliedVol($L$5,$C7,$M$5,($A26-OptionsData!$B$1)/365,S$23)</f>
        <v>#NAME?</v>
      </c>
      <c r="T26" s="41" t="e">
        <f>ComputeSVIImpliedVol($L$5,$C7,$M$5,($A26-OptionsData!$B$1)/365,T$23)</f>
        <v>#NAME?</v>
      </c>
      <c r="U26" s="41" t="e">
        <f>ComputeSVIImpliedVol($L$5,$C7,$M$5,($A26-OptionsData!$B$1)/365,U$23)</f>
        <v>#NAME?</v>
      </c>
      <c r="V26" s="42" t="e">
        <f>ComputeSVIImpliedVol($L$5,$C7,$M$5,($A26-OptionsData!$B$1)/365,V$23)</f>
        <v>#NAME?</v>
      </c>
    </row>
    <row r="30" ht="13.25" customHeight="1"/>
    <row r="31" ht="13.75" customHeight="1" spans="1:22">
      <c r="B31" s="1" t="s">
        <v>126</v>
      </c>
      <c r="C31" s="2"/>
      <c r="D31" s="2"/>
      <c r="E31" s="3"/>
    </row>
    <row r="32" ht="13.75" customHeight="1" spans="1:22">
      <c r="A32" s="8" t="s">
        <v>3</v>
      </c>
      <c r="B32" s="28">
        <f>ROUND((0.7+COUNTA($A$32:A32)*0.03)*$L$6,0)</f>
        <v>7316</v>
      </c>
      <c r="C32" s="29">
        <f>ROUND((0.7+COUNTA($A$32:B32)*0.03)*$L$6,0)</f>
        <v>7617</v>
      </c>
      <c r="D32" s="29">
        <f>ROUND((0.7+COUNTA($A$32:C32)*0.03)*$L$6,0)</f>
        <v>7917</v>
      </c>
      <c r="E32" s="29">
        <f>ROUND((0.7+COUNTA($A$32:D32)*0.03)*$L$6,0)</f>
        <v>8218</v>
      </c>
      <c r="F32" s="29">
        <f>ROUND((0.7+COUNTA($A$32:E32)*0.03)*$L$6,0)</f>
        <v>8519</v>
      </c>
      <c r="G32" s="29">
        <f>ROUND((0.7+COUNTA($A$32:F32)*0.03)*$L$6,0)</f>
        <v>8819</v>
      </c>
      <c r="H32" s="29">
        <f>ROUND((0.7+COUNTA($A$32:G32)*0.03)*$L$6,0)</f>
        <v>9120</v>
      </c>
      <c r="I32" s="29">
        <f>ROUND((0.7+COUNTA($A$32:H32)*0.03)*$L$6,0)</f>
        <v>9421</v>
      </c>
      <c r="J32" s="29">
        <f>ROUND((0.7+COUNTA($A$32:I32)*0.03)*$L$6,0)</f>
        <v>9721</v>
      </c>
      <c r="K32" s="29">
        <f>ROUND((0.7+COUNTA($A$32:J32)*0.03)*$L$6,0)</f>
        <v>10022</v>
      </c>
      <c r="L32" s="29">
        <f>ROUND((0.7+COUNTA($A$32:K32)*0.03)*$L$6,0)</f>
        <v>10323</v>
      </c>
      <c r="M32" s="29">
        <f>ROUND((0.7+COUNTA($A$32:L32)*0.03)*$L$6,0)</f>
        <v>10623</v>
      </c>
      <c r="N32" s="29">
        <f>ROUND((0.7+COUNTA($A$32:M32)*0.03)*$L$6,0)</f>
        <v>10924</v>
      </c>
      <c r="O32" s="29">
        <f>ROUND((0.7+COUNTA($A$32:N32)*0.03)*$L$6,0)</f>
        <v>11225</v>
      </c>
      <c r="P32" s="29">
        <f>ROUND((0.7+COUNTA($A$32:O32)*0.03)*$L$6,0)</f>
        <v>11525</v>
      </c>
      <c r="Q32" s="29">
        <f>ROUND((0.7+COUNTA($A$32:P32)*0.03)*$L$6,0)</f>
        <v>11826</v>
      </c>
      <c r="R32" s="29">
        <f>ROUND((0.7+COUNTA($A$32:Q32)*0.03)*$L$6,0)</f>
        <v>12127</v>
      </c>
      <c r="S32" s="29">
        <f>ROUND((0.7+COUNTA($A$32:R32)*0.03)*$L$6,0)</f>
        <v>12427</v>
      </c>
      <c r="T32" s="29">
        <f>ROUND((0.7+COUNTA($A$32:S32)*0.03)*$L$6,0)</f>
        <v>12728</v>
      </c>
      <c r="U32" s="29">
        <f>ROUND((0.7+COUNTA($A$32:T32)*0.03)*$L$6,0)</f>
        <v>13029</v>
      </c>
      <c r="V32" s="30">
        <f>ROUND((0.7+COUNTA($A$32:U32)*0.03)*$L$6,0)</f>
        <v>13329</v>
      </c>
    </row>
    <row r="33" spans="1:22">
      <c r="A33" s="31">
        <v>40256</v>
      </c>
      <c r="B33" s="32" t="e">
        <f>ComputeSVIImpliedVol($L$6,$D5,$M$6,($A33-OptionsData!$B$1)/365,B$32)</f>
        <v>#NAME?</v>
      </c>
      <c r="C33" s="33" t="e">
        <f>ComputeSVIImpliedVol($L$6,$D5,$M$6,($A33-OptionsData!$B$1)/365,C$32)</f>
        <v>#NAME?</v>
      </c>
      <c r="D33" s="33" t="e">
        <f>ComputeSVIImpliedVol($L$6,$D5,$M$6,($A33-OptionsData!$B$1)/365,D$32)</f>
        <v>#NAME?</v>
      </c>
      <c r="E33" s="33" t="e">
        <f>ComputeSVIImpliedVol($L$6,$D5,$M$6,($A33-OptionsData!$B$1)/365,E$32)</f>
        <v>#NAME?</v>
      </c>
      <c r="F33" s="33" t="e">
        <f>ComputeSVIImpliedVol($L$6,$D5,$M$6,($A33-OptionsData!$B$1)/365,F$32)</f>
        <v>#NAME?</v>
      </c>
      <c r="G33" s="33" t="e">
        <f>ComputeSVIImpliedVol($L$6,$D5,$M$6,($A33-OptionsData!$B$1)/365,G$32)</f>
        <v>#NAME?</v>
      </c>
      <c r="H33" s="33" t="e">
        <f>ComputeSVIImpliedVol($L$6,$D5,$M$6,($A33-OptionsData!$B$1)/365,H$32)</f>
        <v>#NAME?</v>
      </c>
      <c r="I33" s="33" t="e">
        <f>ComputeSVIImpliedVol($L$6,$D5,$M$6,($A33-OptionsData!$B$1)/365,I$32)</f>
        <v>#NAME?</v>
      </c>
      <c r="J33" s="33" t="e">
        <f>ComputeSVIImpliedVol($L$6,$D5,$M$6,($A33-OptionsData!$B$1)/365,J$32)</f>
        <v>#NAME?</v>
      </c>
      <c r="K33" s="33" t="e">
        <f>ComputeSVIImpliedVol($L$6,$D5,$M$6,($A33-OptionsData!$B$1)/365,K$32)</f>
        <v>#NAME?</v>
      </c>
      <c r="L33" s="33" t="e">
        <f>ComputeSVIImpliedVol($L$6,$D5,$M$6,($A33-OptionsData!$B$1)/365,L$32)</f>
        <v>#NAME?</v>
      </c>
      <c r="M33" s="33" t="e">
        <f>ComputeSVIImpliedVol($L$6,$D5,$M$6,($A33-OptionsData!$B$1)/365,M$32)</f>
        <v>#NAME?</v>
      </c>
      <c r="N33" s="33" t="e">
        <f>ComputeSVIImpliedVol($L$6,$D5,$M$6,($A33-OptionsData!$B$1)/365,N$32)</f>
        <v>#NAME?</v>
      </c>
      <c r="O33" s="33" t="e">
        <f>ComputeSVIImpliedVol($L$6,$D5,$M$6,($A33-OptionsData!$B$1)/365,O$32)</f>
        <v>#NAME?</v>
      </c>
      <c r="P33" s="33" t="e">
        <f>ComputeSVIImpliedVol($L$6,$D5,$M$6,($A33-OptionsData!$B$1)/365,P$32)</f>
        <v>#NAME?</v>
      </c>
      <c r="Q33" s="33" t="e">
        <f>ComputeSVIImpliedVol($L$6,$D5,$M$6,($A33-OptionsData!$B$1)/365,Q$32)</f>
        <v>#NAME?</v>
      </c>
      <c r="R33" s="33" t="e">
        <f>ComputeSVIImpliedVol($L$6,$D5,$M$6,($A33-OptionsData!$B$1)/365,R$32)</f>
        <v>#NAME?</v>
      </c>
      <c r="S33" s="33" t="e">
        <f>ComputeSVIImpliedVol($L$6,$D5,$M$6,($A33-OptionsData!$B$1)/365,S$32)</f>
        <v>#NAME?</v>
      </c>
      <c r="T33" s="33" t="e">
        <f>ComputeSVIImpliedVol($L$6,$D5,$M$6,($A33-OptionsData!$B$1)/365,T$32)</f>
        <v>#NAME?</v>
      </c>
      <c r="U33" s="33" t="e">
        <f>ComputeSVIImpliedVol($L$6,$D5,$M$6,($A33-OptionsData!$B$1)/365,U$32)</f>
        <v>#NAME?</v>
      </c>
      <c r="V33" s="34" t="e">
        <f>ComputeSVIImpliedVol($L$6,$D5,$M$6,($A33-OptionsData!$B$1)/365,V$32)</f>
        <v>#NAME?</v>
      </c>
    </row>
    <row r="34" spans="1:22">
      <c r="A34" s="35">
        <v>40347</v>
      </c>
      <c r="B34" s="36" t="e">
        <f>ComputeSVIImpliedVol($L$6,$D6,$M$6,($A34-OptionsData!$B$1)/365,B$32)</f>
        <v>#NAME?</v>
      </c>
      <c r="C34" s="37" t="e">
        <f>ComputeSVIImpliedVol($L$6,$D6,$M$6,($A34-OptionsData!$B$1)/365,C$32)</f>
        <v>#NAME?</v>
      </c>
      <c r="D34" s="37" t="e">
        <f>ComputeSVIImpliedVol($L$6,$D6,$M$6,($A34-OptionsData!$B$1)/365,D$32)</f>
        <v>#NAME?</v>
      </c>
      <c r="E34" s="37" t="e">
        <f>ComputeSVIImpliedVol($L$6,$D6,$M$6,($A34-OptionsData!$B$1)/365,E$32)</f>
        <v>#NAME?</v>
      </c>
      <c r="F34" s="37" t="e">
        <f>ComputeSVIImpliedVol($L$6,$D6,$M$6,($A34-OptionsData!$B$1)/365,F$32)</f>
        <v>#NAME?</v>
      </c>
      <c r="G34" s="37" t="e">
        <f>ComputeSVIImpliedVol($L$6,$D6,$M$6,($A34-OptionsData!$B$1)/365,G$32)</f>
        <v>#NAME?</v>
      </c>
      <c r="H34" s="37" t="e">
        <f>ComputeSVIImpliedVol($L$6,$D6,$M$6,($A34-OptionsData!$B$1)/365,H$32)</f>
        <v>#NAME?</v>
      </c>
      <c r="I34" s="37" t="e">
        <f>ComputeSVIImpliedVol($L$6,$D6,$M$6,($A34-OptionsData!$B$1)/365,I$32)</f>
        <v>#NAME?</v>
      </c>
      <c r="J34" s="37" t="e">
        <f>ComputeSVIImpliedVol($L$6,$D6,$M$6,($A34-OptionsData!$B$1)/365,J$32)</f>
        <v>#NAME?</v>
      </c>
      <c r="K34" s="37" t="e">
        <f>ComputeSVIImpliedVol($L$6,$D6,$M$6,($A34-OptionsData!$B$1)/365,K$32)</f>
        <v>#NAME?</v>
      </c>
      <c r="L34" s="37" t="e">
        <f>ComputeSVIImpliedVol($L$6,$D6,$M$6,($A34-OptionsData!$B$1)/365,L$32)</f>
        <v>#NAME?</v>
      </c>
      <c r="M34" s="37" t="e">
        <f>ComputeSVIImpliedVol($L$6,$D6,$M$6,($A34-OptionsData!$B$1)/365,M$32)</f>
        <v>#NAME?</v>
      </c>
      <c r="N34" s="37" t="e">
        <f>ComputeSVIImpliedVol($L$6,$D6,$M$6,($A34-OptionsData!$B$1)/365,N$32)</f>
        <v>#NAME?</v>
      </c>
      <c r="O34" s="37" t="e">
        <f>ComputeSVIImpliedVol($L$6,$D6,$M$6,($A34-OptionsData!$B$1)/365,O$32)</f>
        <v>#NAME?</v>
      </c>
      <c r="P34" s="37" t="e">
        <f>ComputeSVIImpliedVol($L$6,$D6,$M$6,($A34-OptionsData!$B$1)/365,P$32)</f>
        <v>#NAME?</v>
      </c>
      <c r="Q34" s="37" t="e">
        <f>ComputeSVIImpliedVol($L$6,$D6,$M$6,($A34-OptionsData!$B$1)/365,Q$32)</f>
        <v>#NAME?</v>
      </c>
      <c r="R34" s="37" t="e">
        <f>ComputeSVIImpliedVol($L$6,$D6,$M$6,($A34-OptionsData!$B$1)/365,R$32)</f>
        <v>#NAME?</v>
      </c>
      <c r="S34" s="37" t="e">
        <f>ComputeSVIImpliedVol($L$6,$D6,$M$6,($A34-OptionsData!$B$1)/365,S$32)</f>
        <v>#NAME?</v>
      </c>
      <c r="T34" s="37" t="e">
        <f>ComputeSVIImpliedVol($L$6,$D6,$M$6,($A34-OptionsData!$B$1)/365,T$32)</f>
        <v>#NAME?</v>
      </c>
      <c r="U34" s="37" t="e">
        <f>ComputeSVIImpliedVol($L$6,$D6,$M$6,($A34-OptionsData!$B$1)/365,U$32)</f>
        <v>#NAME?</v>
      </c>
      <c r="V34" s="38" t="e">
        <f>ComputeSVIImpliedVol($L$6,$D6,$M$6,($A34-OptionsData!$B$1)/365,V$32)</f>
        <v>#NAME?</v>
      </c>
    </row>
    <row r="35" ht="13.25" customHeight="1" spans="1:22">
      <c r="A35" s="39">
        <v>40438</v>
      </c>
      <c r="B35" s="40" t="e">
        <f>ComputeSVIImpliedVol($L$6,$D7,$M$6,($A35-OptionsData!$B$1)/365,B$32)</f>
        <v>#NAME?</v>
      </c>
      <c r="C35" s="41" t="e">
        <f>ComputeSVIImpliedVol($L$6,$D7,$M$6,($A35-OptionsData!$B$1)/365,C$32)</f>
        <v>#NAME?</v>
      </c>
      <c r="D35" s="41" t="e">
        <f>ComputeSVIImpliedVol($L$6,$D7,$M$6,($A35-OptionsData!$B$1)/365,D$32)</f>
        <v>#NAME?</v>
      </c>
      <c r="E35" s="41" t="e">
        <f>ComputeSVIImpliedVol($L$6,$D7,$M$6,($A35-OptionsData!$B$1)/365,E$32)</f>
        <v>#NAME?</v>
      </c>
      <c r="F35" s="41" t="e">
        <f>ComputeSVIImpliedVol($L$6,$D7,$M$6,($A35-OptionsData!$B$1)/365,F$32)</f>
        <v>#NAME?</v>
      </c>
      <c r="G35" s="41" t="e">
        <f>ComputeSVIImpliedVol($L$6,$D7,$M$6,($A35-OptionsData!$B$1)/365,G$32)</f>
        <v>#NAME?</v>
      </c>
      <c r="H35" s="41" t="e">
        <f>ComputeSVIImpliedVol($L$6,$D7,$M$6,($A35-OptionsData!$B$1)/365,H$32)</f>
        <v>#NAME?</v>
      </c>
      <c r="I35" s="41" t="e">
        <f>ComputeSVIImpliedVol($L$6,$D7,$M$6,($A35-OptionsData!$B$1)/365,I$32)</f>
        <v>#NAME?</v>
      </c>
      <c r="J35" s="41" t="e">
        <f>ComputeSVIImpliedVol($L$6,$D7,$M$6,($A35-OptionsData!$B$1)/365,J$32)</f>
        <v>#NAME?</v>
      </c>
      <c r="K35" s="41" t="e">
        <f>ComputeSVIImpliedVol($L$6,$D7,$M$6,($A35-OptionsData!$B$1)/365,K$32)</f>
        <v>#NAME?</v>
      </c>
      <c r="L35" s="41" t="e">
        <f>ComputeSVIImpliedVol($L$6,$D7,$M$6,($A35-OptionsData!$B$1)/365,L$32)</f>
        <v>#NAME?</v>
      </c>
      <c r="M35" s="41" t="e">
        <f>ComputeSVIImpliedVol($L$6,$D7,$M$6,($A35-OptionsData!$B$1)/365,M$32)</f>
        <v>#NAME?</v>
      </c>
      <c r="N35" s="41" t="e">
        <f>ComputeSVIImpliedVol($L$6,$D7,$M$6,($A35-OptionsData!$B$1)/365,N$32)</f>
        <v>#NAME?</v>
      </c>
      <c r="O35" s="41" t="e">
        <f>ComputeSVIImpliedVol($L$6,$D7,$M$6,($A35-OptionsData!$B$1)/365,O$32)</f>
        <v>#NAME?</v>
      </c>
      <c r="P35" s="41" t="e">
        <f>ComputeSVIImpliedVol($L$6,$D7,$M$6,($A35-OptionsData!$B$1)/365,P$32)</f>
        <v>#NAME?</v>
      </c>
      <c r="Q35" s="41" t="e">
        <f>ComputeSVIImpliedVol($L$6,$D7,$M$6,($A35-OptionsData!$B$1)/365,Q$32)</f>
        <v>#NAME?</v>
      </c>
      <c r="R35" s="41" t="e">
        <f>ComputeSVIImpliedVol($L$6,$D7,$M$6,($A35-OptionsData!$B$1)/365,R$32)</f>
        <v>#NAME?</v>
      </c>
      <c r="S35" s="41" t="e">
        <f>ComputeSVIImpliedVol($L$6,$D7,$M$6,($A35-OptionsData!$B$1)/365,S$32)</f>
        <v>#NAME?</v>
      </c>
      <c r="T35" s="41" t="e">
        <f>ComputeSVIImpliedVol($L$6,$D7,$M$6,($A35-OptionsData!$B$1)/365,T$32)</f>
        <v>#NAME?</v>
      </c>
      <c r="U35" s="41" t="e">
        <f>ComputeSVIImpliedVol($L$6,$D7,$M$6,($A35-OptionsData!$B$1)/365,U$32)</f>
        <v>#NAME?</v>
      </c>
      <c r="V35" s="42" t="e">
        <f>ComputeSVIImpliedVol($L$6,$D7,$M$6,($A35-OptionsData!$B$1)/365,V$32)</f>
        <v>#NAME?</v>
      </c>
    </row>
  </sheetData>
  <mergeCells count="5">
    <mergeCell ref="B3:D3"/>
    <mergeCell ref="G3:H3"/>
    <mergeCell ref="B13:E13"/>
    <mergeCell ref="B22:E22"/>
    <mergeCell ref="B31:E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PivotTablesVolShift</vt:lpstr>
      <vt:lpstr>PivotTablesUnderlyingShift</vt:lpstr>
      <vt:lpstr>OptionsData</vt:lpstr>
      <vt:lpstr>PriceData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SallyY</cp:lastModifiedBy>
  <dcterms:created xsi:type="dcterms:W3CDTF">2008-03-20T09:52:00Z</dcterms:created>
  <dcterms:modified xsi:type="dcterms:W3CDTF">2025-09-26T00:06:20Z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338279F6E1084033BBE30583941FA308_13</vt:lpwstr>
  </property>
  <property fmtid="{D5CDD505-2E9C-101B-9397-08002B2CF9AE}" pid="3" name="KSOProductBuildVer">
    <vt:lpwstr>2052-12.1.0.22089</vt:lpwstr>
  </property>
</Properties>
</file>