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bar\Downloads\dashboards\"/>
    </mc:Choice>
  </mc:AlternateContent>
  <xr:revisionPtr revIDLastSave="0" documentId="13_ncr:1_{F38547DA-2C38-4095-8467-952C2AED9735}" xr6:coauthVersionLast="36" xr6:coauthVersionMax="36" xr10:uidLastSave="{00000000-0000-0000-0000-000000000000}"/>
  <bookViews>
    <workbookView xWindow="0" yWindow="0" windowWidth="19200" windowHeight="6930" activeTab="3" xr2:uid="{9D60A91E-BE9A-426D-8515-5B0D68327126}"/>
  </bookViews>
  <sheets>
    <sheet name="Bilan" sheetId="1" r:id="rId1"/>
    <sheet name="CPC" sheetId="4" r:id="rId2"/>
    <sheet name="Sheet1" sheetId="5" r:id="rId3"/>
    <sheet name="Sheet2" sheetId="6" r:id="rId4"/>
    <sheet name="ESG" sheetId="2" r:id="rId5"/>
    <sheet name="Ratios" sheetId="3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5" l="1"/>
  <c r="E82" i="5"/>
  <c r="D82" i="5"/>
  <c r="E75" i="5"/>
  <c r="C75" i="5"/>
  <c r="F85" i="5" s="1"/>
  <c r="E74" i="5"/>
  <c r="E76" i="5" s="1"/>
  <c r="C74" i="5"/>
  <c r="E85" i="5" s="1"/>
  <c r="E73" i="5"/>
  <c r="D85" i="5" s="1"/>
  <c r="C73" i="5"/>
  <c r="P69" i="5"/>
  <c r="O69" i="5"/>
  <c r="E67" i="5" s="1"/>
  <c r="N69" i="5"/>
  <c r="M69" i="5"/>
  <c r="L69" i="5"/>
  <c r="K69" i="5"/>
  <c r="J69" i="5"/>
  <c r="I69" i="5"/>
  <c r="H69" i="5"/>
  <c r="P68" i="5"/>
  <c r="O68" i="5"/>
  <c r="N68" i="5"/>
  <c r="M68" i="5"/>
  <c r="L68" i="5"/>
  <c r="K68" i="5"/>
  <c r="J68" i="5"/>
  <c r="I68" i="5"/>
  <c r="H68" i="5"/>
  <c r="E68" i="5"/>
  <c r="C68" i="5"/>
  <c r="F84" i="5" s="1"/>
  <c r="P67" i="5"/>
  <c r="O67" i="5"/>
  <c r="N67" i="5"/>
  <c r="M67" i="5"/>
  <c r="L67" i="5"/>
  <c r="K67" i="5"/>
  <c r="J67" i="5"/>
  <c r="I67" i="5"/>
  <c r="H67" i="5"/>
  <c r="C67" i="5"/>
  <c r="E84" i="5" s="1"/>
  <c r="P66" i="5"/>
  <c r="O66" i="5"/>
  <c r="N66" i="5"/>
  <c r="M66" i="5"/>
  <c r="L66" i="5"/>
  <c r="K66" i="5"/>
  <c r="J66" i="5"/>
  <c r="I66" i="5"/>
  <c r="H66" i="5"/>
  <c r="E66" i="5"/>
  <c r="D84" i="5" s="1"/>
  <c r="C66" i="5"/>
  <c r="C69" i="5" s="1"/>
  <c r="E62" i="5"/>
  <c r="C61" i="5"/>
  <c r="F83" i="5" s="1"/>
  <c r="E60" i="5"/>
  <c r="C60" i="5"/>
  <c r="E83" i="5" s="1"/>
  <c r="E59" i="5"/>
  <c r="D83" i="5" s="1"/>
  <c r="C59" i="5"/>
  <c r="C62" i="5" s="1"/>
  <c r="E55" i="5"/>
  <c r="C55" i="5"/>
  <c r="E54" i="5"/>
  <c r="C54" i="5"/>
  <c r="E53" i="5"/>
  <c r="C53" i="5"/>
  <c r="E52" i="5"/>
  <c r="C52" i="5"/>
  <c r="E48" i="5"/>
  <c r="C48" i="5"/>
  <c r="E47" i="5"/>
  <c r="C47" i="5"/>
  <c r="F81" i="5" s="1"/>
  <c r="E46" i="5"/>
  <c r="C46" i="5"/>
  <c r="E81" i="5" s="1"/>
  <c r="E45" i="5"/>
  <c r="D81" i="5" s="1"/>
  <c r="C45" i="5"/>
  <c r="K33" i="5"/>
  <c r="G33" i="5"/>
  <c r="E33" i="5"/>
  <c r="D33" i="5"/>
  <c r="C33" i="5"/>
  <c r="G31" i="5"/>
  <c r="C31" i="5"/>
  <c r="K30" i="5"/>
  <c r="G30" i="5"/>
  <c r="E30" i="5"/>
  <c r="D30" i="5"/>
  <c r="C30" i="5"/>
  <c r="E69" i="5" l="1"/>
  <c r="C76" i="5"/>
  <c r="E8" i="1"/>
  <c r="E12" i="1"/>
  <c r="E23" i="1" s="1"/>
  <c r="E6" i="1" s="1"/>
  <c r="E37" i="1" s="1"/>
  <c r="E16" i="1"/>
  <c r="E26" i="1"/>
  <c r="E33" i="1"/>
  <c r="E38" i="1"/>
  <c r="M16" i="1"/>
  <c r="M6" i="1" s="1"/>
  <c r="L6" i="1"/>
  <c r="M8" i="1"/>
  <c r="M26" i="1"/>
  <c r="M33" i="1"/>
  <c r="M37" i="1" l="1"/>
  <c r="M38" i="1"/>
  <c r="F62" i="2" l="1"/>
  <c r="F64" i="2" s="1"/>
  <c r="D62" i="2"/>
  <c r="D64" i="2" s="1"/>
  <c r="B64" i="2"/>
  <c r="B62" i="2"/>
  <c r="B28" i="3" l="1"/>
  <c r="B27" i="3"/>
  <c r="D25" i="3"/>
  <c r="D29" i="3" s="1"/>
  <c r="C25" i="3"/>
  <c r="C29" i="3" s="1"/>
  <c r="B25" i="3"/>
  <c r="B29" i="3" s="1"/>
  <c r="D24" i="3"/>
  <c r="D28" i="3" s="1"/>
  <c r="C24" i="3"/>
  <c r="C28" i="3" s="1"/>
  <c r="B24" i="3"/>
  <c r="D23" i="3"/>
  <c r="C23" i="3"/>
  <c r="B23" i="3"/>
  <c r="D22" i="3"/>
  <c r="C22" i="3"/>
  <c r="B22" i="3"/>
  <c r="D20" i="3"/>
  <c r="C20" i="3"/>
  <c r="B20" i="3"/>
  <c r="D19" i="3"/>
  <c r="C19" i="3"/>
  <c r="B19" i="3"/>
  <c r="D18" i="3"/>
  <c r="C18" i="3"/>
  <c r="B18" i="3"/>
  <c r="D16" i="3"/>
  <c r="C16" i="3"/>
  <c r="B16" i="3"/>
  <c r="D15" i="3"/>
  <c r="C15" i="3"/>
  <c r="B15" i="3"/>
  <c r="D14" i="3"/>
  <c r="C14" i="3"/>
  <c r="B14" i="3"/>
  <c r="D12" i="3"/>
  <c r="C12" i="3"/>
  <c r="B12" i="3"/>
  <c r="D11" i="3"/>
  <c r="C11" i="3"/>
  <c r="B11" i="3"/>
  <c r="D9" i="3"/>
  <c r="C9" i="3"/>
  <c r="B9" i="3"/>
  <c r="D8" i="3"/>
  <c r="C8" i="3"/>
  <c r="B8" i="3"/>
  <c r="F44" i="2"/>
  <c r="D44" i="2"/>
  <c r="B44" i="2"/>
  <c r="F41" i="2"/>
  <c r="D41" i="2"/>
  <c r="B41" i="2"/>
  <c r="C32" i="2"/>
  <c r="C30" i="2"/>
  <c r="D24" i="2"/>
  <c r="D29" i="2" s="1"/>
  <c r="F23" i="2"/>
  <c r="D23" i="2"/>
  <c r="B23" i="2"/>
  <c r="F20" i="2"/>
  <c r="D20" i="2"/>
  <c r="B20" i="2"/>
  <c r="C20" i="2" s="1"/>
  <c r="F16" i="2"/>
  <c r="D16" i="2"/>
  <c r="B16" i="2"/>
  <c r="C14" i="2"/>
  <c r="F13" i="2"/>
  <c r="G31" i="2" s="1"/>
  <c r="D13" i="2"/>
  <c r="E40" i="2" s="1"/>
  <c r="B13" i="2"/>
  <c r="C42" i="2" s="1"/>
  <c r="B26" i="1"/>
  <c r="L33" i="1"/>
  <c r="K33" i="1"/>
  <c r="J33" i="1"/>
  <c r="D33" i="1"/>
  <c r="C33" i="1"/>
  <c r="B33" i="1"/>
  <c r="L26" i="1"/>
  <c r="K26" i="1"/>
  <c r="J26" i="1"/>
  <c r="D26" i="1"/>
  <c r="C26" i="1"/>
  <c r="L16" i="1"/>
  <c r="K16" i="1"/>
  <c r="J16" i="1"/>
  <c r="D16" i="1"/>
  <c r="C16" i="1"/>
  <c r="B16" i="1"/>
  <c r="D12" i="1"/>
  <c r="C12" i="1"/>
  <c r="B12" i="1"/>
  <c r="L8" i="1"/>
  <c r="K8" i="1"/>
  <c r="K6" i="1" s="1"/>
  <c r="J8" i="1"/>
  <c r="B38" i="1" s="1"/>
  <c r="D8" i="1"/>
  <c r="C8" i="1"/>
  <c r="B8" i="1"/>
  <c r="G16" i="2" l="1"/>
  <c r="G17" i="2"/>
  <c r="E44" i="2"/>
  <c r="E14" i="2"/>
  <c r="G14" i="2"/>
  <c r="F24" i="2"/>
  <c r="B24" i="2"/>
  <c r="C24" i="2" s="1"/>
  <c r="E16" i="2"/>
  <c r="B23" i="1"/>
  <c r="B6" i="1" s="1"/>
  <c r="B37" i="1" s="1"/>
  <c r="C23" i="1"/>
  <c r="C6" i="1" s="1"/>
  <c r="C37" i="1" s="1"/>
  <c r="D23" i="1"/>
  <c r="J6" i="1"/>
  <c r="C26" i="3"/>
  <c r="D26" i="3"/>
  <c r="G44" i="2"/>
  <c r="C41" i="2"/>
  <c r="E41" i="2"/>
  <c r="C17" i="2"/>
  <c r="C15" i="2"/>
  <c r="G18" i="2"/>
  <c r="C21" i="2"/>
  <c r="G32" i="2"/>
  <c r="G41" i="2"/>
  <c r="E46" i="2"/>
  <c r="C19" i="2"/>
  <c r="G22" i="2"/>
  <c r="E34" i="2"/>
  <c r="E42" i="2"/>
  <c r="E19" i="2"/>
  <c r="C23" i="2"/>
  <c r="E36" i="2"/>
  <c r="C43" i="2"/>
  <c r="G19" i="2"/>
  <c r="E23" i="2"/>
  <c r="C37" i="2"/>
  <c r="C44" i="2"/>
  <c r="G40" i="2"/>
  <c r="C27" i="3"/>
  <c r="B26" i="3"/>
  <c r="D27" i="3"/>
  <c r="E29" i="2"/>
  <c r="D33" i="2"/>
  <c r="G24" i="2"/>
  <c r="F29" i="2"/>
  <c r="G20" i="2"/>
  <c r="E24" i="2"/>
  <c r="E32" i="2"/>
  <c r="C34" i="2"/>
  <c r="G36" i="2"/>
  <c r="G42" i="2"/>
  <c r="C46" i="2"/>
  <c r="E15" i="2"/>
  <c r="E21" i="2"/>
  <c r="E30" i="2"/>
  <c r="G34" i="2"/>
  <c r="E37" i="2"/>
  <c r="C39" i="2"/>
  <c r="E43" i="2"/>
  <c r="G46" i="2"/>
  <c r="G15" i="2"/>
  <c r="E17" i="2"/>
  <c r="G21" i="2"/>
  <c r="G30" i="2"/>
  <c r="C35" i="2"/>
  <c r="G37" i="2"/>
  <c r="E39" i="2"/>
  <c r="G43" i="2"/>
  <c r="C22" i="2"/>
  <c r="G23" i="2"/>
  <c r="C31" i="2"/>
  <c r="E35" i="2"/>
  <c r="G39" i="2"/>
  <c r="C16" i="2"/>
  <c r="C18" i="2"/>
  <c r="E22" i="2"/>
  <c r="E31" i="2"/>
  <c r="G35" i="2"/>
  <c r="C40" i="2"/>
  <c r="E18" i="2"/>
  <c r="E20" i="2"/>
  <c r="C36" i="2"/>
  <c r="L37" i="1"/>
  <c r="K37" i="1"/>
  <c r="D6" i="1"/>
  <c r="D37" i="1" s="1"/>
  <c r="C38" i="1"/>
  <c r="D38" i="1"/>
  <c r="B29" i="2" l="1"/>
  <c r="J37" i="1"/>
  <c r="J38" i="1"/>
  <c r="K38" i="1"/>
  <c r="C29" i="2"/>
  <c r="B33" i="2"/>
  <c r="F33" i="2"/>
  <c r="G29" i="2"/>
  <c r="D38" i="2"/>
  <c r="E33" i="2"/>
  <c r="L38" i="1"/>
  <c r="F38" i="2" l="1"/>
  <c r="G33" i="2"/>
  <c r="B38" i="2"/>
  <c r="C33" i="2"/>
  <c r="D45" i="2"/>
  <c r="E38" i="2"/>
  <c r="D47" i="2" l="1"/>
  <c r="E45" i="2"/>
  <c r="C38" i="2"/>
  <c r="B45" i="2"/>
  <c r="F45" i="2"/>
  <c r="G38" i="2"/>
  <c r="B47" i="2" l="1"/>
  <c r="C45" i="2"/>
  <c r="F47" i="2"/>
  <c r="G45" i="2"/>
  <c r="E47" i="2"/>
  <c r="D49" i="2"/>
  <c r="E49" i="2" s="1"/>
  <c r="F49" i="2" l="1"/>
  <c r="G49" i="2" s="1"/>
  <c r="G47" i="2"/>
  <c r="C47" i="2"/>
  <c r="B49" i="2"/>
  <c r="C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Unicornis</author>
  </authors>
  <commentList>
    <comment ref="J62" authorId="0" shapeId="0" xr:uid="{52213359-E5AE-4422-A3F5-DCD9C4C72C57}">
      <text>
        <r>
          <rPr>
            <b/>
            <sz val="8"/>
            <color indexed="81"/>
            <rFont val="Tahoma"/>
            <family val="2"/>
          </rPr>
          <t>On vérifie si le ESG_CAFI saisit est bien égal à ESG_CAF1 (saisit) + ESG_CAF2 (saisit) 
+ ESG_CAF3 (saisit) + ESG_CAF4 (saisit) 
- ESG_CAF5 (saisi) - ESG_CAF6 (saisi)
- ESG_CAF7 (saisi) - ESG_CAF8 (saisi)
+ ESG_CAF9 (saisi)</t>
        </r>
      </text>
    </comment>
    <comment ref="J64" authorId="0" shapeId="0" xr:uid="{65DDE54C-ADB4-418C-B8DC-4692F909A777}">
      <text>
        <r>
          <rPr>
            <b/>
            <sz val="8"/>
            <color indexed="81"/>
            <rFont val="Tahoma"/>
            <family val="2"/>
          </rPr>
          <t>On vérifie si le ESG_CAFII saisi est bien égal à ESG_CAFI (saisi) - ESG_CAF10 (saisi)</t>
        </r>
      </text>
    </comment>
  </commentList>
</comments>
</file>

<file path=xl/sharedStrings.xml><?xml version="1.0" encoding="utf-8"?>
<sst xmlns="http://schemas.openxmlformats.org/spreadsheetml/2006/main" count="466" uniqueCount="239">
  <si>
    <t>ACTIF</t>
  </si>
  <si>
    <t>N</t>
  </si>
  <si>
    <t>PASSIF</t>
  </si>
  <si>
    <t xml:space="preserve">(A) Imm. en non valeurs </t>
  </si>
  <si>
    <t>(N) Capitaux propres</t>
  </si>
  <si>
    <t xml:space="preserve">  -Frais préliminaires</t>
  </si>
  <si>
    <t xml:space="preserve">  -Capital social ou personnel</t>
  </si>
  <si>
    <t xml:space="preserve">  -Charges à répartir sur plusieurs exercices</t>
  </si>
  <si>
    <t xml:space="preserve">  -Capital non verse  (à déduire) </t>
  </si>
  <si>
    <t xml:space="preserve">  -Associés débiteurs</t>
  </si>
  <si>
    <t xml:space="preserve">  -Réserves</t>
  </si>
  <si>
    <t>(B) Imm. incorporelles</t>
  </si>
  <si>
    <t xml:space="preserve">  -Report à nouveau (+) ou (-)</t>
  </si>
  <si>
    <t xml:space="preserve">  -Fonds commercial</t>
  </si>
  <si>
    <t xml:space="preserve">  -Résultat net  (+) ou (-)</t>
  </si>
  <si>
    <t xml:space="preserve">  -Autres</t>
  </si>
  <si>
    <t xml:space="preserve">  -Ecart de réévaluation</t>
  </si>
  <si>
    <t xml:space="preserve">  -Prime de fusion</t>
  </si>
  <si>
    <t>(C) Imm. corporelles</t>
  </si>
  <si>
    <t>(O) Dettes de financement</t>
  </si>
  <si>
    <t xml:space="preserve">  -Terrains &amp; construct.</t>
  </si>
  <si>
    <t xml:space="preserve">  -Crédits bancaires</t>
  </si>
  <si>
    <t xml:space="preserve">  -Matériels et agencts. </t>
  </si>
  <si>
    <t xml:space="preserve">  -Autres dettes</t>
  </si>
  <si>
    <t xml:space="preserve">  -Autres Immobilisations</t>
  </si>
  <si>
    <t xml:space="preserve">  -C/C associes bloqués</t>
  </si>
  <si>
    <t xml:space="preserve">  -Immobilisation en cours</t>
  </si>
  <si>
    <t xml:space="preserve">  -Provisions durables  </t>
  </si>
  <si>
    <t>(D)  Immob. Financières</t>
  </si>
  <si>
    <t>(E) Sous total (B+C+D)</t>
  </si>
  <si>
    <t>(F) Amortis. &amp; Provisions</t>
  </si>
  <si>
    <t>(G) Stocks</t>
  </si>
  <si>
    <t>(P) Fournisseurs</t>
  </si>
  <si>
    <t>(H) Clients</t>
  </si>
  <si>
    <t>(Q) Etat &amp; organismes sociaux</t>
  </si>
  <si>
    <t>(I) Divers</t>
  </si>
  <si>
    <t>(R) C/C associes non bloqués</t>
  </si>
  <si>
    <t>(S) Divers</t>
  </si>
  <si>
    <t>III- TRESORERIE ACTIF</t>
  </si>
  <si>
    <t>VI- TRESORERIE PASSIF</t>
  </si>
  <si>
    <t xml:space="preserve">  -Banque, caisse et CCP</t>
  </si>
  <si>
    <t xml:space="preserve">   -Crédits bancaires</t>
  </si>
  <si>
    <t>TOTAL ACTIF (I+II+III)</t>
  </si>
  <si>
    <t>TOTAL PASSIF (IV+V+VI)</t>
  </si>
  <si>
    <t>ANC (N – A)</t>
  </si>
  <si>
    <t>FDR (IV – I)</t>
  </si>
  <si>
    <t>Montant</t>
  </si>
  <si>
    <t>(%) CA</t>
  </si>
  <si>
    <t>(A) Ventes de marchandises en l'état</t>
  </si>
  <si>
    <t xml:space="preserve">(B) Achats revendus de marchandises    </t>
  </si>
  <si>
    <t xml:space="preserve">(C) Ventes de biens et services produits  </t>
  </si>
  <si>
    <t>(D) Variation stocks de produits</t>
  </si>
  <si>
    <t>(E) Immob. produites par l'entrep. pour elle-même</t>
  </si>
  <si>
    <t>(F) Achats consommés de matières et fournitures</t>
  </si>
  <si>
    <t>(G) Autres charges externes</t>
  </si>
  <si>
    <t xml:space="preserve">     </t>
  </si>
  <si>
    <t>(H) Subventions d'exploitation</t>
  </si>
  <si>
    <t>(I) Impôts et taxes</t>
  </si>
  <si>
    <t xml:space="preserve">(J) Charges de personnel  </t>
  </si>
  <si>
    <t>(K) Autres produits d'exploit.</t>
  </si>
  <si>
    <t>(L) Autres charges d'exploit.</t>
  </si>
  <si>
    <t>(M) Reprises d'exploitation (transferts de charges)</t>
  </si>
  <si>
    <t>(N) Dotations d'exploitation</t>
  </si>
  <si>
    <t>(O) Produits financiers</t>
  </si>
  <si>
    <t>(P) Charges financières</t>
  </si>
  <si>
    <t>(Q) Produits non courants</t>
  </si>
  <si>
    <t>(R) Charges non courantes</t>
  </si>
  <si>
    <t>(S) Impôt sur les résultats</t>
  </si>
  <si>
    <r>
      <t xml:space="preserve">I- </t>
    </r>
    <r>
      <rPr>
        <b/>
        <u/>
        <sz val="10"/>
        <rFont val="Arial"/>
        <family val="2"/>
      </rPr>
      <t>CHIFFRE D'AFFAIRES H.T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(A + C)</t>
    </r>
  </si>
  <si>
    <r>
      <t>II-</t>
    </r>
    <r>
      <rPr>
        <b/>
        <u/>
        <sz val="10"/>
        <rFont val="Arial"/>
        <family val="2"/>
      </rPr>
      <t xml:space="preserve"> MARGE BRUTE / VENTES EN L'ETAT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(A – B)</t>
    </r>
  </si>
  <si>
    <r>
      <t xml:space="preserve">III- </t>
    </r>
    <r>
      <rPr>
        <b/>
        <u/>
        <sz val="10"/>
        <rFont val="Arial"/>
        <family val="2"/>
      </rPr>
      <t>PRODUCTION DE L'EXERCICE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(C + D + E) </t>
    </r>
    <r>
      <rPr>
        <b/>
        <sz val="10"/>
        <rFont val="Arial"/>
        <family val="2"/>
      </rPr>
      <t xml:space="preserve"> </t>
    </r>
  </si>
  <si>
    <r>
      <t xml:space="preserve">IV- </t>
    </r>
    <r>
      <rPr>
        <b/>
        <u/>
        <sz val="10"/>
        <rFont val="Arial"/>
        <family val="2"/>
      </rPr>
      <t>CONSOMMATION DE L'EXERCICE</t>
    </r>
    <r>
      <rPr>
        <sz val="10"/>
        <rFont val="Arial"/>
        <family val="2"/>
      </rPr>
      <t xml:space="preserve"> (F + G)</t>
    </r>
    <r>
      <rPr>
        <b/>
        <sz val="10"/>
        <rFont val="Arial"/>
        <family val="2"/>
      </rPr>
      <t xml:space="preserve">  </t>
    </r>
  </si>
  <si>
    <r>
      <t xml:space="preserve">V- </t>
    </r>
    <r>
      <rPr>
        <b/>
        <u/>
        <sz val="10"/>
        <rFont val="Arial"/>
        <family val="2"/>
      </rPr>
      <t>VALEUR AJOUTEE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(II+III - IV) </t>
    </r>
  </si>
  <si>
    <r>
      <t xml:space="preserve">V- </t>
    </r>
    <r>
      <rPr>
        <b/>
        <u/>
        <sz val="10"/>
        <rFont val="Arial"/>
        <family val="2"/>
      </rPr>
      <t>VALEUR AJOUTEE</t>
    </r>
    <r>
      <rPr>
        <b/>
        <sz val="10"/>
        <rFont val="Arial"/>
        <family val="2"/>
      </rPr>
      <t xml:space="preserve"> </t>
    </r>
  </si>
  <si>
    <r>
      <t xml:space="preserve">VI- </t>
    </r>
    <r>
      <rPr>
        <b/>
        <u/>
        <sz val="10"/>
        <rFont val="Arial"/>
        <family val="2"/>
      </rPr>
      <t>EXCEDENT BRUT D'EXPLOITATION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(V+H-I-J)</t>
    </r>
  </si>
  <si>
    <r>
      <t xml:space="preserve">VII- </t>
    </r>
    <r>
      <rPr>
        <b/>
        <u/>
        <sz val="10"/>
        <rFont val="Arial"/>
        <family val="2"/>
      </rPr>
      <t>RESULTAT D'EXPLOITATION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(VI+K–L+M–N)</t>
    </r>
  </si>
  <si>
    <r>
      <t xml:space="preserve">VIII- </t>
    </r>
    <r>
      <rPr>
        <b/>
        <u/>
        <sz val="10"/>
        <rFont val="Arial"/>
        <family val="2"/>
      </rPr>
      <t>RESULTAT FINANCIER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(O-P)</t>
    </r>
  </si>
  <si>
    <r>
      <t xml:space="preserve">IX- </t>
    </r>
    <r>
      <rPr>
        <b/>
        <u/>
        <sz val="10"/>
        <rFont val="Arial"/>
        <family val="2"/>
      </rPr>
      <t>RESULTAT NON COURANT</t>
    </r>
    <r>
      <rPr>
        <sz val="10"/>
        <rFont val="Arial"/>
        <family val="2"/>
      </rPr>
      <t>(Q–R)</t>
    </r>
  </si>
  <si>
    <r>
      <t xml:space="preserve">X- </t>
    </r>
    <r>
      <rPr>
        <b/>
        <u/>
        <sz val="10"/>
        <rFont val="Arial"/>
        <family val="2"/>
      </rPr>
      <t>RESULTAT AVANT IMPÔT</t>
    </r>
    <r>
      <rPr>
        <sz val="10"/>
        <rFont val="Arial"/>
        <family val="2"/>
      </rPr>
      <t>(VII+VIII+IX)</t>
    </r>
  </si>
  <si>
    <r>
      <t xml:space="preserve">XI- </t>
    </r>
    <r>
      <rPr>
        <b/>
        <u/>
        <sz val="10"/>
        <rFont val="Arial"/>
        <family val="2"/>
      </rPr>
      <t xml:space="preserve">RESULTAT NET DE L'EXERCICE </t>
    </r>
    <r>
      <rPr>
        <sz val="10"/>
        <rFont val="Arial"/>
        <family val="2"/>
      </rPr>
      <t>(X-S)</t>
    </r>
  </si>
  <si>
    <r>
      <t xml:space="preserve">XII- </t>
    </r>
    <r>
      <rPr>
        <b/>
        <u/>
        <sz val="10"/>
        <rFont val="Arial"/>
        <family val="2"/>
      </rPr>
      <t>CASH-FLOW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(N+XI)</t>
    </r>
  </si>
  <si>
    <t>PERIODES</t>
  </si>
  <si>
    <t>Rentabilité :</t>
  </si>
  <si>
    <t>Rentabilité financière : Résultat net / Capitaux propres</t>
  </si>
  <si>
    <t>Rentabilité globale : Cash-flow / Chiffre d'affaires</t>
  </si>
  <si>
    <t>Liquidité :</t>
  </si>
  <si>
    <t>Endettement à court terme : Actif cir./ passif circulant</t>
  </si>
  <si>
    <t>Capacité de remboursement : Cash-flow / DMLT</t>
  </si>
  <si>
    <t>Rotation &amp; délais en jours :</t>
  </si>
  <si>
    <t>Stocks en cours / Chiffre d'affaires</t>
  </si>
  <si>
    <t>Clients en cours / Chiffre d'affaires</t>
  </si>
  <si>
    <t>Fournisseurs en cours / Achats</t>
  </si>
  <si>
    <t>Endettement financier :</t>
  </si>
  <si>
    <t>Endettement bancaire : Trésorerie passif en cours / CA</t>
  </si>
  <si>
    <t xml:space="preserve">Autonomie financière  DMLT/ Cap. propres </t>
  </si>
  <si>
    <t>Poids des charges fin. : Charges financières / CA</t>
  </si>
  <si>
    <t>Structure financière :</t>
  </si>
  <si>
    <t>Actif net comptable</t>
  </si>
  <si>
    <t>Fonds de roulement</t>
  </si>
  <si>
    <t>Besoins en Fonds de roulement d'exploitation</t>
  </si>
  <si>
    <t>Trésorerie nette</t>
  </si>
  <si>
    <t>Taux de couverture BFR par le FDR</t>
  </si>
  <si>
    <t>FDR en jours Chiffre d'affaires HT</t>
  </si>
  <si>
    <t>BFR en jours Chiffre d'affaires</t>
  </si>
  <si>
    <t>Trésorerie en jours Chiffre d'affaires HT</t>
  </si>
  <si>
    <t>PRODUITS ET CHARGES</t>
  </si>
  <si>
    <t>I</t>
  </si>
  <si>
    <t xml:space="preserve"> PRODUITS D'EXPLOITATION</t>
  </si>
  <si>
    <t xml:space="preserve">  .  Ventes de marchandises (en l'état)</t>
  </si>
  <si>
    <t xml:space="preserve">  .  Ventes de biens et services produits</t>
  </si>
  <si>
    <t>E</t>
  </si>
  <si>
    <t>.Chiffre d'affaires</t>
  </si>
  <si>
    <t>X</t>
  </si>
  <si>
    <t xml:space="preserve">  .  Variation de stocks de produits (+/-) (1)</t>
  </si>
  <si>
    <t>P</t>
  </si>
  <si>
    <t xml:space="preserve">  .  Immobilisations produites par  l'entreprise pour elle - même</t>
  </si>
  <si>
    <t>L</t>
  </si>
  <si>
    <t xml:space="preserve">  .  Subventions d'exploitation</t>
  </si>
  <si>
    <t>O</t>
  </si>
  <si>
    <t xml:space="preserve">  .  Autres produits d'exploitation</t>
  </si>
  <si>
    <t xml:space="preserve">  .  Reprises d'exploitation; Transferts de charges</t>
  </si>
  <si>
    <t>T</t>
  </si>
  <si>
    <t>II</t>
  </si>
  <si>
    <t xml:space="preserve"> CHARGES  D'EXPLOITATION</t>
  </si>
  <si>
    <t>A</t>
  </si>
  <si>
    <t xml:space="preserve">  .  Achats revendus de marchandises</t>
  </si>
  <si>
    <t xml:space="preserve">  .  Achats consommés (2) de matériels et fournitures </t>
  </si>
  <si>
    <t xml:space="preserve">  .  Autres charges externes</t>
  </si>
  <si>
    <t xml:space="preserve">  .  Impôts et taxes</t>
  </si>
  <si>
    <t xml:space="preserve">  .  Charges de personnel</t>
  </si>
  <si>
    <t xml:space="preserve">  .  Autres charges d'exploitation</t>
  </si>
  <si>
    <t xml:space="preserve">  .  Dotations d'exploitation</t>
  </si>
  <si>
    <t>III</t>
  </si>
  <si>
    <t xml:space="preserve"> RESULTAT D'EXPLOITATION (I- II)</t>
  </si>
  <si>
    <t>IV</t>
  </si>
  <si>
    <t xml:space="preserve"> PRODUITS FINANCIERS</t>
  </si>
  <si>
    <t>F</t>
  </si>
  <si>
    <t xml:space="preserve">  .  Produits des titres de participation et autres titres immobilisés</t>
  </si>
  <si>
    <t xml:space="preserve">  .  Gains de change</t>
  </si>
  <si>
    <t xml:space="preserve">  .  Intérêts et autres produits financiers</t>
  </si>
  <si>
    <t xml:space="preserve">  .  Reprises financières; transferts de charges</t>
  </si>
  <si>
    <t>V</t>
  </si>
  <si>
    <t xml:space="preserve"> CHARGES FINANCIERES</t>
  </si>
  <si>
    <t>C</t>
  </si>
  <si>
    <t xml:space="preserve">  .  Charges d'intérêts</t>
  </si>
  <si>
    <t xml:space="preserve">  .  Pertes de change</t>
  </si>
  <si>
    <t xml:space="preserve">  .  Autres charges financières</t>
  </si>
  <si>
    <t>R</t>
  </si>
  <si>
    <t xml:space="preserve">  .  Dotations financières</t>
  </si>
  <si>
    <t>VI</t>
  </si>
  <si>
    <t xml:space="preserve">  RESULTAT FINANCIER    (IV - V)    </t>
  </si>
  <si>
    <t>VII</t>
  </si>
  <si>
    <t xml:space="preserve">  RESULTAT  COURANT    (III + VI)    </t>
  </si>
  <si>
    <t>VIII</t>
  </si>
  <si>
    <t xml:space="preserve"> PRODUITS NON COURANTS</t>
  </si>
  <si>
    <t xml:space="preserve"> .  Produits des cessions d'immobilisation</t>
  </si>
  <si>
    <t xml:space="preserve"> .  Subventions d'équilibre</t>
  </si>
  <si>
    <t xml:space="preserve"> .  Reprises sur subventions d'investissement</t>
  </si>
  <si>
    <t xml:space="preserve"> .  Autres produits non courants</t>
  </si>
  <si>
    <t xml:space="preserve"> .  Reprises non courantes; transferts de charges</t>
  </si>
  <si>
    <t>U</t>
  </si>
  <si>
    <t>IX</t>
  </si>
  <si>
    <t xml:space="preserve"> CHARGES NON COURANTES</t>
  </si>
  <si>
    <t xml:space="preserve"> .  Valeurs nettes d'amortissements des immobilisations cédées</t>
  </si>
  <si>
    <t xml:space="preserve"> .  Subventions accordées</t>
  </si>
  <si>
    <t xml:space="preserve"> .  Autres charges non courants</t>
  </si>
  <si>
    <t xml:space="preserve"> .  Dotations non courantes aux amortissements et aux provisions</t>
  </si>
  <si>
    <t xml:space="preserve"> RESULTAT NON COURANT (VIII-IX)</t>
  </si>
  <si>
    <t>XI</t>
  </si>
  <si>
    <t xml:space="preserve"> RESULTAT AVANT IMPOTS (VII +  X)</t>
  </si>
  <si>
    <t>XII</t>
  </si>
  <si>
    <t xml:space="preserve"> IMPOTS SUR LES RESULTATS</t>
  </si>
  <si>
    <t>XIII</t>
  </si>
  <si>
    <t xml:space="preserve"> RESULTAT NET (XI-XII)</t>
  </si>
  <si>
    <t>1) Variantion de stocks : Stock final - Stock initial ; augmentation (+); diminution (-)</t>
  </si>
  <si>
    <t>2) Achats revendus ou achats consommés - variation de stocks</t>
  </si>
  <si>
    <t>(1) A l'exclusion des dotations relatives aux actifs et passifs circulants et a la tresorerie</t>
  </si>
  <si>
    <t>(2) A l'exclusion des reprises relatives aux actifs circulants et a la tresorerie</t>
  </si>
  <si>
    <t>(3) Y compris reprises sur subventions d'investissement</t>
  </si>
  <si>
    <t>ESMASA TRAVAUX</t>
  </si>
  <si>
    <t>[En milliers de dirhams]</t>
  </si>
  <si>
    <t xml:space="preserve"> 2 +  Dotations d'exploitation (1)</t>
  </si>
  <si>
    <t xml:space="preserve"> 1     Resultat net de l'exercice (Bénéfice+ ou Perte-)</t>
  </si>
  <si>
    <t xml:space="preserve"> 3 +  Dotations financieres (1)</t>
  </si>
  <si>
    <t xml:space="preserve"> 4 +  Dotations non courantes (1)</t>
  </si>
  <si>
    <t xml:space="preserve"> 5 -   Reprises d'exploitation (2)</t>
  </si>
  <si>
    <t xml:space="preserve"> 6 -   Reprises financieres (2)</t>
  </si>
  <si>
    <t xml:space="preserve"> 7 -   Reprises non courantes (2)  (3)</t>
  </si>
  <si>
    <t xml:space="preserve"> 8 -   Produits des cessions d'immobilisations</t>
  </si>
  <si>
    <t xml:space="preserve"> 9 +  Valeurs nettes d'amortissements des immobilisations cédées</t>
  </si>
  <si>
    <t xml:space="preserve"> =     CAPACITE D'AUTOFINANCEMENT (C.A.F)</t>
  </si>
  <si>
    <t xml:space="preserve"> 10 - Distributions de benefices</t>
  </si>
  <si>
    <t xml:space="preserve"> =     AUTOFINANCEMENT</t>
  </si>
  <si>
    <t>I - Bilan</t>
  </si>
  <si>
    <r>
      <t xml:space="preserve">I- ACTIF IMMOBILISE NET </t>
    </r>
    <r>
      <rPr>
        <sz val="11"/>
        <rFont val="Arial"/>
        <family val="2"/>
      </rPr>
      <t>(A+E-F)</t>
    </r>
  </si>
  <si>
    <r>
      <t>IV- FINANCEMENT PERMANENT</t>
    </r>
    <r>
      <rPr>
        <sz val="11"/>
        <rFont val="Arial"/>
        <family val="2"/>
      </rPr>
      <t xml:space="preserve">  (N+O)</t>
    </r>
  </si>
  <si>
    <r>
      <t xml:space="preserve">II- ACTIF CIRCULANT </t>
    </r>
    <r>
      <rPr>
        <sz val="11"/>
        <rFont val="Arial"/>
        <family val="2"/>
      </rPr>
      <t>(G+H+I)</t>
    </r>
  </si>
  <si>
    <t>ETAT DES SOLDES DE GESTION</t>
  </si>
  <si>
    <t>1 - ANALYSE DE L'ACTIVITE</t>
  </si>
  <si>
    <t>A - TABLEAU DE FORMATION DES RESULTATS</t>
  </si>
  <si>
    <t>2 - ANALYSE DE LA RENTABILITE</t>
  </si>
  <si>
    <t>B - CAPACITE D'AUTOFINANCEMENT (C.A.F)</t>
  </si>
  <si>
    <t>III - ANALYSE DES COMPTES DE RESULTAT</t>
  </si>
  <si>
    <t>IV - RATIOS :</t>
  </si>
  <si>
    <r>
      <t xml:space="preserve">V- DETTES DU PASSIF CIRCULANT </t>
    </r>
    <r>
      <rPr>
        <sz val="9"/>
        <rFont val="Arial"/>
        <family val="2"/>
      </rPr>
      <t>(P+Q+R+S)</t>
    </r>
  </si>
  <si>
    <t>II - CPC</t>
  </si>
  <si>
    <t xml:space="preserve">BILANS FINANCIERS </t>
  </si>
  <si>
    <t xml:space="preserve">Eléments </t>
  </si>
  <si>
    <t xml:space="preserve">Actif immobilisé </t>
  </si>
  <si>
    <t>Actif circulant</t>
  </si>
  <si>
    <t>Trésorerie actif</t>
  </si>
  <si>
    <t>Capitaux propres</t>
  </si>
  <si>
    <t>KP assimilés</t>
  </si>
  <si>
    <t>PPRC</t>
  </si>
  <si>
    <t>DLMT</t>
  </si>
  <si>
    <t>Passif circulant</t>
  </si>
  <si>
    <t>Trésorerie passif</t>
  </si>
  <si>
    <t>Totaux comptables</t>
  </si>
  <si>
    <t>Actif fictif</t>
  </si>
  <si>
    <t>Dividendes</t>
  </si>
  <si>
    <t>Totaux</t>
  </si>
  <si>
    <t>Actif immobilisé</t>
  </si>
  <si>
    <t>Financement permanent</t>
  </si>
  <si>
    <t>Total</t>
  </si>
  <si>
    <t>FRF</t>
  </si>
  <si>
    <t>BFR</t>
  </si>
  <si>
    <t>TN</t>
  </si>
  <si>
    <r>
      <t>FR</t>
    </r>
    <r>
      <rPr>
        <sz val="12"/>
        <color theme="1"/>
        <rFont val="Calibri"/>
        <family val="2"/>
        <scheme val="minor"/>
      </rPr>
      <t xml:space="preserve"> = Financement Permanent – Actif immobilisé</t>
    </r>
  </si>
  <si>
    <r>
      <t>BFR</t>
    </r>
    <r>
      <rPr>
        <sz val="12"/>
        <color theme="1"/>
        <rFont val="Calibri"/>
        <family val="2"/>
        <scheme val="minor"/>
      </rPr>
      <t xml:space="preserve"> = Actif Circulant – Passif Circulant</t>
    </r>
  </si>
  <si>
    <r>
      <t>TN</t>
    </r>
    <r>
      <rPr>
        <sz val="12"/>
        <color theme="1"/>
        <rFont val="Calibri"/>
        <family val="2"/>
        <scheme val="minor"/>
      </rPr>
      <t xml:space="preserve"> = Trésorerie Actif – Trésorerie Passif</t>
    </r>
  </si>
  <si>
    <t>Exercice</t>
  </si>
  <si>
    <t>Marge brute</t>
  </si>
  <si>
    <t>Production de l’exercice</t>
  </si>
  <si>
    <t>VA</t>
  </si>
  <si>
    <t>EBE/IBE</t>
  </si>
  <si>
    <t>Résultat d’exploitation</t>
  </si>
  <si>
    <t>Résultat net</t>
  </si>
  <si>
    <t>Consommation</t>
  </si>
  <si>
    <t>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</si>
</sst>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sz val="9"/>
      <name val="Times New Roman"/>
      <family val="1"/>
    </font>
    <font>
      <sz val="11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  <charset val="178"/>
    </font>
    <font>
      <b/>
      <sz val="16"/>
      <color theme="0"/>
      <name val="Open Sans"/>
      <family val="2"/>
    </font>
    <font>
      <b/>
      <sz val="14"/>
      <color theme="0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b/>
      <sz val="10"/>
      <color theme="0"/>
      <name val="Open Sans"/>
      <family val="2"/>
    </font>
    <font>
      <sz val="9"/>
      <color theme="0"/>
      <name val="Open Sans"/>
      <family val="2"/>
    </font>
    <font>
      <b/>
      <i/>
      <sz val="10"/>
      <name val="Arial"/>
      <family val="2"/>
    </font>
    <font>
      <b/>
      <sz val="11"/>
      <color indexed="9"/>
      <name val="Arial"/>
      <family val="2"/>
    </font>
    <font>
      <i/>
      <sz val="11"/>
      <name val="Arial"/>
      <family val="2"/>
    </font>
    <font>
      <b/>
      <sz val="11"/>
      <color theme="0"/>
      <name val="Arial"/>
      <family val="2"/>
    </font>
    <font>
      <b/>
      <sz val="9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14"/>
      <color theme="0"/>
      <name val="Arial"/>
      <family val="2"/>
    </font>
    <font>
      <sz val="9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/>
  </cellStyleXfs>
  <cellXfs count="231">
    <xf numFmtId="0" fontId="0" fillId="0" borderId="0" xfId="0"/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26" xfId="0" applyFont="1" applyFill="1" applyBorder="1" applyAlignment="1">
      <alignment vertical="center"/>
    </xf>
    <xf numFmtId="3" fontId="2" fillId="0" borderId="17" xfId="0" applyNumberFormat="1" applyFont="1" applyFill="1" applyBorder="1" applyAlignment="1">
      <alignment horizontal="right" vertical="center" wrapText="1"/>
    </xf>
    <xf numFmtId="10" fontId="2" fillId="2" borderId="26" xfId="0" applyNumberFormat="1" applyFont="1" applyFill="1" applyBorder="1" applyAlignment="1" applyProtection="1">
      <alignment horizontal="right" vertical="center"/>
    </xf>
    <xf numFmtId="0" fontId="3" fillId="0" borderId="26" xfId="0" applyFont="1" applyBorder="1" applyAlignment="1">
      <alignment vertical="center"/>
    </xf>
    <xf numFmtId="3" fontId="3" fillId="0" borderId="17" xfId="0" applyNumberFormat="1" applyFont="1" applyBorder="1" applyAlignment="1" applyProtection="1">
      <alignment horizontal="right" vertical="center"/>
      <protection locked="0"/>
    </xf>
    <xf numFmtId="10" fontId="3" fillId="2" borderId="26" xfId="0" applyNumberFormat="1" applyFont="1" applyFill="1" applyBorder="1" applyAlignment="1" applyProtection="1">
      <alignment horizontal="right" vertical="center"/>
    </xf>
    <xf numFmtId="3" fontId="2" fillId="0" borderId="17" xfId="0" applyNumberFormat="1" applyFont="1" applyFill="1" applyBorder="1" applyAlignment="1">
      <alignment horizontal="right" vertical="center"/>
    </xf>
    <xf numFmtId="9" fontId="2" fillId="0" borderId="26" xfId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2" fillId="0" borderId="26" xfId="0" applyFont="1" applyBorder="1" applyAlignment="1" applyProtection="1">
      <alignment horizontal="left" vertical="center"/>
    </xf>
    <xf numFmtId="3" fontId="2" fillId="0" borderId="17" xfId="0" applyNumberFormat="1" applyFont="1" applyBorder="1" applyAlignment="1" applyProtection="1">
      <alignment vertical="center"/>
    </xf>
    <xf numFmtId="10" fontId="2" fillId="2" borderId="26" xfId="1" applyNumberFormat="1" applyFont="1" applyFill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left" vertical="center"/>
    </xf>
    <xf numFmtId="3" fontId="3" fillId="0" borderId="17" xfId="0" applyNumberFormat="1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horizontal="center"/>
    </xf>
    <xf numFmtId="0" fontId="12" fillId="0" borderId="0" xfId="0" applyFont="1"/>
    <xf numFmtId="0" fontId="13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2" applyFont="1" applyAlignment="1">
      <alignment vertical="center"/>
    </xf>
    <xf numFmtId="0" fontId="18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1" fillId="3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2" fillId="3" borderId="0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4" fillId="6" borderId="0" xfId="2" applyFont="1" applyFill="1" applyAlignment="1">
      <alignment vertical="center"/>
    </xf>
    <xf numFmtId="0" fontId="3" fillId="0" borderId="26" xfId="0" applyFont="1" applyBorder="1" applyAlignment="1" applyProtection="1">
      <alignment horizontal="left" vertical="center" wrapText="1"/>
    </xf>
    <xf numFmtId="0" fontId="10" fillId="4" borderId="13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right" vertical="center"/>
    </xf>
    <xf numFmtId="0" fontId="9" fillId="4" borderId="1" xfId="0" applyFont="1" applyFill="1" applyBorder="1" applyAlignment="1" applyProtection="1">
      <alignment horizontal="left" vertical="center"/>
    </xf>
    <xf numFmtId="0" fontId="10" fillId="4" borderId="27" xfId="0" applyFont="1" applyFill="1" applyBorder="1" applyAlignment="1" applyProtection="1">
      <alignment horizontal="center" vertical="center"/>
    </xf>
    <xf numFmtId="0" fontId="10" fillId="4" borderId="28" xfId="0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10" fontId="3" fillId="0" borderId="8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10" fontId="3" fillId="0" borderId="19" xfId="0" applyNumberFormat="1" applyFont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vertical="center"/>
    </xf>
    <xf numFmtId="0" fontId="3" fillId="0" borderId="19" xfId="0" applyFont="1" applyFill="1" applyBorder="1" applyAlignment="1" applyProtection="1">
      <alignment vertical="center"/>
    </xf>
    <xf numFmtId="3" fontId="3" fillId="0" borderId="8" xfId="0" applyNumberFormat="1" applyFont="1" applyBorder="1" applyAlignment="1" applyProtection="1">
      <alignment horizontal="center" vertical="center"/>
    </xf>
    <xf numFmtId="3" fontId="3" fillId="0" borderId="19" xfId="0" applyNumberFormat="1" applyFont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vertical="center"/>
    </xf>
    <xf numFmtId="10" fontId="3" fillId="0" borderId="9" xfId="0" applyNumberFormat="1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wrapText="1"/>
    </xf>
    <xf numFmtId="3" fontId="3" fillId="0" borderId="9" xfId="0" applyNumberFormat="1" applyFont="1" applyBorder="1" applyAlignment="1" applyProtection="1">
      <alignment horizontal="center" vertical="center"/>
    </xf>
    <xf numFmtId="3" fontId="3" fillId="0" borderId="34" xfId="0" applyNumberFormat="1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wrapText="1"/>
    </xf>
    <xf numFmtId="3" fontId="3" fillId="0" borderId="35" xfId="0" applyNumberFormat="1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wrapText="1"/>
    </xf>
    <xf numFmtId="3" fontId="3" fillId="0" borderId="2" xfId="0" applyNumberFormat="1" applyFont="1" applyBorder="1" applyAlignment="1" applyProtection="1">
      <alignment horizontal="center" vertical="center"/>
    </xf>
    <xf numFmtId="3" fontId="3" fillId="0" borderId="36" xfId="0" applyNumberFormat="1" applyFont="1" applyBorder="1" applyAlignment="1" applyProtection="1">
      <alignment horizontal="center" vertical="center"/>
    </xf>
    <xf numFmtId="10" fontId="3" fillId="0" borderId="35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wrapText="1"/>
    </xf>
    <xf numFmtId="3" fontId="3" fillId="0" borderId="37" xfId="0" applyNumberFormat="1" applyFont="1" applyBorder="1" applyAlignment="1" applyProtection="1">
      <alignment horizontal="center" vertical="center"/>
    </xf>
    <xf numFmtId="0" fontId="25" fillId="4" borderId="2" xfId="0" applyFont="1" applyFill="1" applyBorder="1" applyAlignment="1">
      <alignment horizontal="left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 wrapText="1"/>
    </xf>
    <xf numFmtId="3" fontId="13" fillId="5" borderId="5" xfId="0" applyNumberFormat="1" applyFont="1" applyFill="1" applyBorder="1" applyAlignment="1">
      <alignment vertical="center" wrapText="1"/>
    </xf>
    <xf numFmtId="3" fontId="13" fillId="5" borderId="6" xfId="0" applyNumberFormat="1" applyFont="1" applyFill="1" applyBorder="1" applyAlignment="1">
      <alignment vertical="center" wrapText="1"/>
    </xf>
    <xf numFmtId="3" fontId="13" fillId="5" borderId="7" xfId="0" applyNumberFormat="1" applyFont="1" applyFill="1" applyBorder="1" applyAlignment="1">
      <alignment vertical="center" wrapText="1"/>
    </xf>
    <xf numFmtId="3" fontId="15" fillId="0" borderId="8" xfId="0" applyNumberFormat="1" applyFont="1" applyBorder="1" applyAlignment="1" applyProtection="1">
      <alignment vertical="center" wrapText="1"/>
      <protection locked="0"/>
    </xf>
    <xf numFmtId="0" fontId="15" fillId="0" borderId="8" xfId="0" applyFont="1" applyBorder="1" applyAlignment="1">
      <alignment vertical="center"/>
    </xf>
    <xf numFmtId="0" fontId="13" fillId="0" borderId="9" xfId="0" applyFont="1" applyBorder="1" applyAlignment="1">
      <alignment vertical="center" wrapText="1"/>
    </xf>
    <xf numFmtId="3" fontId="13" fillId="0" borderId="9" xfId="0" applyNumberFormat="1" applyFont="1" applyBorder="1" applyAlignment="1">
      <alignment vertical="center" wrapText="1"/>
    </xf>
    <xf numFmtId="3" fontId="13" fillId="0" borderId="10" xfId="0" applyNumberFormat="1" applyFont="1" applyBorder="1" applyAlignment="1">
      <alignment vertical="center" wrapText="1"/>
    </xf>
    <xf numFmtId="3" fontId="15" fillId="0" borderId="11" xfId="0" applyNumberFormat="1" applyFont="1" applyBorder="1" applyAlignment="1" applyProtection="1">
      <alignment vertical="center" wrapText="1"/>
      <protection locked="0"/>
    </xf>
    <xf numFmtId="0" fontId="13" fillId="0" borderId="8" xfId="0" applyFont="1" applyBorder="1" applyAlignment="1">
      <alignment vertical="center" wrapText="1"/>
    </xf>
    <xf numFmtId="3" fontId="13" fillId="0" borderId="8" xfId="0" applyNumberFormat="1" applyFont="1" applyBorder="1" applyAlignment="1" applyProtection="1">
      <alignment vertical="center" wrapText="1"/>
    </xf>
    <xf numFmtId="3" fontId="13" fillId="0" borderId="8" xfId="0" applyNumberFormat="1" applyFont="1" applyBorder="1" applyAlignment="1">
      <alignment vertical="center" wrapText="1"/>
    </xf>
    <xf numFmtId="3" fontId="13" fillId="0" borderId="11" xfId="0" applyNumberFormat="1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3" fontId="15" fillId="0" borderId="2" xfId="0" applyNumberFormat="1" applyFont="1" applyBorder="1" applyAlignment="1" applyProtection="1">
      <alignment vertical="center" wrapText="1"/>
      <protection locked="0"/>
    </xf>
    <xf numFmtId="3" fontId="13" fillId="0" borderId="8" xfId="0" applyNumberFormat="1" applyFont="1" applyBorder="1" applyAlignment="1" applyProtection="1">
      <alignment vertical="center" wrapText="1"/>
      <protection locked="0"/>
    </xf>
    <xf numFmtId="3" fontId="13" fillId="0" borderId="11" xfId="0" applyNumberFormat="1" applyFont="1" applyBorder="1" applyAlignment="1" applyProtection="1">
      <alignment vertical="center" wrapText="1"/>
      <protection locked="0"/>
    </xf>
    <xf numFmtId="3" fontId="15" fillId="0" borderId="8" xfId="0" applyNumberFormat="1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 wrapText="1"/>
    </xf>
    <xf numFmtId="0" fontId="15" fillId="0" borderId="9" xfId="0" applyFont="1" applyBorder="1" applyAlignment="1">
      <alignment vertical="center" wrapText="1"/>
    </xf>
    <xf numFmtId="3" fontId="15" fillId="0" borderId="9" xfId="0" applyNumberFormat="1" applyFont="1" applyBorder="1" applyAlignment="1" applyProtection="1">
      <alignment horizontal="right" vertical="center" wrapText="1"/>
      <protection locked="0"/>
    </xf>
    <xf numFmtId="3" fontId="15" fillId="0" borderId="10" xfId="0" applyNumberFormat="1" applyFont="1" applyBorder="1" applyAlignment="1" applyProtection="1">
      <alignment horizontal="right" vertical="center" wrapText="1"/>
      <protection locked="0"/>
    </xf>
    <xf numFmtId="3" fontId="15" fillId="0" borderId="8" xfId="0" applyNumberFormat="1" applyFont="1" applyBorder="1" applyAlignment="1" applyProtection="1">
      <alignment horizontal="right" vertical="center" wrapText="1"/>
      <protection locked="0"/>
    </xf>
    <xf numFmtId="3" fontId="15" fillId="0" borderId="11" xfId="0" applyNumberFormat="1" applyFont="1" applyBorder="1" applyAlignment="1" applyProtection="1">
      <alignment horizontal="right" vertical="center" wrapText="1"/>
      <protection locked="0"/>
    </xf>
    <xf numFmtId="0" fontId="15" fillId="0" borderId="2" xfId="0" applyFont="1" applyBorder="1" applyAlignment="1">
      <alignment horizontal="left" vertical="center" wrapText="1"/>
    </xf>
    <xf numFmtId="3" fontId="15" fillId="0" borderId="3" xfId="0" applyNumberFormat="1" applyFont="1" applyBorder="1" applyAlignment="1" applyProtection="1">
      <alignment horizontal="right" vertical="center"/>
      <protection locked="0"/>
    </xf>
    <xf numFmtId="3" fontId="15" fillId="0" borderId="2" xfId="0" applyNumberFormat="1" applyFont="1" applyBorder="1" applyAlignment="1" applyProtection="1">
      <alignment horizontal="right" vertical="center"/>
      <protection locked="0"/>
    </xf>
    <xf numFmtId="0" fontId="13" fillId="0" borderId="2" xfId="0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right" vertical="center"/>
    </xf>
    <xf numFmtId="0" fontId="15" fillId="0" borderId="8" xfId="0" applyFont="1" applyBorder="1" applyAlignment="1">
      <alignment horizontal="left" vertical="center" wrapText="1"/>
    </xf>
    <xf numFmtId="3" fontId="15" fillId="0" borderId="8" xfId="0" applyNumberFormat="1" applyFont="1" applyBorder="1" applyAlignment="1" applyProtection="1">
      <alignment horizontal="right" vertical="center"/>
      <protection locked="0"/>
    </xf>
    <xf numFmtId="0" fontId="15" fillId="0" borderId="15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center" vertical="center"/>
    </xf>
    <xf numFmtId="3" fontId="13" fillId="0" borderId="11" xfId="0" applyNumberFormat="1" applyFont="1" applyBorder="1" applyAlignment="1" applyProtection="1">
      <alignment vertical="center" wrapText="1"/>
    </xf>
    <xf numFmtId="3" fontId="15" fillId="0" borderId="3" xfId="0" applyNumberFormat="1" applyFont="1" applyBorder="1" applyAlignment="1">
      <alignment horizontal="right" vertical="center"/>
    </xf>
    <xf numFmtId="3" fontId="15" fillId="0" borderId="11" xfId="0" applyNumberFormat="1" applyFont="1" applyBorder="1" applyAlignment="1" applyProtection="1">
      <alignment horizontal="right" vertical="center"/>
      <protection locked="0"/>
    </xf>
    <xf numFmtId="0" fontId="25" fillId="4" borderId="8" xfId="0" applyFont="1" applyFill="1" applyBorder="1" applyAlignment="1">
      <alignment horizontal="center" vertical="center" wrapText="1"/>
    </xf>
    <xf numFmtId="3" fontId="26" fillId="0" borderId="8" xfId="0" applyNumberFormat="1" applyFont="1" applyBorder="1" applyAlignment="1" applyProtection="1">
      <alignment vertical="center"/>
      <protection locked="0"/>
    </xf>
    <xf numFmtId="3" fontId="26" fillId="0" borderId="8" xfId="0" applyNumberFormat="1" applyFont="1" applyBorder="1" applyAlignment="1" applyProtection="1">
      <alignment vertical="center" wrapText="1"/>
      <protection locked="0"/>
    </xf>
    <xf numFmtId="3" fontId="15" fillId="0" borderId="8" xfId="0" applyNumberFormat="1" applyFont="1" applyBorder="1" applyAlignment="1" applyProtection="1">
      <alignment vertical="center"/>
      <protection locked="0"/>
    </xf>
    <xf numFmtId="3" fontId="27" fillId="4" borderId="5" xfId="0" applyNumberFormat="1" applyFont="1" applyFill="1" applyBorder="1" applyAlignment="1">
      <alignment vertical="center" wrapText="1"/>
    </xf>
    <xf numFmtId="3" fontId="27" fillId="4" borderId="6" xfId="0" applyNumberFormat="1" applyFont="1" applyFill="1" applyBorder="1" applyAlignment="1">
      <alignment vertical="center" wrapText="1"/>
    </xf>
    <xf numFmtId="0" fontId="7" fillId="6" borderId="4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28" fillId="6" borderId="0" xfId="0" applyFont="1" applyFill="1" applyBorder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horizontal="right" vertical="center"/>
    </xf>
    <xf numFmtId="0" fontId="32" fillId="3" borderId="0" xfId="0" applyFont="1" applyFill="1" applyAlignment="1">
      <alignment horizontal="left" vertical="center"/>
    </xf>
    <xf numFmtId="0" fontId="33" fillId="3" borderId="0" xfId="0" applyFont="1" applyFill="1" applyAlignment="1">
      <alignment vertical="center"/>
    </xf>
    <xf numFmtId="0" fontId="34" fillId="3" borderId="0" xfId="0" applyFont="1" applyFill="1" applyBorder="1" applyAlignment="1">
      <alignment horizontal="centerContinuous" vertical="center"/>
    </xf>
    <xf numFmtId="0" fontId="34" fillId="3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7" fillId="6" borderId="38" xfId="0" applyFont="1" applyFill="1" applyBorder="1" applyAlignment="1">
      <alignment horizontal="center" vertical="center"/>
    </xf>
    <xf numFmtId="0" fontId="36" fillId="6" borderId="22" xfId="0" applyFont="1" applyFill="1" applyBorder="1" applyAlignment="1">
      <alignment horizontal="center" vertical="center"/>
    </xf>
    <xf numFmtId="0" fontId="36" fillId="6" borderId="40" xfId="0" applyFont="1" applyFill="1" applyBorder="1" applyAlignment="1">
      <alignment vertical="center"/>
    </xf>
    <xf numFmtId="0" fontId="28" fillId="6" borderId="41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37" fillId="4" borderId="43" xfId="0" applyFont="1" applyFill="1" applyBorder="1" applyAlignment="1">
      <alignment vertical="center"/>
    </xf>
    <xf numFmtId="0" fontId="37" fillId="4" borderId="54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36" fillId="6" borderId="45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42" xfId="0" applyFont="1" applyFill="1" applyBorder="1" applyAlignment="1">
      <alignment vertical="center"/>
    </xf>
    <xf numFmtId="0" fontId="7" fillId="6" borderId="46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4" fontId="38" fillId="0" borderId="0" xfId="0" applyNumberFormat="1" applyFont="1" applyAlignment="1">
      <alignment horizontal="right" vertical="center"/>
    </xf>
    <xf numFmtId="4" fontId="38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2" fontId="3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27" fillId="4" borderId="33" xfId="0" applyNumberFormat="1" applyFont="1" applyFill="1" applyBorder="1" applyAlignment="1">
      <alignment vertical="center" wrapText="1"/>
    </xf>
    <xf numFmtId="0" fontId="36" fillId="6" borderId="40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left" vertical="center"/>
    </xf>
    <xf numFmtId="0" fontId="13" fillId="5" borderId="32" xfId="0" applyFont="1" applyFill="1" applyBorder="1" applyAlignment="1">
      <alignment horizontal="left" vertical="center"/>
    </xf>
    <xf numFmtId="0" fontId="13" fillId="5" borderId="33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25" fillId="4" borderId="50" xfId="0" applyFont="1" applyFill="1" applyBorder="1" applyAlignment="1">
      <alignment horizontal="left" vertical="center"/>
    </xf>
    <xf numFmtId="0" fontId="25" fillId="4" borderId="51" xfId="0" applyFont="1" applyFill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49" fontId="15" fillId="0" borderId="16" xfId="0" applyNumberFormat="1" applyFont="1" applyBorder="1" applyAlignment="1" applyProtection="1">
      <alignment horizontal="left" vertical="center"/>
      <protection locked="0"/>
    </xf>
    <xf numFmtId="49" fontId="15" fillId="0" borderId="17" xfId="0" applyNumberFormat="1" applyFont="1" applyBorder="1" applyAlignment="1" applyProtection="1">
      <alignment horizontal="left" vertical="center"/>
      <protection locked="0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25" fillId="4" borderId="49" xfId="0" applyFont="1" applyFill="1" applyBorder="1" applyAlignment="1">
      <alignment horizontal="left" vertical="center"/>
    </xf>
    <xf numFmtId="3" fontId="27" fillId="4" borderId="38" xfId="0" applyNumberFormat="1" applyFont="1" applyFill="1" applyBorder="1" applyAlignment="1">
      <alignment horizontal="left" vertical="center" wrapText="1"/>
    </xf>
    <xf numFmtId="3" fontId="27" fillId="4" borderId="52" xfId="0" applyNumberFormat="1" applyFont="1" applyFill="1" applyBorder="1" applyAlignment="1">
      <alignment horizontal="left" vertical="center" wrapText="1"/>
    </xf>
    <xf numFmtId="0" fontId="25" fillId="4" borderId="18" xfId="0" applyFont="1" applyFill="1" applyBorder="1" applyAlignment="1">
      <alignment horizontal="center" wrapText="1"/>
    </xf>
    <xf numFmtId="0" fontId="25" fillId="4" borderId="47" xfId="0" applyFont="1" applyFill="1" applyBorder="1" applyAlignment="1">
      <alignment horizontal="center" wrapText="1"/>
    </xf>
    <xf numFmtId="0" fontId="25" fillId="4" borderId="0" xfId="0" applyFont="1" applyFill="1" applyBorder="1" applyAlignment="1">
      <alignment horizontal="center" wrapText="1"/>
    </xf>
    <xf numFmtId="0" fontId="25" fillId="4" borderId="20" xfId="0" applyFont="1" applyFill="1" applyBorder="1" applyAlignment="1">
      <alignment horizontal="center" wrapText="1"/>
    </xf>
    <xf numFmtId="0" fontId="27" fillId="3" borderId="0" xfId="0" applyFont="1" applyFill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53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0" borderId="20" xfId="0" applyFont="1" applyBorder="1" applyAlignment="1">
      <alignment horizontal="center"/>
    </xf>
    <xf numFmtId="0" fontId="9" fillId="4" borderId="21" xfId="0" applyFont="1" applyFill="1" applyBorder="1" applyAlignment="1">
      <alignment horizontal="left" vertical="center"/>
    </xf>
    <xf numFmtId="0" fontId="9" fillId="4" borderId="48" xfId="0" applyFont="1" applyFill="1" applyBorder="1" applyAlignment="1">
      <alignment horizontal="left" vertical="center"/>
    </xf>
    <xf numFmtId="0" fontId="8" fillId="0" borderId="20" xfId="0" applyFont="1" applyBorder="1" applyAlignment="1" applyProtection="1">
      <alignment horizontal="center"/>
    </xf>
    <xf numFmtId="0" fontId="24" fillId="5" borderId="29" xfId="0" applyFont="1" applyFill="1" applyBorder="1" applyAlignment="1" applyProtection="1">
      <alignment horizontal="left" vertical="center" wrapText="1"/>
    </xf>
    <xf numFmtId="0" fontId="24" fillId="5" borderId="30" xfId="0" applyFont="1" applyFill="1" applyBorder="1" applyAlignment="1" applyProtection="1">
      <alignment horizontal="left" vertical="center" wrapText="1"/>
    </xf>
    <xf numFmtId="0" fontId="24" fillId="5" borderId="31" xfId="0" applyFont="1" applyFill="1" applyBorder="1" applyAlignment="1" applyProtection="1">
      <alignment horizontal="left" vertical="center" wrapText="1"/>
    </xf>
    <xf numFmtId="0" fontId="0" fillId="7" borderId="0" xfId="0" applyFill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/>
    <xf numFmtId="4" fontId="0" fillId="0" borderId="8" xfId="0" applyNumberForma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10" borderId="11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8" xfId="0" applyFill="1" applyBorder="1"/>
    <xf numFmtId="4" fontId="0" fillId="0" borderId="8" xfId="0" applyNumberFormat="1" applyBorder="1"/>
    <xf numFmtId="0" fontId="0" fillId="0" borderId="8" xfId="0" applyBorder="1"/>
    <xf numFmtId="0" fontId="35" fillId="10" borderId="11" xfId="0" applyFont="1" applyFill="1" applyBorder="1" applyAlignment="1">
      <alignment horizontal="center"/>
    </xf>
    <xf numFmtId="0" fontId="35" fillId="10" borderId="16" xfId="0" applyFont="1" applyFill="1" applyBorder="1" applyAlignment="1">
      <alignment horizontal="center"/>
    </xf>
    <xf numFmtId="0" fontId="35" fillId="10" borderId="17" xfId="0" applyFont="1" applyFill="1" applyBorder="1" applyAlignment="1">
      <alignment horizontal="center"/>
    </xf>
    <xf numFmtId="0" fontId="35" fillId="11" borderId="8" xfId="0" applyFont="1" applyFill="1" applyBorder="1"/>
    <xf numFmtId="4" fontId="35" fillId="0" borderId="8" xfId="0" applyNumberFormat="1" applyFont="1" applyBorder="1"/>
    <xf numFmtId="0" fontId="35" fillId="0" borderId="8" xfId="0" applyFont="1" applyBorder="1"/>
    <xf numFmtId="0" fontId="39" fillId="12" borderId="8" xfId="0" applyFont="1" applyFill="1" applyBorder="1" applyAlignment="1">
      <alignment horizontal="center"/>
    </xf>
    <xf numFmtId="0" fontId="40" fillId="13" borderId="8" xfId="0" applyFont="1" applyFill="1" applyBorder="1"/>
    <xf numFmtId="0" fontId="40" fillId="6" borderId="8" xfId="0" applyFont="1" applyFill="1" applyBorder="1"/>
    <xf numFmtId="0" fontId="40" fillId="14" borderId="8" xfId="0" applyFont="1" applyFill="1" applyBorder="1"/>
    <xf numFmtId="0" fontId="39" fillId="13" borderId="8" xfId="0" applyFont="1" applyFill="1" applyBorder="1"/>
    <xf numFmtId="3" fontId="39" fillId="6" borderId="8" xfId="0" applyNumberFormat="1" applyFont="1" applyFill="1" applyBorder="1"/>
    <xf numFmtId="0" fontId="39" fillId="14" borderId="8" xfId="0" applyFont="1" applyFill="1" applyBorder="1"/>
    <xf numFmtId="4" fontId="39" fillId="6" borderId="8" xfId="0" applyNumberFormat="1" applyFont="1" applyFill="1" applyBorder="1"/>
    <xf numFmtId="0" fontId="39" fillId="6" borderId="8" xfId="0" applyFont="1" applyFill="1" applyBorder="1"/>
    <xf numFmtId="4" fontId="40" fillId="6" borderId="8" xfId="0" applyNumberFormat="1" applyFont="1" applyFill="1" applyBorder="1"/>
    <xf numFmtId="0" fontId="0" fillId="0" borderId="0" xfId="0" applyBorder="1"/>
    <xf numFmtId="0" fontId="0" fillId="10" borderId="8" xfId="0" applyFill="1" applyBorder="1" applyAlignment="1">
      <alignment horizontal="center"/>
    </xf>
    <xf numFmtId="0" fontId="40" fillId="0" borderId="8" xfId="0" applyFont="1" applyBorder="1"/>
    <xf numFmtId="4" fontId="39" fillId="0" borderId="8" xfId="0" applyNumberFormat="1" applyFont="1" applyBorder="1"/>
    <xf numFmtId="0" fontId="39" fillId="0" borderId="8" xfId="0" applyFont="1" applyBorder="1"/>
    <xf numFmtId="4" fontId="40" fillId="0" borderId="8" xfId="0" applyNumberFormat="1" applyFont="1" applyBorder="1"/>
    <xf numFmtId="0" fontId="35" fillId="10" borderId="8" xfId="0" applyFont="1" applyFill="1" applyBorder="1" applyAlignment="1">
      <alignment horizontal="center"/>
    </xf>
    <xf numFmtId="3" fontId="40" fillId="6" borderId="8" xfId="0" applyNumberFormat="1" applyFont="1" applyFill="1" applyBorder="1"/>
    <xf numFmtId="0" fontId="0" fillId="6" borderId="0" xfId="0" applyFill="1"/>
    <xf numFmtId="0" fontId="0" fillId="15" borderId="8" xfId="0" applyFill="1" applyBorder="1"/>
    <xf numFmtId="0" fontId="40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0" fillId="16" borderId="8" xfId="0" applyFill="1" applyBorder="1"/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8" xfId="0" applyFont="1" applyBorder="1"/>
  </cellXfs>
  <cellStyles count="3">
    <cellStyle name="Normal" xfId="0" builtinId="0"/>
    <cellStyle name="Normal_etat_synthese" xfId="2" xr:uid="{73DB6CD9-E8D7-4A2E-8D5D-A8FF4B110EFB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[2]Feuil2!$C$4</c:f>
              <c:strCache>
                <c:ptCount val="1"/>
                <c:pt idx="0">
                  <c:v>Marge brute</c:v>
                </c:pt>
              </c:strCache>
            </c:strRef>
          </c:tx>
          <c:invertIfNegative val="0"/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[2]Feuil2!$C$5:$C$9</c:f>
              <c:numCache>
                <c:formatCode>General</c:formatCode>
                <c:ptCount val="5"/>
                <c:pt idx="0">
                  <c:v>1982872.38</c:v>
                </c:pt>
                <c:pt idx="1">
                  <c:v>5272589.71</c:v>
                </c:pt>
                <c:pt idx="2">
                  <c:v>910206.85</c:v>
                </c:pt>
                <c:pt idx="3">
                  <c:v>285024.75</c:v>
                </c:pt>
                <c:pt idx="4">
                  <c:v>3178593.29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41E-98BC-74B09F87CA0D}"/>
            </c:ext>
          </c:extLst>
        </c:ser>
        <c:ser>
          <c:idx val="1"/>
          <c:order val="1"/>
          <c:tx>
            <c:strRef>
              <c:f>[2]Feuil2!$D$4</c:f>
              <c:strCache>
                <c:ptCount val="1"/>
                <c:pt idx="0">
                  <c:v>Production de l’exercice</c:v>
                </c:pt>
              </c:strCache>
            </c:strRef>
          </c:tx>
          <c:invertIfNegative val="0"/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[2]Feuil2!$D$5:$D$9</c:f>
              <c:numCache>
                <c:formatCode>General</c:formatCode>
                <c:ptCount val="5"/>
                <c:pt idx="0">
                  <c:v>29874890.850000001</c:v>
                </c:pt>
                <c:pt idx="1">
                  <c:v>25078862.280000001</c:v>
                </c:pt>
                <c:pt idx="2">
                  <c:v>50162151.399999999</c:v>
                </c:pt>
                <c:pt idx="3">
                  <c:v>54745370.899999999</c:v>
                </c:pt>
                <c:pt idx="4">
                  <c:v>49207929.350000001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E-441E-98BC-74B09F87CA0D}"/>
            </c:ext>
          </c:extLst>
        </c:ser>
        <c:ser>
          <c:idx val="2"/>
          <c:order val="2"/>
          <c:tx>
            <c:strRef>
              <c:f>[2]Feuil2!$E$4</c:f>
              <c:strCache>
                <c:ptCount val="1"/>
                <c:pt idx="0">
                  <c:v>VA</c:v>
                </c:pt>
              </c:strCache>
            </c:strRef>
          </c:tx>
          <c:invertIfNegative val="0"/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[2]Feuil2!$E$5:$E$9</c:f>
              <c:numCache>
                <c:formatCode>General</c:formatCode>
                <c:ptCount val="5"/>
                <c:pt idx="0">
                  <c:v>26418510.890000001</c:v>
                </c:pt>
                <c:pt idx="1">
                  <c:v>25072595.52</c:v>
                </c:pt>
                <c:pt idx="2">
                  <c:v>45845226.789999999</c:v>
                </c:pt>
                <c:pt idx="3">
                  <c:v>47385938.590000004</c:v>
                </c:pt>
                <c:pt idx="4">
                  <c:v>48700544.289999999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E-441E-98BC-74B09F87CA0D}"/>
            </c:ext>
          </c:extLst>
        </c:ser>
        <c:ser>
          <c:idx val="3"/>
          <c:order val="3"/>
          <c:tx>
            <c:strRef>
              <c:f>[2]Feuil2!$F$4</c:f>
              <c:strCache>
                <c:ptCount val="1"/>
                <c:pt idx="0">
                  <c:v>EBE/IBE</c:v>
                </c:pt>
              </c:strCache>
            </c:strRef>
          </c:tx>
          <c:invertIfNegative val="0"/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[2]Feuil2!$F$5:$F$9</c:f>
              <c:numCache>
                <c:formatCode>General</c:formatCode>
                <c:ptCount val="5"/>
                <c:pt idx="0">
                  <c:v>7644631.4299999997</c:v>
                </c:pt>
                <c:pt idx="1">
                  <c:v>6354960.2000000002</c:v>
                </c:pt>
                <c:pt idx="2">
                  <c:v>23643647.960000001</c:v>
                </c:pt>
                <c:pt idx="3">
                  <c:v>21813751.739999998</c:v>
                </c:pt>
                <c:pt idx="4">
                  <c:v>15999381.09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E-441E-98BC-74B09F87CA0D}"/>
            </c:ext>
          </c:extLst>
        </c:ser>
        <c:ser>
          <c:idx val="4"/>
          <c:order val="4"/>
          <c:tx>
            <c:strRef>
              <c:f>[2]Feuil2!$G$4</c:f>
              <c:strCache>
                <c:ptCount val="1"/>
                <c:pt idx="0">
                  <c:v>Résultat d’exploitation</c:v>
                </c:pt>
              </c:strCache>
            </c:strRef>
          </c:tx>
          <c:invertIfNegative val="0"/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[2]Feuil2!$G$5:$G$9</c:f>
              <c:numCache>
                <c:formatCode>General</c:formatCode>
                <c:ptCount val="5"/>
                <c:pt idx="0">
                  <c:v>-137532.6</c:v>
                </c:pt>
                <c:pt idx="1">
                  <c:v>1514217.24</c:v>
                </c:pt>
                <c:pt idx="2">
                  <c:v>7163102.5099999998</c:v>
                </c:pt>
                <c:pt idx="3">
                  <c:v>11775682.09</c:v>
                </c:pt>
                <c:pt idx="4">
                  <c:v>9206696.3100000005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6E-441E-98BC-74B09F87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24640"/>
        <c:axId val="85734528"/>
      </c:barChart>
      <c:catAx>
        <c:axId val="77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34528"/>
        <c:crosses val="autoZero"/>
        <c:auto val="1"/>
        <c:lblAlgn val="ctr"/>
        <c:lblOffset val="100"/>
        <c:noMultiLvlLbl val="0"/>
      </c:catAx>
      <c:valAx>
        <c:axId val="857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[2]Feuil2!$C$4</c:f>
              <c:strCache>
                <c:ptCount val="1"/>
                <c:pt idx="0">
                  <c:v>Marge brute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[2]Feuil2!$C$5:$C$9</c:f>
              <c:numCache>
                <c:formatCode>General</c:formatCode>
                <c:ptCount val="5"/>
                <c:pt idx="0">
                  <c:v>1982872.38</c:v>
                </c:pt>
                <c:pt idx="1">
                  <c:v>5272589.71</c:v>
                </c:pt>
                <c:pt idx="2">
                  <c:v>910206.85</c:v>
                </c:pt>
                <c:pt idx="3">
                  <c:v>285024.75</c:v>
                </c:pt>
                <c:pt idx="4">
                  <c:v>3178593.29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E-44E8-A077-EA78D663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38176"/>
        <c:axId val="85939712"/>
      </c:barChart>
      <c:catAx>
        <c:axId val="859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39712"/>
        <c:crosses val="autoZero"/>
        <c:auto val="1"/>
        <c:lblAlgn val="ctr"/>
        <c:lblOffset val="100"/>
        <c:noMultiLvlLbl val="0"/>
      </c:catAx>
      <c:valAx>
        <c:axId val="859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[2]Feuil2!$D$4</c:f>
              <c:strCache>
                <c:ptCount val="1"/>
                <c:pt idx="0">
                  <c:v>Production de l’exercice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[2]Feuil2!$D$5:$D$9</c:f>
              <c:numCache>
                <c:formatCode>General</c:formatCode>
                <c:ptCount val="5"/>
                <c:pt idx="0">
                  <c:v>29874890.850000001</c:v>
                </c:pt>
                <c:pt idx="1">
                  <c:v>25078862.280000001</c:v>
                </c:pt>
                <c:pt idx="2">
                  <c:v>50162151.399999999</c:v>
                </c:pt>
                <c:pt idx="3">
                  <c:v>54745370.899999999</c:v>
                </c:pt>
                <c:pt idx="4">
                  <c:v>49207929.350000001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4-4CBB-BBD3-A291061A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86624"/>
        <c:axId val="122588160"/>
      </c:barChart>
      <c:catAx>
        <c:axId val="1225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88160"/>
        <c:crosses val="autoZero"/>
        <c:auto val="1"/>
        <c:lblAlgn val="ctr"/>
        <c:lblOffset val="100"/>
        <c:noMultiLvlLbl val="0"/>
      </c:catAx>
      <c:valAx>
        <c:axId val="1225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[2]Feuil2!$E$4</c:f>
              <c:strCache>
                <c:ptCount val="1"/>
                <c:pt idx="0">
                  <c:v>VA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[2]Feuil2!$E$5:$E$9</c:f>
              <c:numCache>
                <c:formatCode>General</c:formatCode>
                <c:ptCount val="5"/>
                <c:pt idx="0">
                  <c:v>26418510.890000001</c:v>
                </c:pt>
                <c:pt idx="1">
                  <c:v>25072595.52</c:v>
                </c:pt>
                <c:pt idx="2">
                  <c:v>45845226.789999999</c:v>
                </c:pt>
                <c:pt idx="3">
                  <c:v>47385938.590000004</c:v>
                </c:pt>
                <c:pt idx="4">
                  <c:v>48700544.289999999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5-4CF6-B426-99604103C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26720"/>
        <c:axId val="85955328"/>
      </c:barChart>
      <c:catAx>
        <c:axId val="857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55328"/>
        <c:crosses val="autoZero"/>
        <c:auto val="1"/>
        <c:lblAlgn val="ctr"/>
        <c:lblOffset val="100"/>
        <c:noMultiLvlLbl val="0"/>
      </c:catAx>
      <c:valAx>
        <c:axId val="859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[2]Feuil2!$K$4</c:f>
              <c:strCache>
                <c:ptCount val="1"/>
                <c:pt idx="0">
                  <c:v>Consommation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[2]Feuil2!$I$5:$I$9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[2]Feuil2!$K$5:$K$9</c:f>
              <c:numCache>
                <c:formatCode>General</c:formatCode>
                <c:ptCount val="5"/>
                <c:pt idx="0">
                  <c:v>5439252.3399999999</c:v>
                </c:pt>
                <c:pt idx="1">
                  <c:v>5278856.47</c:v>
                </c:pt>
                <c:pt idx="2">
                  <c:v>5227131.46</c:v>
                </c:pt>
                <c:pt idx="3">
                  <c:v>7644457.0599999996</c:v>
                </c:pt>
                <c:pt idx="4">
                  <c:v>7685978.3499999996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C-4A1A-A5E0-A618C873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96384"/>
        <c:axId val="143297920"/>
      </c:barChart>
      <c:catAx>
        <c:axId val="1432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297920"/>
        <c:crosses val="autoZero"/>
        <c:auto val="1"/>
        <c:lblAlgn val="ctr"/>
        <c:lblOffset val="100"/>
        <c:noMultiLvlLbl val="0"/>
      </c:catAx>
      <c:valAx>
        <c:axId val="1432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[2]Feuil2!$F$4</c:f>
              <c:strCache>
                <c:ptCount val="1"/>
                <c:pt idx="0">
                  <c:v>EBE/IBE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5948712152607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1F-4CCC-8CAC-31298E3723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[2]Feuil2!$F$5:$F$9</c:f>
              <c:numCache>
                <c:formatCode>General</c:formatCode>
                <c:ptCount val="5"/>
                <c:pt idx="0">
                  <c:v>7644631.4299999997</c:v>
                </c:pt>
                <c:pt idx="1">
                  <c:v>6354960.2000000002</c:v>
                </c:pt>
                <c:pt idx="2">
                  <c:v>23643647.960000001</c:v>
                </c:pt>
                <c:pt idx="3">
                  <c:v>21813751.739999998</c:v>
                </c:pt>
                <c:pt idx="4">
                  <c:v>15999381.09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F-4CCC-8CAC-31298E37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47456"/>
        <c:axId val="128149376"/>
      </c:barChart>
      <c:catAx>
        <c:axId val="1281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49376"/>
        <c:crosses val="autoZero"/>
        <c:auto val="1"/>
        <c:lblAlgn val="ctr"/>
        <c:lblOffset val="100"/>
        <c:noMultiLvlLbl val="0"/>
      </c:catAx>
      <c:valAx>
        <c:axId val="128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[2]Feuil2!$G$4</c:f>
              <c:strCache>
                <c:ptCount val="1"/>
                <c:pt idx="0">
                  <c:v>Résultat d’exploitation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[2]Feuil2!$B$5:$B$9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[2]Feuil2!$G$5:$G$9</c:f>
              <c:numCache>
                <c:formatCode>General</c:formatCode>
                <c:ptCount val="5"/>
                <c:pt idx="0">
                  <c:v>-137532.6</c:v>
                </c:pt>
                <c:pt idx="1">
                  <c:v>1514217.24</c:v>
                </c:pt>
                <c:pt idx="2">
                  <c:v>7163102.5099999998</c:v>
                </c:pt>
                <c:pt idx="3">
                  <c:v>11775682.09</c:v>
                </c:pt>
                <c:pt idx="4">
                  <c:v>9206696.3100000005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0-4E2F-BB5A-8D9011B8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44608"/>
        <c:axId val="128662912"/>
      </c:barChart>
      <c:catAx>
        <c:axId val="1286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62912"/>
        <c:crosses val="autoZero"/>
        <c:auto val="1"/>
        <c:lblAlgn val="ctr"/>
        <c:lblOffset val="100"/>
        <c:noMultiLvlLbl val="0"/>
      </c:catAx>
      <c:valAx>
        <c:axId val="1286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[2]Feuil2!$J$4</c:f>
              <c:strCache>
                <c:ptCount val="1"/>
                <c:pt idx="0">
                  <c:v>Résultat net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[2]Feuil2!$I$5:$I$9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[2]Feuil2!$J$5:$J$9</c:f>
              <c:numCache>
                <c:formatCode>General</c:formatCode>
                <c:ptCount val="5"/>
                <c:pt idx="0">
                  <c:v>-669133.98</c:v>
                </c:pt>
                <c:pt idx="1">
                  <c:v>837000.39</c:v>
                </c:pt>
                <c:pt idx="2">
                  <c:v>5927897.6399999997</c:v>
                </c:pt>
                <c:pt idx="3">
                  <c:v>10184829.66</c:v>
                </c:pt>
                <c:pt idx="4">
                  <c:v>5511772.2400000002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3-4C9F-A1D8-2C7283E3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93664"/>
        <c:axId val="148195584"/>
      </c:barChart>
      <c:catAx>
        <c:axId val="1481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95584"/>
        <c:crosses val="autoZero"/>
        <c:auto val="1"/>
        <c:lblAlgn val="ctr"/>
        <c:lblOffset val="100"/>
        <c:noMultiLvlLbl val="0"/>
      </c:catAx>
      <c:valAx>
        <c:axId val="1481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[2]Feuil2!$D$12</c:f>
              <c:strCache>
                <c:ptCount val="1"/>
                <c:pt idx="0">
                  <c:v>CAF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[2]Feuil2!$C$13:$C$17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[2]Feuil2!$D$13:$D$17</c:f>
              <c:numCache>
                <c:formatCode>General</c:formatCode>
                <c:ptCount val="5"/>
                <c:pt idx="0">
                  <c:v>7113291.7000000002</c:v>
                </c:pt>
                <c:pt idx="1">
                  <c:v>5858123.7800000003</c:v>
                </c:pt>
                <c:pt idx="2">
                  <c:v>22341159.989999998</c:v>
                </c:pt>
                <c:pt idx="3">
                  <c:v>20139548.960000001</c:v>
                </c:pt>
                <c:pt idx="4">
                  <c:v>13588954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6-4CA3-BB6C-16050A8C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82528"/>
        <c:axId val="126484480"/>
      </c:barChart>
      <c:catAx>
        <c:axId val="1261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84480"/>
        <c:crosses val="autoZero"/>
        <c:auto val="1"/>
        <c:lblAlgn val="ctr"/>
        <c:lblOffset val="100"/>
        <c:noMultiLvlLbl val="0"/>
      </c:catAx>
      <c:valAx>
        <c:axId val="1264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36</xdr:row>
      <xdr:rowOff>147635</xdr:rowOff>
    </xdr:from>
    <xdr:to>
      <xdr:col>14</xdr:col>
      <xdr:colOff>314325</xdr:colOff>
      <xdr:row>68</xdr:row>
      <xdr:rowOff>28574</xdr:rowOff>
    </xdr:to>
    <xdr:graphicFrame macro="">
      <xdr:nvGraphicFramePr>
        <xdr:cNvPr id="11" name="Graphique 1">
          <a:extLst>
            <a:ext uri="{FF2B5EF4-FFF2-40B4-BE49-F238E27FC236}">
              <a16:creationId xmlns:a16="http://schemas.microsoft.com/office/drawing/2014/main" id="{F147584A-5AFE-4F1C-AE27-5E4241F85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39</xdr:row>
      <xdr:rowOff>14287</xdr:rowOff>
    </xdr:from>
    <xdr:to>
      <xdr:col>19</xdr:col>
      <xdr:colOff>219075</xdr:colOff>
      <xdr:row>53</xdr:row>
      <xdr:rowOff>90487</xdr:rowOff>
    </xdr:to>
    <xdr:graphicFrame macro="">
      <xdr:nvGraphicFramePr>
        <xdr:cNvPr id="12" name="Graphique 2">
          <a:extLst>
            <a:ext uri="{FF2B5EF4-FFF2-40B4-BE49-F238E27FC236}">
              <a16:creationId xmlns:a16="http://schemas.microsoft.com/office/drawing/2014/main" id="{AFAD7E6F-4C56-401D-9409-1549B153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200024</xdr:colOff>
      <xdr:row>32</xdr:row>
      <xdr:rowOff>104775</xdr:rowOff>
    </xdr:from>
    <xdr:to>
      <xdr:col>8</xdr:col>
      <xdr:colOff>457200</xdr:colOff>
      <xdr:row>53</xdr:row>
      <xdr:rowOff>33337</xdr:rowOff>
    </xdr:to>
    <xdr:graphicFrame macro="">
      <xdr:nvGraphicFramePr>
        <xdr:cNvPr id="13" name="Graphique 3">
          <a:extLst>
            <a:ext uri="{FF2B5EF4-FFF2-40B4-BE49-F238E27FC236}">
              <a16:creationId xmlns:a16="http://schemas.microsoft.com/office/drawing/2014/main" id="{A787671F-0AC2-48FB-8BB8-1C8A8608E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57150</xdr:rowOff>
    </xdr:from>
    <xdr:to>
      <xdr:col>10</xdr:col>
      <xdr:colOff>85725</xdr:colOff>
      <xdr:row>61</xdr:row>
      <xdr:rowOff>28576</xdr:rowOff>
    </xdr:to>
    <xdr:graphicFrame macro="">
      <xdr:nvGraphicFramePr>
        <xdr:cNvPr id="14" name="Graphique 4">
          <a:extLst>
            <a:ext uri="{FF2B5EF4-FFF2-40B4-BE49-F238E27FC236}">
              <a16:creationId xmlns:a16="http://schemas.microsoft.com/office/drawing/2014/main" id="{BDB87013-C8DC-473F-8347-18B5208D8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36</xdr:row>
      <xdr:rowOff>4762</xdr:rowOff>
    </xdr:from>
    <xdr:to>
      <xdr:col>20</xdr:col>
      <xdr:colOff>0</xdr:colOff>
      <xdr:row>50</xdr:row>
      <xdr:rowOff>80962</xdr:rowOff>
    </xdr:to>
    <xdr:graphicFrame macro="">
      <xdr:nvGraphicFramePr>
        <xdr:cNvPr id="15" name="Graphique 5">
          <a:extLst>
            <a:ext uri="{FF2B5EF4-FFF2-40B4-BE49-F238E27FC236}">
              <a16:creationId xmlns:a16="http://schemas.microsoft.com/office/drawing/2014/main" id="{132EB4A4-83BA-4610-8A33-78526103D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238126</xdr:colOff>
      <xdr:row>35</xdr:row>
      <xdr:rowOff>0</xdr:rowOff>
    </xdr:from>
    <xdr:to>
      <xdr:col>16</xdr:col>
      <xdr:colOff>38100</xdr:colOff>
      <xdr:row>49</xdr:row>
      <xdr:rowOff>38100</xdr:rowOff>
    </xdr:to>
    <xdr:graphicFrame macro="">
      <xdr:nvGraphicFramePr>
        <xdr:cNvPr id="16" name="Graphique 6">
          <a:extLst>
            <a:ext uri="{FF2B5EF4-FFF2-40B4-BE49-F238E27FC236}">
              <a16:creationId xmlns:a16="http://schemas.microsoft.com/office/drawing/2014/main" id="{3F2FE752-ACE0-4A53-B20B-69BDFD989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419100</xdr:colOff>
      <xdr:row>28</xdr:row>
      <xdr:rowOff>23812</xdr:rowOff>
    </xdr:from>
    <xdr:to>
      <xdr:col>17</xdr:col>
      <xdr:colOff>581025</xdr:colOff>
      <xdr:row>42</xdr:row>
      <xdr:rowOff>100012</xdr:rowOff>
    </xdr:to>
    <xdr:graphicFrame macro="">
      <xdr:nvGraphicFramePr>
        <xdr:cNvPr id="17" name="Graphique 7">
          <a:extLst>
            <a:ext uri="{FF2B5EF4-FFF2-40B4-BE49-F238E27FC236}">
              <a16:creationId xmlns:a16="http://schemas.microsoft.com/office/drawing/2014/main" id="{5F00956D-8D57-4DA7-A089-504B1F007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27</xdr:row>
      <xdr:rowOff>100012</xdr:rowOff>
    </xdr:from>
    <xdr:to>
      <xdr:col>6</xdr:col>
      <xdr:colOff>1038225</xdr:colOff>
      <xdr:row>41</xdr:row>
      <xdr:rowOff>176212</xdr:rowOff>
    </xdr:to>
    <xdr:graphicFrame macro="">
      <xdr:nvGraphicFramePr>
        <xdr:cNvPr id="18" name="Graphique 8">
          <a:extLst>
            <a:ext uri="{FF2B5EF4-FFF2-40B4-BE49-F238E27FC236}">
              <a16:creationId xmlns:a16="http://schemas.microsoft.com/office/drawing/2014/main" id="{348473D2-D354-49BA-A09F-227A5ACA4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9</xdr:row>
      <xdr:rowOff>100012</xdr:rowOff>
    </xdr:from>
    <xdr:to>
      <xdr:col>10</xdr:col>
      <xdr:colOff>419100</xdr:colOff>
      <xdr:row>23</xdr:row>
      <xdr:rowOff>176212</xdr:rowOff>
    </xdr:to>
    <xdr:graphicFrame macro="">
      <xdr:nvGraphicFramePr>
        <xdr:cNvPr id="19" name="Graphique 9">
          <a:extLst>
            <a:ext uri="{FF2B5EF4-FFF2-40B4-BE49-F238E27FC236}">
              <a16:creationId xmlns:a16="http://schemas.microsoft.com/office/drawing/2014/main" id="{7B9770FC-029A-420A-B2B8-ADB232E7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&#233;pouillement%20SECMA.xls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bar/Downloads/BLN%20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"/>
      <sheetName val="ESG"/>
      <sheetName val="RATIOS"/>
    </sheetNames>
    <sheetDataSet>
      <sheetData sheetId="0">
        <row r="9">
          <cell r="I9">
            <v>441</v>
          </cell>
          <cell r="J9">
            <v>451</v>
          </cell>
          <cell r="K9">
            <v>0</v>
          </cell>
        </row>
        <row r="14">
          <cell r="I14">
            <v>11</v>
          </cell>
          <cell r="J14">
            <v>10</v>
          </cell>
        </row>
        <row r="17">
          <cell r="K17">
            <v>0</v>
          </cell>
        </row>
        <row r="18">
          <cell r="K18">
            <v>0</v>
          </cell>
        </row>
        <row r="27">
          <cell r="B27">
            <v>597</v>
          </cell>
          <cell r="C27">
            <v>549</v>
          </cell>
          <cell r="D27">
            <v>0</v>
          </cell>
          <cell r="I27">
            <v>194</v>
          </cell>
          <cell r="J27">
            <v>101</v>
          </cell>
          <cell r="K27">
            <v>0</v>
          </cell>
        </row>
        <row r="29">
          <cell r="C29">
            <v>0</v>
          </cell>
          <cell r="I29">
            <v>1</v>
          </cell>
          <cell r="J29">
            <v>1</v>
          </cell>
        </row>
        <row r="30">
          <cell r="C30">
            <v>0</v>
          </cell>
        </row>
        <row r="34">
          <cell r="B34">
            <v>1</v>
          </cell>
          <cell r="C34">
            <v>2</v>
          </cell>
          <cell r="D34">
            <v>0</v>
          </cell>
          <cell r="I34">
            <v>50</v>
          </cell>
          <cell r="J34">
            <v>4</v>
          </cell>
          <cell r="K34">
            <v>0</v>
          </cell>
        </row>
        <row r="39">
          <cell r="B39">
            <v>441</v>
          </cell>
          <cell r="C39">
            <v>451</v>
          </cell>
          <cell r="D39">
            <v>0</v>
          </cell>
          <cell r="I39">
            <v>354</v>
          </cell>
          <cell r="J39">
            <v>446</v>
          </cell>
          <cell r="K39">
            <v>0</v>
          </cell>
        </row>
      </sheetData>
      <sheetData sheetId="1">
        <row r="5">
          <cell r="B5">
            <v>272</v>
          </cell>
          <cell r="D5">
            <v>1174</v>
          </cell>
          <cell r="F5">
            <v>0</v>
          </cell>
        </row>
        <row r="13">
          <cell r="B13">
            <v>64</v>
          </cell>
          <cell r="D13">
            <v>982</v>
          </cell>
        </row>
        <row r="32">
          <cell r="B32">
            <v>4</v>
          </cell>
          <cell r="D32">
            <v>8</v>
          </cell>
        </row>
        <row r="40">
          <cell r="B40">
            <v>12</v>
          </cell>
          <cell r="D40">
            <v>11</v>
          </cell>
          <cell r="F40">
            <v>0</v>
          </cell>
        </row>
      </sheetData>
      <sheetData sheetId="2">
        <row r="20">
          <cell r="B20">
            <v>354</v>
          </cell>
        </row>
        <row r="21">
          <cell r="B21">
            <v>403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>
        <row r="4">
          <cell r="C4" t="str">
            <v>Marge brute</v>
          </cell>
          <cell r="D4" t="str">
            <v>Production de l’exercice</v>
          </cell>
          <cell r="E4" t="str">
            <v>VA</v>
          </cell>
          <cell r="F4" t="str">
            <v>EBE/IBE</v>
          </cell>
          <cell r="G4" t="str">
            <v>Résultat d’exploitation</v>
          </cell>
          <cell r="J4" t="str">
            <v>Résultat net</v>
          </cell>
          <cell r="K4" t="str">
            <v>Consommation</v>
          </cell>
        </row>
        <row r="5">
          <cell r="B5">
            <v>2014</v>
          </cell>
          <cell r="C5">
            <v>1982872.38</v>
          </cell>
          <cell r="D5">
            <v>29874890.850000001</v>
          </cell>
          <cell r="E5">
            <v>26418510.890000001</v>
          </cell>
          <cell r="F5">
            <v>7644631.4299999997</v>
          </cell>
          <cell r="G5">
            <v>-137532.6</v>
          </cell>
          <cell r="I5">
            <v>2014</v>
          </cell>
          <cell r="J5">
            <v>-669133.98</v>
          </cell>
          <cell r="K5">
            <v>5439252.3399999999</v>
          </cell>
        </row>
        <row r="6">
          <cell r="B6">
            <v>2015</v>
          </cell>
          <cell r="C6">
            <v>5272589.71</v>
          </cell>
          <cell r="D6">
            <v>25078862.280000001</v>
          </cell>
          <cell r="E6">
            <v>25072595.52</v>
          </cell>
          <cell r="F6">
            <v>6354960.2000000002</v>
          </cell>
          <cell r="G6">
            <v>1514217.24</v>
          </cell>
          <cell r="I6">
            <v>2015</v>
          </cell>
          <cell r="J6">
            <v>837000.39</v>
          </cell>
          <cell r="K6">
            <v>5278856.47</v>
          </cell>
        </row>
        <row r="7">
          <cell r="B7">
            <v>2016</v>
          </cell>
          <cell r="C7">
            <v>910206.85</v>
          </cell>
          <cell r="D7">
            <v>50162151.399999999</v>
          </cell>
          <cell r="E7">
            <v>45845226.789999999</v>
          </cell>
          <cell r="F7">
            <v>23643647.960000001</v>
          </cell>
          <cell r="G7">
            <v>7163102.5099999998</v>
          </cell>
          <cell r="I7">
            <v>2016</v>
          </cell>
          <cell r="J7">
            <v>5927897.6399999997</v>
          </cell>
          <cell r="K7">
            <v>5227131.46</v>
          </cell>
        </row>
        <row r="8">
          <cell r="B8">
            <v>2017</v>
          </cell>
          <cell r="C8">
            <v>285024.75</v>
          </cell>
          <cell r="D8">
            <v>54745370.899999999</v>
          </cell>
          <cell r="E8">
            <v>47385938.590000004</v>
          </cell>
          <cell r="F8">
            <v>21813751.739999998</v>
          </cell>
          <cell r="G8">
            <v>11775682.09</v>
          </cell>
          <cell r="I8">
            <v>2017</v>
          </cell>
          <cell r="J8">
            <v>10184829.66</v>
          </cell>
          <cell r="K8">
            <v>7644457.0599999996</v>
          </cell>
        </row>
        <row r="9">
          <cell r="B9">
            <v>2018</v>
          </cell>
          <cell r="C9">
            <v>3178593.29</v>
          </cell>
          <cell r="D9">
            <v>49207929.350000001</v>
          </cell>
          <cell r="E9">
            <v>48700544.289999999</v>
          </cell>
          <cell r="F9">
            <v>15999381.09</v>
          </cell>
          <cell r="G9">
            <v>9206696.3100000005</v>
          </cell>
          <cell r="I9">
            <v>2018</v>
          </cell>
          <cell r="J9">
            <v>5511772.2400000002</v>
          </cell>
          <cell r="K9">
            <v>7685978.3499999996</v>
          </cell>
        </row>
        <row r="12">
          <cell r="D12" t="str">
            <v>CAF</v>
          </cell>
        </row>
        <row r="13">
          <cell r="C13">
            <v>2014</v>
          </cell>
          <cell r="D13">
            <v>7113291.7000000002</v>
          </cell>
        </row>
        <row r="14">
          <cell r="C14">
            <v>2015</v>
          </cell>
          <cell r="D14">
            <v>5858123.7800000003</v>
          </cell>
        </row>
        <row r="15">
          <cell r="C15">
            <v>2016</v>
          </cell>
          <cell r="D15">
            <v>22341159.989999998</v>
          </cell>
        </row>
        <row r="16">
          <cell r="C16">
            <v>2017</v>
          </cell>
          <cell r="D16">
            <v>20139548.960000001</v>
          </cell>
        </row>
        <row r="17">
          <cell r="C17">
            <v>2018</v>
          </cell>
          <cell r="D17">
            <v>13588954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6B5E-1812-4100-B897-D73084D458CE}">
  <dimension ref="A1:M51"/>
  <sheetViews>
    <sheetView workbookViewId="0">
      <selection activeCell="A11" sqref="A11"/>
    </sheetView>
  </sheetViews>
  <sheetFormatPr defaultColWidth="11.453125" defaultRowHeight="10"/>
  <cols>
    <col min="1" max="1" width="39.08984375" style="29" bestFit="1" customWidth="1"/>
    <col min="2" max="5" width="10.6328125" style="29" customWidth="1"/>
    <col min="6" max="8" width="8.7265625" style="29" customWidth="1"/>
    <col min="9" max="9" width="12.08984375" style="29" customWidth="1"/>
    <col min="10" max="13" width="10.6328125" style="29" customWidth="1"/>
    <col min="14" max="257" width="11.453125" style="29"/>
    <col min="258" max="258" width="38.7265625" style="29" customWidth="1"/>
    <col min="259" max="261" width="8.26953125" style="29" customWidth="1"/>
    <col min="262" max="268" width="8.7265625" style="29" customWidth="1"/>
    <col min="269" max="513" width="11.453125" style="29"/>
    <col min="514" max="514" width="38.7265625" style="29" customWidth="1"/>
    <col min="515" max="517" width="8.26953125" style="29" customWidth="1"/>
    <col min="518" max="524" width="8.7265625" style="29" customWidth="1"/>
    <col min="525" max="769" width="11.453125" style="29"/>
    <col min="770" max="770" width="38.7265625" style="29" customWidth="1"/>
    <col min="771" max="773" width="8.26953125" style="29" customWidth="1"/>
    <col min="774" max="780" width="8.7265625" style="29" customWidth="1"/>
    <col min="781" max="1025" width="11.453125" style="29"/>
    <col min="1026" max="1026" width="38.7265625" style="29" customWidth="1"/>
    <col min="1027" max="1029" width="8.26953125" style="29" customWidth="1"/>
    <col min="1030" max="1036" width="8.7265625" style="29" customWidth="1"/>
    <col min="1037" max="1281" width="11.453125" style="29"/>
    <col min="1282" max="1282" width="38.7265625" style="29" customWidth="1"/>
    <col min="1283" max="1285" width="8.26953125" style="29" customWidth="1"/>
    <col min="1286" max="1292" width="8.7265625" style="29" customWidth="1"/>
    <col min="1293" max="1537" width="11.453125" style="29"/>
    <col min="1538" max="1538" width="38.7265625" style="29" customWidth="1"/>
    <col min="1539" max="1541" width="8.26953125" style="29" customWidth="1"/>
    <col min="1542" max="1548" width="8.7265625" style="29" customWidth="1"/>
    <col min="1549" max="1793" width="11.453125" style="29"/>
    <col min="1794" max="1794" width="38.7265625" style="29" customWidth="1"/>
    <col min="1795" max="1797" width="8.26953125" style="29" customWidth="1"/>
    <col min="1798" max="1804" width="8.7265625" style="29" customWidth="1"/>
    <col min="1805" max="2049" width="11.453125" style="29"/>
    <col min="2050" max="2050" width="38.7265625" style="29" customWidth="1"/>
    <col min="2051" max="2053" width="8.26953125" style="29" customWidth="1"/>
    <col min="2054" max="2060" width="8.7265625" style="29" customWidth="1"/>
    <col min="2061" max="2305" width="11.453125" style="29"/>
    <col min="2306" max="2306" width="38.7265625" style="29" customWidth="1"/>
    <col min="2307" max="2309" width="8.26953125" style="29" customWidth="1"/>
    <col min="2310" max="2316" width="8.7265625" style="29" customWidth="1"/>
    <col min="2317" max="2561" width="11.453125" style="29"/>
    <col min="2562" max="2562" width="38.7265625" style="29" customWidth="1"/>
    <col min="2563" max="2565" width="8.26953125" style="29" customWidth="1"/>
    <col min="2566" max="2572" width="8.7265625" style="29" customWidth="1"/>
    <col min="2573" max="2817" width="11.453125" style="29"/>
    <col min="2818" max="2818" width="38.7265625" style="29" customWidth="1"/>
    <col min="2819" max="2821" width="8.26953125" style="29" customWidth="1"/>
    <col min="2822" max="2828" width="8.7265625" style="29" customWidth="1"/>
    <col min="2829" max="3073" width="11.453125" style="29"/>
    <col min="3074" max="3074" width="38.7265625" style="29" customWidth="1"/>
    <col min="3075" max="3077" width="8.26953125" style="29" customWidth="1"/>
    <col min="3078" max="3084" width="8.7265625" style="29" customWidth="1"/>
    <col min="3085" max="3329" width="11.453125" style="29"/>
    <col min="3330" max="3330" width="38.7265625" style="29" customWidth="1"/>
    <col min="3331" max="3333" width="8.26953125" style="29" customWidth="1"/>
    <col min="3334" max="3340" width="8.7265625" style="29" customWidth="1"/>
    <col min="3341" max="3585" width="11.453125" style="29"/>
    <col min="3586" max="3586" width="38.7265625" style="29" customWidth="1"/>
    <col min="3587" max="3589" width="8.26953125" style="29" customWidth="1"/>
    <col min="3590" max="3596" width="8.7265625" style="29" customWidth="1"/>
    <col min="3597" max="3841" width="11.453125" style="29"/>
    <col min="3842" max="3842" width="38.7265625" style="29" customWidth="1"/>
    <col min="3843" max="3845" width="8.26953125" style="29" customWidth="1"/>
    <col min="3846" max="3852" width="8.7265625" style="29" customWidth="1"/>
    <col min="3853" max="4097" width="11.453125" style="29"/>
    <col min="4098" max="4098" width="38.7265625" style="29" customWidth="1"/>
    <col min="4099" max="4101" width="8.26953125" style="29" customWidth="1"/>
    <col min="4102" max="4108" width="8.7265625" style="29" customWidth="1"/>
    <col min="4109" max="4353" width="11.453125" style="29"/>
    <col min="4354" max="4354" width="38.7265625" style="29" customWidth="1"/>
    <col min="4355" max="4357" width="8.26953125" style="29" customWidth="1"/>
    <col min="4358" max="4364" width="8.7265625" style="29" customWidth="1"/>
    <col min="4365" max="4609" width="11.453125" style="29"/>
    <col min="4610" max="4610" width="38.7265625" style="29" customWidth="1"/>
    <col min="4611" max="4613" width="8.26953125" style="29" customWidth="1"/>
    <col min="4614" max="4620" width="8.7265625" style="29" customWidth="1"/>
    <col min="4621" max="4865" width="11.453125" style="29"/>
    <col min="4866" max="4866" width="38.7265625" style="29" customWidth="1"/>
    <col min="4867" max="4869" width="8.26953125" style="29" customWidth="1"/>
    <col min="4870" max="4876" width="8.7265625" style="29" customWidth="1"/>
    <col min="4877" max="5121" width="11.453125" style="29"/>
    <col min="5122" max="5122" width="38.7265625" style="29" customWidth="1"/>
    <col min="5123" max="5125" width="8.26953125" style="29" customWidth="1"/>
    <col min="5126" max="5132" width="8.7265625" style="29" customWidth="1"/>
    <col min="5133" max="5377" width="11.453125" style="29"/>
    <col min="5378" max="5378" width="38.7265625" style="29" customWidth="1"/>
    <col min="5379" max="5381" width="8.26953125" style="29" customWidth="1"/>
    <col min="5382" max="5388" width="8.7265625" style="29" customWidth="1"/>
    <col min="5389" max="5633" width="11.453125" style="29"/>
    <col min="5634" max="5634" width="38.7265625" style="29" customWidth="1"/>
    <col min="5635" max="5637" width="8.26953125" style="29" customWidth="1"/>
    <col min="5638" max="5644" width="8.7265625" style="29" customWidth="1"/>
    <col min="5645" max="5889" width="11.453125" style="29"/>
    <col min="5890" max="5890" width="38.7265625" style="29" customWidth="1"/>
    <col min="5891" max="5893" width="8.26953125" style="29" customWidth="1"/>
    <col min="5894" max="5900" width="8.7265625" style="29" customWidth="1"/>
    <col min="5901" max="6145" width="11.453125" style="29"/>
    <col min="6146" max="6146" width="38.7265625" style="29" customWidth="1"/>
    <col min="6147" max="6149" width="8.26953125" style="29" customWidth="1"/>
    <col min="6150" max="6156" width="8.7265625" style="29" customWidth="1"/>
    <col min="6157" max="6401" width="11.453125" style="29"/>
    <col min="6402" max="6402" width="38.7265625" style="29" customWidth="1"/>
    <col min="6403" max="6405" width="8.26953125" style="29" customWidth="1"/>
    <col min="6406" max="6412" width="8.7265625" style="29" customWidth="1"/>
    <col min="6413" max="6657" width="11.453125" style="29"/>
    <col min="6658" max="6658" width="38.7265625" style="29" customWidth="1"/>
    <col min="6659" max="6661" width="8.26953125" style="29" customWidth="1"/>
    <col min="6662" max="6668" width="8.7265625" style="29" customWidth="1"/>
    <col min="6669" max="6913" width="11.453125" style="29"/>
    <col min="6914" max="6914" width="38.7265625" style="29" customWidth="1"/>
    <col min="6915" max="6917" width="8.26953125" style="29" customWidth="1"/>
    <col min="6918" max="6924" width="8.7265625" style="29" customWidth="1"/>
    <col min="6925" max="7169" width="11.453125" style="29"/>
    <col min="7170" max="7170" width="38.7265625" style="29" customWidth="1"/>
    <col min="7171" max="7173" width="8.26953125" style="29" customWidth="1"/>
    <col min="7174" max="7180" width="8.7265625" style="29" customWidth="1"/>
    <col min="7181" max="7425" width="11.453125" style="29"/>
    <col min="7426" max="7426" width="38.7265625" style="29" customWidth="1"/>
    <col min="7427" max="7429" width="8.26953125" style="29" customWidth="1"/>
    <col min="7430" max="7436" width="8.7265625" style="29" customWidth="1"/>
    <col min="7437" max="7681" width="11.453125" style="29"/>
    <col min="7682" max="7682" width="38.7265625" style="29" customWidth="1"/>
    <col min="7683" max="7685" width="8.26953125" style="29" customWidth="1"/>
    <col min="7686" max="7692" width="8.7265625" style="29" customWidth="1"/>
    <col min="7693" max="7937" width="11.453125" style="29"/>
    <col min="7938" max="7938" width="38.7265625" style="29" customWidth="1"/>
    <col min="7939" max="7941" width="8.26953125" style="29" customWidth="1"/>
    <col min="7942" max="7948" width="8.7265625" style="29" customWidth="1"/>
    <col min="7949" max="8193" width="11.453125" style="29"/>
    <col min="8194" max="8194" width="38.7265625" style="29" customWidth="1"/>
    <col min="8195" max="8197" width="8.26953125" style="29" customWidth="1"/>
    <col min="8198" max="8204" width="8.7265625" style="29" customWidth="1"/>
    <col min="8205" max="8449" width="11.453125" style="29"/>
    <col min="8450" max="8450" width="38.7265625" style="29" customWidth="1"/>
    <col min="8451" max="8453" width="8.26953125" style="29" customWidth="1"/>
    <col min="8454" max="8460" width="8.7265625" style="29" customWidth="1"/>
    <col min="8461" max="8705" width="11.453125" style="29"/>
    <col min="8706" max="8706" width="38.7265625" style="29" customWidth="1"/>
    <col min="8707" max="8709" width="8.26953125" style="29" customWidth="1"/>
    <col min="8710" max="8716" width="8.7265625" style="29" customWidth="1"/>
    <col min="8717" max="8961" width="11.453125" style="29"/>
    <col min="8962" max="8962" width="38.7265625" style="29" customWidth="1"/>
    <col min="8963" max="8965" width="8.26953125" style="29" customWidth="1"/>
    <col min="8966" max="8972" width="8.7265625" style="29" customWidth="1"/>
    <col min="8973" max="9217" width="11.453125" style="29"/>
    <col min="9218" max="9218" width="38.7265625" style="29" customWidth="1"/>
    <col min="9219" max="9221" width="8.26953125" style="29" customWidth="1"/>
    <col min="9222" max="9228" width="8.7265625" style="29" customWidth="1"/>
    <col min="9229" max="9473" width="11.453125" style="29"/>
    <col min="9474" max="9474" width="38.7265625" style="29" customWidth="1"/>
    <col min="9475" max="9477" width="8.26953125" style="29" customWidth="1"/>
    <col min="9478" max="9484" width="8.7265625" style="29" customWidth="1"/>
    <col min="9485" max="9729" width="11.453125" style="29"/>
    <col min="9730" max="9730" width="38.7265625" style="29" customWidth="1"/>
    <col min="9731" max="9733" width="8.26953125" style="29" customWidth="1"/>
    <col min="9734" max="9740" width="8.7265625" style="29" customWidth="1"/>
    <col min="9741" max="9985" width="11.453125" style="29"/>
    <col min="9986" max="9986" width="38.7265625" style="29" customWidth="1"/>
    <col min="9987" max="9989" width="8.26953125" style="29" customWidth="1"/>
    <col min="9990" max="9996" width="8.7265625" style="29" customWidth="1"/>
    <col min="9997" max="10241" width="11.453125" style="29"/>
    <col min="10242" max="10242" width="38.7265625" style="29" customWidth="1"/>
    <col min="10243" max="10245" width="8.26953125" style="29" customWidth="1"/>
    <col min="10246" max="10252" width="8.7265625" style="29" customWidth="1"/>
    <col min="10253" max="10497" width="11.453125" style="29"/>
    <col min="10498" max="10498" width="38.7265625" style="29" customWidth="1"/>
    <col min="10499" max="10501" width="8.26953125" style="29" customWidth="1"/>
    <col min="10502" max="10508" width="8.7265625" style="29" customWidth="1"/>
    <col min="10509" max="10753" width="11.453125" style="29"/>
    <col min="10754" max="10754" width="38.7265625" style="29" customWidth="1"/>
    <col min="10755" max="10757" width="8.26953125" style="29" customWidth="1"/>
    <col min="10758" max="10764" width="8.7265625" style="29" customWidth="1"/>
    <col min="10765" max="11009" width="11.453125" style="29"/>
    <col min="11010" max="11010" width="38.7265625" style="29" customWidth="1"/>
    <col min="11011" max="11013" width="8.26953125" style="29" customWidth="1"/>
    <col min="11014" max="11020" width="8.7265625" style="29" customWidth="1"/>
    <col min="11021" max="11265" width="11.453125" style="29"/>
    <col min="11266" max="11266" width="38.7265625" style="29" customWidth="1"/>
    <col min="11267" max="11269" width="8.26953125" style="29" customWidth="1"/>
    <col min="11270" max="11276" width="8.7265625" style="29" customWidth="1"/>
    <col min="11277" max="11521" width="11.453125" style="29"/>
    <col min="11522" max="11522" width="38.7265625" style="29" customWidth="1"/>
    <col min="11523" max="11525" width="8.26953125" style="29" customWidth="1"/>
    <col min="11526" max="11532" width="8.7265625" style="29" customWidth="1"/>
    <col min="11533" max="11777" width="11.453125" style="29"/>
    <col min="11778" max="11778" width="38.7265625" style="29" customWidth="1"/>
    <col min="11779" max="11781" width="8.26953125" style="29" customWidth="1"/>
    <col min="11782" max="11788" width="8.7265625" style="29" customWidth="1"/>
    <col min="11789" max="12033" width="11.453125" style="29"/>
    <col min="12034" max="12034" width="38.7265625" style="29" customWidth="1"/>
    <col min="12035" max="12037" width="8.26953125" style="29" customWidth="1"/>
    <col min="12038" max="12044" width="8.7265625" style="29" customWidth="1"/>
    <col min="12045" max="12289" width="11.453125" style="29"/>
    <col min="12290" max="12290" width="38.7265625" style="29" customWidth="1"/>
    <col min="12291" max="12293" width="8.26953125" style="29" customWidth="1"/>
    <col min="12294" max="12300" width="8.7265625" style="29" customWidth="1"/>
    <col min="12301" max="12545" width="11.453125" style="29"/>
    <col min="12546" max="12546" width="38.7265625" style="29" customWidth="1"/>
    <col min="12547" max="12549" width="8.26953125" style="29" customWidth="1"/>
    <col min="12550" max="12556" width="8.7265625" style="29" customWidth="1"/>
    <col min="12557" max="12801" width="11.453125" style="29"/>
    <col min="12802" max="12802" width="38.7265625" style="29" customWidth="1"/>
    <col min="12803" max="12805" width="8.26953125" style="29" customWidth="1"/>
    <col min="12806" max="12812" width="8.7265625" style="29" customWidth="1"/>
    <col min="12813" max="13057" width="11.453125" style="29"/>
    <col min="13058" max="13058" width="38.7265625" style="29" customWidth="1"/>
    <col min="13059" max="13061" width="8.26953125" style="29" customWidth="1"/>
    <col min="13062" max="13068" width="8.7265625" style="29" customWidth="1"/>
    <col min="13069" max="13313" width="11.453125" style="29"/>
    <col min="13314" max="13314" width="38.7265625" style="29" customWidth="1"/>
    <col min="13315" max="13317" width="8.26953125" style="29" customWidth="1"/>
    <col min="13318" max="13324" width="8.7265625" style="29" customWidth="1"/>
    <col min="13325" max="13569" width="11.453125" style="29"/>
    <col min="13570" max="13570" width="38.7265625" style="29" customWidth="1"/>
    <col min="13571" max="13573" width="8.26953125" style="29" customWidth="1"/>
    <col min="13574" max="13580" width="8.7265625" style="29" customWidth="1"/>
    <col min="13581" max="13825" width="11.453125" style="29"/>
    <col min="13826" max="13826" width="38.7265625" style="29" customWidth="1"/>
    <col min="13827" max="13829" width="8.26953125" style="29" customWidth="1"/>
    <col min="13830" max="13836" width="8.7265625" style="29" customWidth="1"/>
    <col min="13837" max="14081" width="11.453125" style="29"/>
    <col min="14082" max="14082" width="38.7265625" style="29" customWidth="1"/>
    <col min="14083" max="14085" width="8.26953125" style="29" customWidth="1"/>
    <col min="14086" max="14092" width="8.7265625" style="29" customWidth="1"/>
    <col min="14093" max="14337" width="11.453125" style="29"/>
    <col min="14338" max="14338" width="38.7265625" style="29" customWidth="1"/>
    <col min="14339" max="14341" width="8.26953125" style="29" customWidth="1"/>
    <col min="14342" max="14348" width="8.7265625" style="29" customWidth="1"/>
    <col min="14349" max="14593" width="11.453125" style="29"/>
    <col min="14594" max="14594" width="38.7265625" style="29" customWidth="1"/>
    <col min="14595" max="14597" width="8.26953125" style="29" customWidth="1"/>
    <col min="14598" max="14604" width="8.7265625" style="29" customWidth="1"/>
    <col min="14605" max="14849" width="11.453125" style="29"/>
    <col min="14850" max="14850" width="38.7265625" style="29" customWidth="1"/>
    <col min="14851" max="14853" width="8.26953125" style="29" customWidth="1"/>
    <col min="14854" max="14860" width="8.7265625" style="29" customWidth="1"/>
    <col min="14861" max="15105" width="11.453125" style="29"/>
    <col min="15106" max="15106" width="38.7265625" style="29" customWidth="1"/>
    <col min="15107" max="15109" width="8.26953125" style="29" customWidth="1"/>
    <col min="15110" max="15116" width="8.7265625" style="29" customWidth="1"/>
    <col min="15117" max="15361" width="11.453125" style="29"/>
    <col min="15362" max="15362" width="38.7265625" style="29" customWidth="1"/>
    <col min="15363" max="15365" width="8.26953125" style="29" customWidth="1"/>
    <col min="15366" max="15372" width="8.7265625" style="29" customWidth="1"/>
    <col min="15373" max="15617" width="11.453125" style="29"/>
    <col min="15618" max="15618" width="38.7265625" style="29" customWidth="1"/>
    <col min="15619" max="15621" width="8.26953125" style="29" customWidth="1"/>
    <col min="15622" max="15628" width="8.7265625" style="29" customWidth="1"/>
    <col min="15629" max="15873" width="11.453125" style="29"/>
    <col min="15874" max="15874" width="38.7265625" style="29" customWidth="1"/>
    <col min="15875" max="15877" width="8.26953125" style="29" customWidth="1"/>
    <col min="15878" max="15884" width="8.7265625" style="29" customWidth="1"/>
    <col min="15885" max="16129" width="11.453125" style="29"/>
    <col min="16130" max="16130" width="38.7265625" style="29" customWidth="1"/>
    <col min="16131" max="16133" width="8.26953125" style="29" customWidth="1"/>
    <col min="16134" max="16140" width="8.7265625" style="29" customWidth="1"/>
    <col min="16141" max="16384" width="11.453125" style="29"/>
  </cols>
  <sheetData>
    <row r="1" spans="1:13" ht="20">
      <c r="A1" s="26" t="s">
        <v>179</v>
      </c>
      <c r="B1" s="27"/>
      <c r="C1" s="27"/>
      <c r="D1" s="27"/>
      <c r="E1" s="27"/>
      <c r="F1" s="27"/>
      <c r="G1" s="28"/>
      <c r="H1" s="28"/>
      <c r="I1" s="28"/>
      <c r="J1" s="28"/>
      <c r="K1" s="28"/>
      <c r="L1" s="28"/>
      <c r="M1" s="28"/>
    </row>
    <row r="2" spans="1:13" ht="18">
      <c r="A2" s="30" t="s">
        <v>193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13">
      <c r="A3" s="34" t="s">
        <v>180</v>
      </c>
      <c r="B3" s="31"/>
      <c r="C3" s="31"/>
      <c r="D3" s="31"/>
      <c r="E3" s="31"/>
      <c r="F3" s="101"/>
      <c r="G3" s="101"/>
      <c r="H3" s="101"/>
      <c r="I3" s="101"/>
      <c r="J3" s="31"/>
      <c r="K3" s="31"/>
      <c r="L3" s="31"/>
      <c r="M3" s="31"/>
    </row>
    <row r="4" spans="1:1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14.5" thickBot="1">
      <c r="A5" s="64" t="s">
        <v>0</v>
      </c>
      <c r="B5" s="65">
        <v>2018</v>
      </c>
      <c r="C5" s="65">
        <v>2019</v>
      </c>
      <c r="D5" s="66">
        <v>2020</v>
      </c>
      <c r="E5" s="66">
        <v>2021</v>
      </c>
      <c r="F5" s="167" t="s">
        <v>2</v>
      </c>
      <c r="G5" s="159"/>
      <c r="H5" s="159"/>
      <c r="I5" s="160"/>
      <c r="J5" s="65">
        <v>2018</v>
      </c>
      <c r="K5" s="65">
        <v>2019</v>
      </c>
      <c r="L5" s="65">
        <v>2020</v>
      </c>
      <c r="M5" s="65">
        <v>2021</v>
      </c>
    </row>
    <row r="6" spans="1:13" ht="14.5" thickBot="1">
      <c r="A6" s="67" t="s">
        <v>194</v>
      </c>
      <c r="B6" s="68">
        <f>B8+B23-B24</f>
        <v>87</v>
      </c>
      <c r="C6" s="68">
        <f>C8+C23-C24</f>
        <v>5</v>
      </c>
      <c r="D6" s="69">
        <f>D8+D23-D24</f>
        <v>0</v>
      </c>
      <c r="E6" s="69">
        <f>E8+E23-E24</f>
        <v>0</v>
      </c>
      <c r="F6" s="151" t="s">
        <v>195</v>
      </c>
      <c r="G6" s="152"/>
      <c r="H6" s="152"/>
      <c r="I6" s="153"/>
      <c r="J6" s="69">
        <f>J8+J16</f>
        <v>441</v>
      </c>
      <c r="K6" s="69">
        <f>K8+K16</f>
        <v>451</v>
      </c>
      <c r="L6" s="69">
        <f>L8+L16</f>
        <v>0</v>
      </c>
      <c r="M6" s="69">
        <f>M8+M16</f>
        <v>0</v>
      </c>
    </row>
    <row r="7" spans="1:13" ht="14">
      <c r="A7" s="71"/>
      <c r="B7" s="71"/>
      <c r="C7" s="76"/>
      <c r="D7" s="71"/>
      <c r="E7" s="71"/>
      <c r="F7" s="157"/>
      <c r="G7" s="157"/>
      <c r="H7" s="157"/>
      <c r="I7" s="158"/>
      <c r="J7" s="72"/>
      <c r="K7" s="72"/>
      <c r="L7" s="72"/>
      <c r="M7" s="72"/>
    </row>
    <row r="8" spans="1:13" ht="14">
      <c r="A8" s="73" t="s">
        <v>3</v>
      </c>
      <c r="B8" s="74">
        <f>SUM(B9:B11)</f>
        <v>0</v>
      </c>
      <c r="C8" s="75">
        <f>SUM(C9:C11)</f>
        <v>0</v>
      </c>
      <c r="D8" s="79">
        <f>SUM(D9:D11)</f>
        <v>0</v>
      </c>
      <c r="E8" s="79">
        <f>SUM(E9:E11)</f>
        <v>0</v>
      </c>
      <c r="F8" s="165" t="s">
        <v>4</v>
      </c>
      <c r="G8" s="165"/>
      <c r="H8" s="165"/>
      <c r="I8" s="166"/>
      <c r="J8" s="79">
        <f>J9+J10+J11+J12+J13+J14+J15</f>
        <v>441</v>
      </c>
      <c r="K8" s="79">
        <f>K9+K10+K11+K12+K13+K14+K15</f>
        <v>451</v>
      </c>
      <c r="L8" s="79">
        <f>L9+L10+L11+L12+L13+L14+L15</f>
        <v>0</v>
      </c>
      <c r="M8" s="79">
        <f>M9+M10+M11+M12+M13+M14+M15</f>
        <v>0</v>
      </c>
    </row>
    <row r="9" spans="1:13" ht="14">
      <c r="A9" s="72" t="s">
        <v>5</v>
      </c>
      <c r="B9" s="71"/>
      <c r="C9" s="76"/>
      <c r="D9" s="71"/>
      <c r="E9" s="71"/>
      <c r="F9" s="155" t="s">
        <v>6</v>
      </c>
      <c r="G9" s="155"/>
      <c r="H9" s="155"/>
      <c r="I9" s="156"/>
      <c r="J9" s="108">
        <v>1100</v>
      </c>
      <c r="K9" s="108">
        <v>1100</v>
      </c>
      <c r="L9" s="108"/>
      <c r="M9" s="108"/>
    </row>
    <row r="10" spans="1:13" ht="14">
      <c r="A10" s="72" t="s">
        <v>7</v>
      </c>
      <c r="B10" s="71"/>
      <c r="C10" s="76"/>
      <c r="D10" s="71"/>
      <c r="E10" s="71"/>
      <c r="F10" s="155" t="s">
        <v>8</v>
      </c>
      <c r="G10" s="155"/>
      <c r="H10" s="155"/>
      <c r="I10" s="156"/>
      <c r="J10" s="108"/>
      <c r="K10" s="108"/>
      <c r="L10" s="108"/>
      <c r="M10" s="108"/>
    </row>
    <row r="11" spans="1:13" ht="14">
      <c r="A11" s="72" t="s">
        <v>9</v>
      </c>
      <c r="B11" s="71"/>
      <c r="C11" s="76"/>
      <c r="D11" s="71"/>
      <c r="E11" s="71"/>
      <c r="F11" s="155" t="s">
        <v>10</v>
      </c>
      <c r="G11" s="155"/>
      <c r="H11" s="155"/>
      <c r="I11" s="156"/>
      <c r="J11" s="108">
        <v>52</v>
      </c>
      <c r="K11" s="108">
        <v>52</v>
      </c>
      <c r="L11" s="108"/>
      <c r="M11" s="108"/>
    </row>
    <row r="12" spans="1:13" ht="14">
      <c r="A12" s="77" t="s">
        <v>11</v>
      </c>
      <c r="B12" s="78">
        <f>B13+B14</f>
        <v>0</v>
      </c>
      <c r="C12" s="102">
        <f>C13+C14</f>
        <v>0</v>
      </c>
      <c r="D12" s="78">
        <f>D13+D14</f>
        <v>0</v>
      </c>
      <c r="E12" s="78">
        <f>E13+E14</f>
        <v>0</v>
      </c>
      <c r="F12" s="155" t="s">
        <v>12</v>
      </c>
      <c r="G12" s="155"/>
      <c r="H12" s="155"/>
      <c r="I12" s="156"/>
      <c r="J12" s="108">
        <v>-722</v>
      </c>
      <c r="K12" s="108">
        <v>-711</v>
      </c>
      <c r="L12" s="108"/>
      <c r="M12" s="108"/>
    </row>
    <row r="13" spans="1:13" ht="14">
      <c r="A13" s="72" t="s">
        <v>13</v>
      </c>
      <c r="B13" s="71"/>
      <c r="C13" s="76"/>
      <c r="D13" s="71"/>
      <c r="E13" s="71"/>
      <c r="F13" s="155" t="s">
        <v>14</v>
      </c>
      <c r="G13" s="155"/>
      <c r="H13" s="155"/>
      <c r="I13" s="156"/>
      <c r="J13" s="108">
        <v>11</v>
      </c>
      <c r="K13" s="108">
        <v>10</v>
      </c>
      <c r="L13" s="108"/>
      <c r="M13" s="108"/>
    </row>
    <row r="14" spans="1:13" ht="14">
      <c r="A14" s="72" t="s">
        <v>15</v>
      </c>
      <c r="B14" s="71"/>
      <c r="C14" s="76"/>
      <c r="D14" s="71"/>
      <c r="E14" s="71"/>
      <c r="F14" s="163" t="s">
        <v>16</v>
      </c>
      <c r="G14" s="163"/>
      <c r="H14" s="163"/>
      <c r="I14" s="164"/>
      <c r="J14" s="71"/>
      <c r="K14" s="71"/>
      <c r="L14" s="108"/>
      <c r="M14" s="108"/>
    </row>
    <row r="15" spans="1:13" ht="14">
      <c r="A15" s="72"/>
      <c r="B15" s="71"/>
      <c r="C15" s="76"/>
      <c r="D15" s="71"/>
      <c r="E15" s="71"/>
      <c r="F15" s="163" t="s">
        <v>17</v>
      </c>
      <c r="G15" s="163"/>
      <c r="H15" s="163"/>
      <c r="I15" s="164"/>
      <c r="J15" s="71"/>
      <c r="K15" s="71"/>
      <c r="L15" s="108"/>
      <c r="M15" s="108"/>
    </row>
    <row r="16" spans="1:13" ht="14">
      <c r="A16" s="77" t="s">
        <v>18</v>
      </c>
      <c r="B16" s="79">
        <f>SUM(B17:B20)</f>
        <v>156</v>
      </c>
      <c r="C16" s="80">
        <f>SUM(C17:C20)</f>
        <v>9</v>
      </c>
      <c r="D16" s="79">
        <f>D17+D18+D19+D20</f>
        <v>0</v>
      </c>
      <c r="E16" s="79">
        <f>E17+E18+E19+E20</f>
        <v>0</v>
      </c>
      <c r="F16" s="165" t="s">
        <v>19</v>
      </c>
      <c r="G16" s="165"/>
      <c r="H16" s="165"/>
      <c r="I16" s="166"/>
      <c r="J16" s="79">
        <f>SUM(J17:J20)</f>
        <v>0</v>
      </c>
      <c r="K16" s="79">
        <f>SUM(K17:K20)</f>
        <v>0</v>
      </c>
      <c r="L16" s="79">
        <f>SUM(L17:L20)</f>
        <v>0</v>
      </c>
      <c r="M16" s="79">
        <f>SUM(M17:M20)</f>
        <v>0</v>
      </c>
    </row>
    <row r="17" spans="1:13" ht="14">
      <c r="A17" s="72" t="s">
        <v>20</v>
      </c>
      <c r="B17" s="76">
        <v>0</v>
      </c>
      <c r="C17" s="76"/>
      <c r="D17" s="71"/>
      <c r="E17" s="71"/>
      <c r="F17" s="155" t="s">
        <v>21</v>
      </c>
      <c r="G17" s="155"/>
      <c r="H17" s="155"/>
      <c r="I17" s="156"/>
      <c r="J17" s="71"/>
      <c r="K17" s="71"/>
      <c r="L17" s="108">
        <v>0</v>
      </c>
      <c r="M17" s="108">
        <v>0</v>
      </c>
    </row>
    <row r="18" spans="1:13" ht="14">
      <c r="A18" s="72" t="s">
        <v>22</v>
      </c>
      <c r="B18" s="76">
        <v>156</v>
      </c>
      <c r="C18" s="76">
        <v>9</v>
      </c>
      <c r="D18" s="71"/>
      <c r="E18" s="71"/>
      <c r="F18" s="155" t="s">
        <v>23</v>
      </c>
      <c r="G18" s="155"/>
      <c r="H18" s="155"/>
      <c r="I18" s="156"/>
      <c r="J18" s="71"/>
      <c r="K18" s="71"/>
      <c r="L18" s="108"/>
      <c r="M18" s="108"/>
    </row>
    <row r="19" spans="1:13" ht="14">
      <c r="A19" s="72" t="s">
        <v>24</v>
      </c>
      <c r="B19" s="76"/>
      <c r="C19" s="76"/>
      <c r="D19" s="71"/>
      <c r="E19" s="71"/>
      <c r="F19" s="155" t="s">
        <v>25</v>
      </c>
      <c r="G19" s="155"/>
      <c r="H19" s="155"/>
      <c r="I19" s="156"/>
      <c r="J19" s="71"/>
      <c r="K19" s="71"/>
      <c r="L19" s="108"/>
      <c r="M19" s="108"/>
    </row>
    <row r="20" spans="1:13" ht="14">
      <c r="A20" s="81" t="s">
        <v>26</v>
      </c>
      <c r="B20" s="71"/>
      <c r="C20" s="76"/>
      <c r="D20" s="71"/>
      <c r="E20" s="71"/>
      <c r="F20" s="155" t="s">
        <v>27</v>
      </c>
      <c r="G20" s="155"/>
      <c r="H20" s="155"/>
      <c r="I20" s="156"/>
      <c r="J20" s="82"/>
      <c r="K20" s="82"/>
      <c r="L20" s="108"/>
      <c r="M20" s="108"/>
    </row>
    <row r="21" spans="1:13" ht="14">
      <c r="A21" s="77" t="s">
        <v>28</v>
      </c>
      <c r="B21" s="83"/>
      <c r="C21" s="84"/>
      <c r="D21" s="83"/>
      <c r="E21" s="83"/>
      <c r="F21" s="155"/>
      <c r="G21" s="155"/>
      <c r="H21" s="155"/>
      <c r="I21" s="156"/>
      <c r="J21" s="85"/>
      <c r="K21" s="85"/>
      <c r="L21" s="85"/>
      <c r="M21" s="85"/>
    </row>
    <row r="22" spans="1:13" ht="14">
      <c r="A22" s="72"/>
      <c r="B22" s="71"/>
      <c r="C22" s="76"/>
      <c r="D22" s="71"/>
      <c r="E22" s="71"/>
      <c r="F22" s="155"/>
      <c r="G22" s="155"/>
      <c r="H22" s="155"/>
      <c r="I22" s="156"/>
      <c r="J22" s="85"/>
      <c r="K22" s="85"/>
      <c r="L22" s="85"/>
      <c r="M22" s="85"/>
    </row>
    <row r="23" spans="1:13" ht="14">
      <c r="A23" s="77" t="s">
        <v>29</v>
      </c>
      <c r="B23" s="79">
        <f>B12+B16+B21</f>
        <v>156</v>
      </c>
      <c r="C23" s="80">
        <f>C12+C16+C21</f>
        <v>9</v>
      </c>
      <c r="D23" s="79">
        <f>D12+D16+D21</f>
        <v>0</v>
      </c>
      <c r="E23" s="79">
        <f>E12+E16+E21</f>
        <v>0</v>
      </c>
      <c r="F23" s="155"/>
      <c r="G23" s="155"/>
      <c r="H23" s="155"/>
      <c r="I23" s="156"/>
      <c r="J23" s="86"/>
      <c r="K23" s="86"/>
      <c r="L23" s="85"/>
      <c r="M23" s="85"/>
    </row>
    <row r="24" spans="1:13" ht="14">
      <c r="A24" s="77" t="s">
        <v>30</v>
      </c>
      <c r="B24" s="84">
        <v>69</v>
      </c>
      <c r="C24" s="84">
        <v>4</v>
      </c>
      <c r="D24" s="83"/>
      <c r="E24" s="83"/>
      <c r="F24" s="155"/>
      <c r="G24" s="155"/>
      <c r="H24" s="155"/>
      <c r="I24" s="156"/>
      <c r="J24" s="86"/>
      <c r="K24" s="86"/>
      <c r="L24" s="85"/>
      <c r="M24" s="85"/>
    </row>
    <row r="25" spans="1:13" ht="14.5" thickBot="1">
      <c r="A25" s="72"/>
      <c r="B25" s="79"/>
      <c r="C25" s="80"/>
      <c r="D25" s="72"/>
      <c r="E25" s="72"/>
      <c r="F25" s="161"/>
      <c r="G25" s="161"/>
      <c r="H25" s="161"/>
      <c r="I25" s="162"/>
      <c r="J25" s="86"/>
      <c r="K25" s="86"/>
      <c r="L25" s="85"/>
      <c r="M25" s="85"/>
    </row>
    <row r="26" spans="1:13" ht="14.5" thickBot="1">
      <c r="A26" s="67" t="s">
        <v>196</v>
      </c>
      <c r="B26" s="68">
        <f>B28+B29+B30</f>
        <v>597</v>
      </c>
      <c r="C26" s="69">
        <f>C28+C29+C30</f>
        <v>549</v>
      </c>
      <c r="D26" s="69">
        <f>D28+D29+D30</f>
        <v>0</v>
      </c>
      <c r="E26" s="69">
        <f>E28+E29+E30</f>
        <v>0</v>
      </c>
      <c r="F26" s="151" t="s">
        <v>204</v>
      </c>
      <c r="G26" s="152"/>
      <c r="H26" s="152"/>
      <c r="I26" s="153"/>
      <c r="J26" s="68">
        <f>J28+J29+J30+J31</f>
        <v>194</v>
      </c>
      <c r="K26" s="68">
        <f>K28+K29+K30+K31</f>
        <v>101</v>
      </c>
      <c r="L26" s="68">
        <f>L28+L29+L30+L31</f>
        <v>0</v>
      </c>
      <c r="M26" s="68">
        <f>M28+M29+M30+M31</f>
        <v>0</v>
      </c>
    </row>
    <row r="27" spans="1:13" ht="14">
      <c r="A27" s="87"/>
      <c r="B27" s="71"/>
      <c r="C27" s="76"/>
      <c r="D27" s="76"/>
      <c r="E27" s="76"/>
      <c r="F27" s="154"/>
      <c r="G27" s="154"/>
      <c r="H27" s="154"/>
      <c r="I27" s="154"/>
      <c r="J27" s="85"/>
      <c r="K27" s="85"/>
      <c r="L27" s="85"/>
      <c r="M27" s="85"/>
    </row>
    <row r="28" spans="1:13" ht="14.5">
      <c r="A28" s="88" t="s">
        <v>31</v>
      </c>
      <c r="B28" s="89"/>
      <c r="C28" s="90">
        <v>0</v>
      </c>
      <c r="D28" s="91"/>
      <c r="E28" s="91"/>
      <c r="F28" s="155" t="s">
        <v>32</v>
      </c>
      <c r="G28" s="155"/>
      <c r="H28" s="155"/>
      <c r="I28" s="156"/>
      <c r="J28" s="106">
        <v>1</v>
      </c>
      <c r="K28" s="106">
        <v>1</v>
      </c>
      <c r="L28" s="106"/>
      <c r="M28" s="106"/>
    </row>
    <row r="29" spans="1:13" ht="14.5">
      <c r="A29" s="81" t="s">
        <v>33</v>
      </c>
      <c r="B29" s="91"/>
      <c r="C29" s="92">
        <v>0</v>
      </c>
      <c r="D29" s="91"/>
      <c r="E29" s="91"/>
      <c r="F29" s="155" t="s">
        <v>34</v>
      </c>
      <c r="G29" s="155"/>
      <c r="H29" s="155"/>
      <c r="I29" s="156"/>
      <c r="J29" s="106"/>
      <c r="K29" s="106"/>
      <c r="L29" s="106"/>
      <c r="M29" s="106"/>
    </row>
    <row r="30" spans="1:13" ht="14.5">
      <c r="A30" s="93" t="s">
        <v>35</v>
      </c>
      <c r="B30" s="94">
        <v>597</v>
      </c>
      <c r="C30" s="94">
        <v>549</v>
      </c>
      <c r="D30" s="99"/>
      <c r="E30" s="99"/>
      <c r="F30" s="155" t="s">
        <v>36</v>
      </c>
      <c r="G30" s="155"/>
      <c r="H30" s="155"/>
      <c r="I30" s="156"/>
      <c r="J30" s="106">
        <v>109</v>
      </c>
      <c r="K30" s="106">
        <v>89</v>
      </c>
      <c r="L30" s="106"/>
      <c r="M30" s="106"/>
    </row>
    <row r="31" spans="1:13" ht="14.5">
      <c r="A31" s="93"/>
      <c r="B31" s="95"/>
      <c r="C31" s="94"/>
      <c r="D31" s="99"/>
      <c r="E31" s="99"/>
      <c r="F31" s="155" t="s">
        <v>37</v>
      </c>
      <c r="G31" s="155"/>
      <c r="H31" s="155"/>
      <c r="I31" s="156"/>
      <c r="J31" s="106">
        <v>84</v>
      </c>
      <c r="K31" s="106">
        <v>11</v>
      </c>
      <c r="L31" s="106"/>
      <c r="M31" s="106"/>
    </row>
    <row r="32" spans="1:13" ht="15" thickBot="1">
      <c r="A32" s="96"/>
      <c r="B32" s="97"/>
      <c r="C32" s="103"/>
      <c r="D32" s="99"/>
      <c r="E32" s="99"/>
      <c r="F32" s="24"/>
      <c r="G32" s="24"/>
      <c r="H32" s="24"/>
      <c r="I32" s="24"/>
      <c r="J32" s="71"/>
      <c r="K32" s="107"/>
      <c r="L32" s="106"/>
      <c r="M32" s="106"/>
    </row>
    <row r="33" spans="1:13" ht="14.5" thickBot="1">
      <c r="A33" s="67" t="s">
        <v>38</v>
      </c>
      <c r="B33" s="68">
        <f>B35</f>
        <v>1</v>
      </c>
      <c r="C33" s="69">
        <f>C35</f>
        <v>2</v>
      </c>
      <c r="D33" s="69">
        <f>D35</f>
        <v>0</v>
      </c>
      <c r="E33" s="69">
        <f>E35</f>
        <v>0</v>
      </c>
      <c r="F33" s="151" t="s">
        <v>39</v>
      </c>
      <c r="G33" s="152"/>
      <c r="H33" s="152"/>
      <c r="I33" s="153"/>
      <c r="J33" s="68">
        <f>J35</f>
        <v>50</v>
      </c>
      <c r="K33" s="68">
        <f>K35</f>
        <v>4</v>
      </c>
      <c r="L33" s="68">
        <f>L35</f>
        <v>0</v>
      </c>
      <c r="M33" s="68">
        <f>M35</f>
        <v>0</v>
      </c>
    </row>
    <row r="34" spans="1:13" ht="14.5">
      <c r="A34" s="98"/>
      <c r="B34" s="99"/>
      <c r="C34" s="104"/>
      <c r="D34" s="99"/>
      <c r="E34" s="99"/>
      <c r="F34" s="157"/>
      <c r="G34" s="157"/>
      <c r="H34" s="157"/>
      <c r="I34" s="158"/>
      <c r="J34" s="71"/>
      <c r="K34" s="107"/>
      <c r="L34" s="106"/>
      <c r="M34" s="106"/>
    </row>
    <row r="35" spans="1:13" ht="14.5">
      <c r="A35" s="100" t="s">
        <v>40</v>
      </c>
      <c r="B35" s="99">
        <v>1</v>
      </c>
      <c r="C35" s="99">
        <v>2</v>
      </c>
      <c r="D35" s="99"/>
      <c r="E35" s="99"/>
      <c r="F35" s="155" t="s">
        <v>41</v>
      </c>
      <c r="G35" s="155"/>
      <c r="H35" s="155"/>
      <c r="I35" s="156"/>
      <c r="J35" s="106">
        <v>50</v>
      </c>
      <c r="K35" s="106">
        <v>4</v>
      </c>
      <c r="L35" s="106"/>
      <c r="M35" s="106"/>
    </row>
    <row r="36" spans="1:13" ht="14">
      <c r="A36" s="93"/>
      <c r="B36" s="95"/>
      <c r="C36" s="94"/>
      <c r="D36" s="99"/>
      <c r="E36" s="99"/>
      <c r="F36" s="155"/>
      <c r="G36" s="155"/>
      <c r="H36" s="155"/>
      <c r="I36" s="156"/>
      <c r="J36" s="99"/>
      <c r="K36" s="99"/>
      <c r="L36" s="99"/>
      <c r="M36" s="99"/>
    </row>
    <row r="37" spans="1:13" ht="14.5" thickBot="1">
      <c r="A37" s="64" t="s">
        <v>42</v>
      </c>
      <c r="B37" s="65">
        <f>B6+B26+B33</f>
        <v>685</v>
      </c>
      <c r="C37" s="66">
        <f>C6+C26+C33</f>
        <v>556</v>
      </c>
      <c r="D37" s="105">
        <f>D6+D26+D33</f>
        <v>0</v>
      </c>
      <c r="E37" s="105">
        <f>E6+E26+E33</f>
        <v>0</v>
      </c>
      <c r="F37" s="159" t="s">
        <v>43</v>
      </c>
      <c r="G37" s="159"/>
      <c r="H37" s="159"/>
      <c r="I37" s="160"/>
      <c r="J37" s="65">
        <f>J6+J26+J33</f>
        <v>685</v>
      </c>
      <c r="K37" s="65">
        <f>K6+K26+K33</f>
        <v>556</v>
      </c>
      <c r="L37" s="65">
        <f>L6+L26+L33</f>
        <v>0</v>
      </c>
      <c r="M37" s="65">
        <f>M6+M26+M33</f>
        <v>0</v>
      </c>
    </row>
    <row r="38" spans="1:13" ht="14.5" thickBot="1">
      <c r="A38" s="67" t="s">
        <v>44</v>
      </c>
      <c r="B38" s="68">
        <f>J8-B8</f>
        <v>441</v>
      </c>
      <c r="C38" s="69">
        <f>K8-C8</f>
        <v>451</v>
      </c>
      <c r="D38" s="69">
        <f>L8-D8</f>
        <v>0</v>
      </c>
      <c r="E38" s="69">
        <f>M8-E8</f>
        <v>0</v>
      </c>
      <c r="F38" s="151" t="s">
        <v>45</v>
      </c>
      <c r="G38" s="152"/>
      <c r="H38" s="152"/>
      <c r="I38" s="153"/>
      <c r="J38" s="68">
        <f>J6-B6</f>
        <v>354</v>
      </c>
      <c r="K38" s="68">
        <f>K6-C6</f>
        <v>446</v>
      </c>
      <c r="L38" s="70">
        <f>L6-D6</f>
        <v>0</v>
      </c>
      <c r="M38" s="70">
        <f>M6-E6</f>
        <v>0</v>
      </c>
    </row>
    <row r="39" spans="1:13" ht="14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1"/>
    </row>
    <row r="40" spans="1:13" ht="14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1"/>
    </row>
    <row r="41" spans="1:13" ht="14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1"/>
    </row>
    <row r="42" spans="1:13" ht="14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1"/>
    </row>
    <row r="43" spans="1:13" ht="14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1"/>
    </row>
    <row r="44" spans="1:13" ht="14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1"/>
    </row>
    <row r="45" spans="1:13" ht="14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1"/>
    </row>
    <row r="46" spans="1:13" ht="14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1"/>
    </row>
    <row r="47" spans="1:13" ht="14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1"/>
    </row>
    <row r="48" spans="1:13" ht="14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1"/>
    </row>
    <row r="49" spans="1:11" ht="14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1"/>
    </row>
    <row r="50" spans="1:11" ht="14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1"/>
    </row>
    <row r="51" spans="1:11" ht="14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1"/>
    </row>
  </sheetData>
  <mergeCells count="33">
    <mergeCell ref="F13:I13"/>
    <mergeCell ref="F5:I5"/>
    <mergeCell ref="F6:I6"/>
    <mergeCell ref="F7:I7"/>
    <mergeCell ref="F8:I8"/>
    <mergeCell ref="F9:I9"/>
    <mergeCell ref="F10:I10"/>
    <mergeCell ref="F11:I11"/>
    <mergeCell ref="F12:I12"/>
    <mergeCell ref="F25:I25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38:I38"/>
    <mergeCell ref="F26:I26"/>
    <mergeCell ref="F27:I27"/>
    <mergeCell ref="F28:I28"/>
    <mergeCell ref="F29:I29"/>
    <mergeCell ref="F30:I30"/>
    <mergeCell ref="F31:I31"/>
    <mergeCell ref="F33:I33"/>
    <mergeCell ref="F34:I34"/>
    <mergeCell ref="F35:I35"/>
    <mergeCell ref="F36:I36"/>
    <mergeCell ref="F37:I37"/>
  </mergeCells>
  <conditionalFormatting sqref="A1:A2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EF28-DE75-47F9-9A0B-C8209FE9748A}">
  <dimension ref="A1:G104"/>
  <sheetViews>
    <sheetView topLeftCell="A34" workbookViewId="0">
      <selection activeCell="A24" sqref="A24:A25"/>
    </sheetView>
  </sheetViews>
  <sheetFormatPr defaultColWidth="11.453125" defaultRowHeight="14"/>
  <cols>
    <col min="1" max="1" width="4.26953125" style="123" customWidth="1"/>
    <col min="2" max="2" width="3.54296875" style="123" customWidth="1"/>
    <col min="3" max="3" width="48.6328125" style="123" bestFit="1" customWidth="1"/>
    <col min="4" max="6" width="21.453125" style="123" customWidth="1"/>
    <col min="7" max="251" width="11.453125" style="123"/>
    <col min="252" max="252" width="4.26953125" style="123" customWidth="1"/>
    <col min="253" max="253" width="3.54296875" style="123" customWidth="1"/>
    <col min="254" max="254" width="50" style="123" customWidth="1"/>
    <col min="255" max="256" width="0" style="123" hidden="1" customWidth="1"/>
    <col min="257" max="259" width="21.453125" style="123" customWidth="1"/>
    <col min="260" max="507" width="11.453125" style="123"/>
    <col min="508" max="508" width="4.26953125" style="123" customWidth="1"/>
    <col min="509" max="509" width="3.54296875" style="123" customWidth="1"/>
    <col min="510" max="510" width="50" style="123" customWidth="1"/>
    <col min="511" max="512" width="0" style="123" hidden="1" customWidth="1"/>
    <col min="513" max="515" width="21.453125" style="123" customWidth="1"/>
    <col min="516" max="763" width="11.453125" style="123"/>
    <col min="764" max="764" width="4.26953125" style="123" customWidth="1"/>
    <col min="765" max="765" width="3.54296875" style="123" customWidth="1"/>
    <col min="766" max="766" width="50" style="123" customWidth="1"/>
    <col min="767" max="768" width="0" style="123" hidden="1" customWidth="1"/>
    <col min="769" max="771" width="21.453125" style="123" customWidth="1"/>
    <col min="772" max="1019" width="11.453125" style="123"/>
    <col min="1020" max="1020" width="4.26953125" style="123" customWidth="1"/>
    <col min="1021" max="1021" width="3.54296875" style="123" customWidth="1"/>
    <col min="1022" max="1022" width="50" style="123" customWidth="1"/>
    <col min="1023" max="1024" width="0" style="123" hidden="1" customWidth="1"/>
    <col min="1025" max="1027" width="21.453125" style="123" customWidth="1"/>
    <col min="1028" max="1275" width="11.453125" style="123"/>
    <col min="1276" max="1276" width="4.26953125" style="123" customWidth="1"/>
    <col min="1277" max="1277" width="3.54296875" style="123" customWidth="1"/>
    <col min="1278" max="1278" width="50" style="123" customWidth="1"/>
    <col min="1279" max="1280" width="0" style="123" hidden="1" customWidth="1"/>
    <col min="1281" max="1283" width="21.453125" style="123" customWidth="1"/>
    <col min="1284" max="1531" width="11.453125" style="123"/>
    <col min="1532" max="1532" width="4.26953125" style="123" customWidth="1"/>
    <col min="1533" max="1533" width="3.54296875" style="123" customWidth="1"/>
    <col min="1534" max="1534" width="50" style="123" customWidth="1"/>
    <col min="1535" max="1536" width="0" style="123" hidden="1" customWidth="1"/>
    <col min="1537" max="1539" width="21.453125" style="123" customWidth="1"/>
    <col min="1540" max="1787" width="11.453125" style="123"/>
    <col min="1788" max="1788" width="4.26953125" style="123" customWidth="1"/>
    <col min="1789" max="1789" width="3.54296875" style="123" customWidth="1"/>
    <col min="1790" max="1790" width="50" style="123" customWidth="1"/>
    <col min="1791" max="1792" width="0" style="123" hidden="1" customWidth="1"/>
    <col min="1793" max="1795" width="21.453125" style="123" customWidth="1"/>
    <col min="1796" max="2043" width="11.453125" style="123"/>
    <col min="2044" max="2044" width="4.26953125" style="123" customWidth="1"/>
    <col min="2045" max="2045" width="3.54296875" style="123" customWidth="1"/>
    <col min="2046" max="2046" width="50" style="123" customWidth="1"/>
    <col min="2047" max="2048" width="0" style="123" hidden="1" customWidth="1"/>
    <col min="2049" max="2051" width="21.453125" style="123" customWidth="1"/>
    <col min="2052" max="2299" width="11.453125" style="123"/>
    <col min="2300" max="2300" width="4.26953125" style="123" customWidth="1"/>
    <col min="2301" max="2301" width="3.54296875" style="123" customWidth="1"/>
    <col min="2302" max="2302" width="50" style="123" customWidth="1"/>
    <col min="2303" max="2304" width="0" style="123" hidden="1" customWidth="1"/>
    <col min="2305" max="2307" width="21.453125" style="123" customWidth="1"/>
    <col min="2308" max="2555" width="11.453125" style="123"/>
    <col min="2556" max="2556" width="4.26953125" style="123" customWidth="1"/>
    <col min="2557" max="2557" width="3.54296875" style="123" customWidth="1"/>
    <col min="2558" max="2558" width="50" style="123" customWidth="1"/>
    <col min="2559" max="2560" width="0" style="123" hidden="1" customWidth="1"/>
    <col min="2561" max="2563" width="21.453125" style="123" customWidth="1"/>
    <col min="2564" max="2811" width="11.453125" style="123"/>
    <col min="2812" max="2812" width="4.26953125" style="123" customWidth="1"/>
    <col min="2813" max="2813" width="3.54296875" style="123" customWidth="1"/>
    <col min="2814" max="2814" width="50" style="123" customWidth="1"/>
    <col min="2815" max="2816" width="0" style="123" hidden="1" customWidth="1"/>
    <col min="2817" max="2819" width="21.453125" style="123" customWidth="1"/>
    <col min="2820" max="3067" width="11.453125" style="123"/>
    <col min="3068" max="3068" width="4.26953125" style="123" customWidth="1"/>
    <col min="3069" max="3069" width="3.54296875" style="123" customWidth="1"/>
    <col min="3070" max="3070" width="50" style="123" customWidth="1"/>
    <col min="3071" max="3072" width="0" style="123" hidden="1" customWidth="1"/>
    <col min="3073" max="3075" width="21.453125" style="123" customWidth="1"/>
    <col min="3076" max="3323" width="11.453125" style="123"/>
    <col min="3324" max="3324" width="4.26953125" style="123" customWidth="1"/>
    <col min="3325" max="3325" width="3.54296875" style="123" customWidth="1"/>
    <col min="3326" max="3326" width="50" style="123" customWidth="1"/>
    <col min="3327" max="3328" width="0" style="123" hidden="1" customWidth="1"/>
    <col min="3329" max="3331" width="21.453125" style="123" customWidth="1"/>
    <col min="3332" max="3579" width="11.453125" style="123"/>
    <col min="3580" max="3580" width="4.26953125" style="123" customWidth="1"/>
    <col min="3581" max="3581" width="3.54296875" style="123" customWidth="1"/>
    <col min="3582" max="3582" width="50" style="123" customWidth="1"/>
    <col min="3583" max="3584" width="0" style="123" hidden="1" customWidth="1"/>
    <col min="3585" max="3587" width="21.453125" style="123" customWidth="1"/>
    <col min="3588" max="3835" width="11.453125" style="123"/>
    <col min="3836" max="3836" width="4.26953125" style="123" customWidth="1"/>
    <col min="3837" max="3837" width="3.54296875" style="123" customWidth="1"/>
    <col min="3838" max="3838" width="50" style="123" customWidth="1"/>
    <col min="3839" max="3840" width="0" style="123" hidden="1" customWidth="1"/>
    <col min="3841" max="3843" width="21.453125" style="123" customWidth="1"/>
    <col min="3844" max="4091" width="11.453125" style="123"/>
    <col min="4092" max="4092" width="4.26953125" style="123" customWidth="1"/>
    <col min="4093" max="4093" width="3.54296875" style="123" customWidth="1"/>
    <col min="4094" max="4094" width="50" style="123" customWidth="1"/>
    <col min="4095" max="4096" width="0" style="123" hidden="1" customWidth="1"/>
    <col min="4097" max="4099" width="21.453125" style="123" customWidth="1"/>
    <col min="4100" max="4347" width="11.453125" style="123"/>
    <col min="4348" max="4348" width="4.26953125" style="123" customWidth="1"/>
    <col min="4349" max="4349" width="3.54296875" style="123" customWidth="1"/>
    <col min="4350" max="4350" width="50" style="123" customWidth="1"/>
    <col min="4351" max="4352" width="0" style="123" hidden="1" customWidth="1"/>
    <col min="4353" max="4355" width="21.453125" style="123" customWidth="1"/>
    <col min="4356" max="4603" width="11.453125" style="123"/>
    <col min="4604" max="4604" width="4.26953125" style="123" customWidth="1"/>
    <col min="4605" max="4605" width="3.54296875" style="123" customWidth="1"/>
    <col min="4606" max="4606" width="50" style="123" customWidth="1"/>
    <col min="4607" max="4608" width="0" style="123" hidden="1" customWidth="1"/>
    <col min="4609" max="4611" width="21.453125" style="123" customWidth="1"/>
    <col min="4612" max="4859" width="11.453125" style="123"/>
    <col min="4860" max="4860" width="4.26953125" style="123" customWidth="1"/>
    <col min="4861" max="4861" width="3.54296875" style="123" customWidth="1"/>
    <col min="4862" max="4862" width="50" style="123" customWidth="1"/>
    <col min="4863" max="4864" width="0" style="123" hidden="1" customWidth="1"/>
    <col min="4865" max="4867" width="21.453125" style="123" customWidth="1"/>
    <col min="4868" max="5115" width="11.453125" style="123"/>
    <col min="5116" max="5116" width="4.26953125" style="123" customWidth="1"/>
    <col min="5117" max="5117" width="3.54296875" style="123" customWidth="1"/>
    <col min="5118" max="5118" width="50" style="123" customWidth="1"/>
    <col min="5119" max="5120" width="0" style="123" hidden="1" customWidth="1"/>
    <col min="5121" max="5123" width="21.453125" style="123" customWidth="1"/>
    <col min="5124" max="5371" width="11.453125" style="123"/>
    <col min="5372" max="5372" width="4.26953125" style="123" customWidth="1"/>
    <col min="5373" max="5373" width="3.54296875" style="123" customWidth="1"/>
    <col min="5374" max="5374" width="50" style="123" customWidth="1"/>
    <col min="5375" max="5376" width="0" style="123" hidden="1" customWidth="1"/>
    <col min="5377" max="5379" width="21.453125" style="123" customWidth="1"/>
    <col min="5380" max="5627" width="11.453125" style="123"/>
    <col min="5628" max="5628" width="4.26953125" style="123" customWidth="1"/>
    <col min="5629" max="5629" width="3.54296875" style="123" customWidth="1"/>
    <col min="5630" max="5630" width="50" style="123" customWidth="1"/>
    <col min="5631" max="5632" width="0" style="123" hidden="1" customWidth="1"/>
    <col min="5633" max="5635" width="21.453125" style="123" customWidth="1"/>
    <col min="5636" max="5883" width="11.453125" style="123"/>
    <col min="5884" max="5884" width="4.26953125" style="123" customWidth="1"/>
    <col min="5885" max="5885" width="3.54296875" style="123" customWidth="1"/>
    <col min="5886" max="5886" width="50" style="123" customWidth="1"/>
    <col min="5887" max="5888" width="0" style="123" hidden="1" customWidth="1"/>
    <col min="5889" max="5891" width="21.453125" style="123" customWidth="1"/>
    <col min="5892" max="6139" width="11.453125" style="123"/>
    <col min="6140" max="6140" width="4.26953125" style="123" customWidth="1"/>
    <col min="6141" max="6141" width="3.54296875" style="123" customWidth="1"/>
    <col min="6142" max="6142" width="50" style="123" customWidth="1"/>
    <col min="6143" max="6144" width="0" style="123" hidden="1" customWidth="1"/>
    <col min="6145" max="6147" width="21.453125" style="123" customWidth="1"/>
    <col min="6148" max="6395" width="11.453125" style="123"/>
    <col min="6396" max="6396" width="4.26953125" style="123" customWidth="1"/>
    <col min="6397" max="6397" width="3.54296875" style="123" customWidth="1"/>
    <col min="6398" max="6398" width="50" style="123" customWidth="1"/>
    <col min="6399" max="6400" width="0" style="123" hidden="1" customWidth="1"/>
    <col min="6401" max="6403" width="21.453125" style="123" customWidth="1"/>
    <col min="6404" max="6651" width="11.453125" style="123"/>
    <col min="6652" max="6652" width="4.26953125" style="123" customWidth="1"/>
    <col min="6653" max="6653" width="3.54296875" style="123" customWidth="1"/>
    <col min="6654" max="6654" width="50" style="123" customWidth="1"/>
    <col min="6655" max="6656" width="0" style="123" hidden="1" customWidth="1"/>
    <col min="6657" max="6659" width="21.453125" style="123" customWidth="1"/>
    <col min="6660" max="6907" width="11.453125" style="123"/>
    <col min="6908" max="6908" width="4.26953125" style="123" customWidth="1"/>
    <col min="6909" max="6909" width="3.54296875" style="123" customWidth="1"/>
    <col min="6910" max="6910" width="50" style="123" customWidth="1"/>
    <col min="6911" max="6912" width="0" style="123" hidden="1" customWidth="1"/>
    <col min="6913" max="6915" width="21.453125" style="123" customWidth="1"/>
    <col min="6916" max="7163" width="11.453125" style="123"/>
    <col min="7164" max="7164" width="4.26953125" style="123" customWidth="1"/>
    <col min="7165" max="7165" width="3.54296875" style="123" customWidth="1"/>
    <col min="7166" max="7166" width="50" style="123" customWidth="1"/>
    <col min="7167" max="7168" width="0" style="123" hidden="1" customWidth="1"/>
    <col min="7169" max="7171" width="21.453125" style="123" customWidth="1"/>
    <col min="7172" max="7419" width="11.453125" style="123"/>
    <col min="7420" max="7420" width="4.26953125" style="123" customWidth="1"/>
    <col min="7421" max="7421" width="3.54296875" style="123" customWidth="1"/>
    <col min="7422" max="7422" width="50" style="123" customWidth="1"/>
    <col min="7423" max="7424" width="0" style="123" hidden="1" customWidth="1"/>
    <col min="7425" max="7427" width="21.453125" style="123" customWidth="1"/>
    <col min="7428" max="7675" width="11.453125" style="123"/>
    <col min="7676" max="7676" width="4.26953125" style="123" customWidth="1"/>
    <col min="7677" max="7677" width="3.54296875" style="123" customWidth="1"/>
    <col min="7678" max="7678" width="50" style="123" customWidth="1"/>
    <col min="7679" max="7680" width="0" style="123" hidden="1" customWidth="1"/>
    <col min="7681" max="7683" width="21.453125" style="123" customWidth="1"/>
    <col min="7684" max="7931" width="11.453125" style="123"/>
    <col min="7932" max="7932" width="4.26953125" style="123" customWidth="1"/>
    <col min="7933" max="7933" width="3.54296875" style="123" customWidth="1"/>
    <col min="7934" max="7934" width="50" style="123" customWidth="1"/>
    <col min="7935" max="7936" width="0" style="123" hidden="1" customWidth="1"/>
    <col min="7937" max="7939" width="21.453125" style="123" customWidth="1"/>
    <col min="7940" max="8187" width="11.453125" style="123"/>
    <col min="8188" max="8188" width="4.26953125" style="123" customWidth="1"/>
    <col min="8189" max="8189" width="3.54296875" style="123" customWidth="1"/>
    <col min="8190" max="8190" width="50" style="123" customWidth="1"/>
    <col min="8191" max="8192" width="0" style="123" hidden="1" customWidth="1"/>
    <col min="8193" max="8195" width="21.453125" style="123" customWidth="1"/>
    <col min="8196" max="8443" width="11.453125" style="123"/>
    <col min="8444" max="8444" width="4.26953125" style="123" customWidth="1"/>
    <col min="8445" max="8445" width="3.54296875" style="123" customWidth="1"/>
    <col min="8446" max="8446" width="50" style="123" customWidth="1"/>
    <col min="8447" max="8448" width="0" style="123" hidden="1" customWidth="1"/>
    <col min="8449" max="8451" width="21.453125" style="123" customWidth="1"/>
    <col min="8452" max="8699" width="11.453125" style="123"/>
    <col min="8700" max="8700" width="4.26953125" style="123" customWidth="1"/>
    <col min="8701" max="8701" width="3.54296875" style="123" customWidth="1"/>
    <col min="8702" max="8702" width="50" style="123" customWidth="1"/>
    <col min="8703" max="8704" width="0" style="123" hidden="1" customWidth="1"/>
    <col min="8705" max="8707" width="21.453125" style="123" customWidth="1"/>
    <col min="8708" max="8955" width="11.453125" style="123"/>
    <col min="8956" max="8956" width="4.26953125" style="123" customWidth="1"/>
    <col min="8957" max="8957" width="3.54296875" style="123" customWidth="1"/>
    <col min="8958" max="8958" width="50" style="123" customWidth="1"/>
    <col min="8959" max="8960" width="0" style="123" hidden="1" customWidth="1"/>
    <col min="8961" max="8963" width="21.453125" style="123" customWidth="1"/>
    <col min="8964" max="9211" width="11.453125" style="123"/>
    <col min="9212" max="9212" width="4.26953125" style="123" customWidth="1"/>
    <col min="9213" max="9213" width="3.54296875" style="123" customWidth="1"/>
    <col min="9214" max="9214" width="50" style="123" customWidth="1"/>
    <col min="9215" max="9216" width="0" style="123" hidden="1" customWidth="1"/>
    <col min="9217" max="9219" width="21.453125" style="123" customWidth="1"/>
    <col min="9220" max="9467" width="11.453125" style="123"/>
    <col min="9468" max="9468" width="4.26953125" style="123" customWidth="1"/>
    <col min="9469" max="9469" width="3.54296875" style="123" customWidth="1"/>
    <col min="9470" max="9470" width="50" style="123" customWidth="1"/>
    <col min="9471" max="9472" width="0" style="123" hidden="1" customWidth="1"/>
    <col min="9473" max="9475" width="21.453125" style="123" customWidth="1"/>
    <col min="9476" max="9723" width="11.453125" style="123"/>
    <col min="9724" max="9724" width="4.26953125" style="123" customWidth="1"/>
    <col min="9725" max="9725" width="3.54296875" style="123" customWidth="1"/>
    <col min="9726" max="9726" width="50" style="123" customWidth="1"/>
    <col min="9727" max="9728" width="0" style="123" hidden="1" customWidth="1"/>
    <col min="9729" max="9731" width="21.453125" style="123" customWidth="1"/>
    <col min="9732" max="9979" width="11.453125" style="123"/>
    <col min="9980" max="9980" width="4.26953125" style="123" customWidth="1"/>
    <col min="9981" max="9981" width="3.54296875" style="123" customWidth="1"/>
    <col min="9982" max="9982" width="50" style="123" customWidth="1"/>
    <col min="9983" max="9984" width="0" style="123" hidden="1" customWidth="1"/>
    <col min="9985" max="9987" width="21.453125" style="123" customWidth="1"/>
    <col min="9988" max="10235" width="11.453125" style="123"/>
    <col min="10236" max="10236" width="4.26953125" style="123" customWidth="1"/>
    <col min="10237" max="10237" width="3.54296875" style="123" customWidth="1"/>
    <col min="10238" max="10238" width="50" style="123" customWidth="1"/>
    <col min="10239" max="10240" width="0" style="123" hidden="1" customWidth="1"/>
    <col min="10241" max="10243" width="21.453125" style="123" customWidth="1"/>
    <col min="10244" max="10491" width="11.453125" style="123"/>
    <col min="10492" max="10492" width="4.26953125" style="123" customWidth="1"/>
    <col min="10493" max="10493" width="3.54296875" style="123" customWidth="1"/>
    <col min="10494" max="10494" width="50" style="123" customWidth="1"/>
    <col min="10495" max="10496" width="0" style="123" hidden="1" customWidth="1"/>
    <col min="10497" max="10499" width="21.453125" style="123" customWidth="1"/>
    <col min="10500" max="10747" width="11.453125" style="123"/>
    <col min="10748" max="10748" width="4.26953125" style="123" customWidth="1"/>
    <col min="10749" max="10749" width="3.54296875" style="123" customWidth="1"/>
    <col min="10750" max="10750" width="50" style="123" customWidth="1"/>
    <col min="10751" max="10752" width="0" style="123" hidden="1" customWidth="1"/>
    <col min="10753" max="10755" width="21.453125" style="123" customWidth="1"/>
    <col min="10756" max="11003" width="11.453125" style="123"/>
    <col min="11004" max="11004" width="4.26953125" style="123" customWidth="1"/>
    <col min="11005" max="11005" width="3.54296875" style="123" customWidth="1"/>
    <col min="11006" max="11006" width="50" style="123" customWidth="1"/>
    <col min="11007" max="11008" width="0" style="123" hidden="1" customWidth="1"/>
    <col min="11009" max="11011" width="21.453125" style="123" customWidth="1"/>
    <col min="11012" max="11259" width="11.453125" style="123"/>
    <col min="11260" max="11260" width="4.26953125" style="123" customWidth="1"/>
    <col min="11261" max="11261" width="3.54296875" style="123" customWidth="1"/>
    <col min="11262" max="11262" width="50" style="123" customWidth="1"/>
    <col min="11263" max="11264" width="0" style="123" hidden="1" customWidth="1"/>
    <col min="11265" max="11267" width="21.453125" style="123" customWidth="1"/>
    <col min="11268" max="11515" width="11.453125" style="123"/>
    <col min="11516" max="11516" width="4.26953125" style="123" customWidth="1"/>
    <col min="11517" max="11517" width="3.54296875" style="123" customWidth="1"/>
    <col min="11518" max="11518" width="50" style="123" customWidth="1"/>
    <col min="11519" max="11520" width="0" style="123" hidden="1" customWidth="1"/>
    <col min="11521" max="11523" width="21.453125" style="123" customWidth="1"/>
    <col min="11524" max="11771" width="11.453125" style="123"/>
    <col min="11772" max="11772" width="4.26953125" style="123" customWidth="1"/>
    <col min="11773" max="11773" width="3.54296875" style="123" customWidth="1"/>
    <col min="11774" max="11774" width="50" style="123" customWidth="1"/>
    <col min="11775" max="11776" width="0" style="123" hidden="1" customWidth="1"/>
    <col min="11777" max="11779" width="21.453125" style="123" customWidth="1"/>
    <col min="11780" max="12027" width="11.453125" style="123"/>
    <col min="12028" max="12028" width="4.26953125" style="123" customWidth="1"/>
    <col min="12029" max="12029" width="3.54296875" style="123" customWidth="1"/>
    <col min="12030" max="12030" width="50" style="123" customWidth="1"/>
    <col min="12031" max="12032" width="0" style="123" hidden="1" customWidth="1"/>
    <col min="12033" max="12035" width="21.453125" style="123" customWidth="1"/>
    <col min="12036" max="12283" width="11.453125" style="123"/>
    <col min="12284" max="12284" width="4.26953125" style="123" customWidth="1"/>
    <col min="12285" max="12285" width="3.54296875" style="123" customWidth="1"/>
    <col min="12286" max="12286" width="50" style="123" customWidth="1"/>
    <col min="12287" max="12288" width="0" style="123" hidden="1" customWidth="1"/>
    <col min="12289" max="12291" width="21.453125" style="123" customWidth="1"/>
    <col min="12292" max="12539" width="11.453125" style="123"/>
    <col min="12540" max="12540" width="4.26953125" style="123" customWidth="1"/>
    <col min="12541" max="12541" width="3.54296875" style="123" customWidth="1"/>
    <col min="12542" max="12542" width="50" style="123" customWidth="1"/>
    <col min="12543" max="12544" width="0" style="123" hidden="1" customWidth="1"/>
    <col min="12545" max="12547" width="21.453125" style="123" customWidth="1"/>
    <col min="12548" max="12795" width="11.453125" style="123"/>
    <col min="12796" max="12796" width="4.26953125" style="123" customWidth="1"/>
    <col min="12797" max="12797" width="3.54296875" style="123" customWidth="1"/>
    <col min="12798" max="12798" width="50" style="123" customWidth="1"/>
    <col min="12799" max="12800" width="0" style="123" hidden="1" customWidth="1"/>
    <col min="12801" max="12803" width="21.453125" style="123" customWidth="1"/>
    <col min="12804" max="13051" width="11.453125" style="123"/>
    <col min="13052" max="13052" width="4.26953125" style="123" customWidth="1"/>
    <col min="13053" max="13053" width="3.54296875" style="123" customWidth="1"/>
    <col min="13054" max="13054" width="50" style="123" customWidth="1"/>
    <col min="13055" max="13056" width="0" style="123" hidden="1" customWidth="1"/>
    <col min="13057" max="13059" width="21.453125" style="123" customWidth="1"/>
    <col min="13060" max="13307" width="11.453125" style="123"/>
    <col min="13308" max="13308" width="4.26953125" style="123" customWidth="1"/>
    <col min="13309" max="13309" width="3.54296875" style="123" customWidth="1"/>
    <col min="13310" max="13310" width="50" style="123" customWidth="1"/>
    <col min="13311" max="13312" width="0" style="123" hidden="1" customWidth="1"/>
    <col min="13313" max="13315" width="21.453125" style="123" customWidth="1"/>
    <col min="13316" max="13563" width="11.453125" style="123"/>
    <col min="13564" max="13564" width="4.26953125" style="123" customWidth="1"/>
    <col min="13565" max="13565" width="3.54296875" style="123" customWidth="1"/>
    <col min="13566" max="13566" width="50" style="123" customWidth="1"/>
    <col min="13567" max="13568" width="0" style="123" hidden="1" customWidth="1"/>
    <col min="13569" max="13571" width="21.453125" style="123" customWidth="1"/>
    <col min="13572" max="13819" width="11.453125" style="123"/>
    <col min="13820" max="13820" width="4.26953125" style="123" customWidth="1"/>
    <col min="13821" max="13821" width="3.54296875" style="123" customWidth="1"/>
    <col min="13822" max="13822" width="50" style="123" customWidth="1"/>
    <col min="13823" max="13824" width="0" style="123" hidden="1" customWidth="1"/>
    <col min="13825" max="13827" width="21.453125" style="123" customWidth="1"/>
    <col min="13828" max="14075" width="11.453125" style="123"/>
    <col min="14076" max="14076" width="4.26953125" style="123" customWidth="1"/>
    <col min="14077" max="14077" width="3.54296875" style="123" customWidth="1"/>
    <col min="14078" max="14078" width="50" style="123" customWidth="1"/>
    <col min="14079" max="14080" width="0" style="123" hidden="1" customWidth="1"/>
    <col min="14081" max="14083" width="21.453125" style="123" customWidth="1"/>
    <col min="14084" max="14331" width="11.453125" style="123"/>
    <col min="14332" max="14332" width="4.26953125" style="123" customWidth="1"/>
    <col min="14333" max="14333" width="3.54296875" style="123" customWidth="1"/>
    <col min="14334" max="14334" width="50" style="123" customWidth="1"/>
    <col min="14335" max="14336" width="0" style="123" hidden="1" customWidth="1"/>
    <col min="14337" max="14339" width="21.453125" style="123" customWidth="1"/>
    <col min="14340" max="14587" width="11.453125" style="123"/>
    <col min="14588" max="14588" width="4.26953125" style="123" customWidth="1"/>
    <col min="14589" max="14589" width="3.54296875" style="123" customWidth="1"/>
    <col min="14590" max="14590" width="50" style="123" customWidth="1"/>
    <col min="14591" max="14592" width="0" style="123" hidden="1" customWidth="1"/>
    <col min="14593" max="14595" width="21.453125" style="123" customWidth="1"/>
    <col min="14596" max="14843" width="11.453125" style="123"/>
    <col min="14844" max="14844" width="4.26953125" style="123" customWidth="1"/>
    <col min="14845" max="14845" width="3.54296875" style="123" customWidth="1"/>
    <col min="14846" max="14846" width="50" style="123" customWidth="1"/>
    <col min="14847" max="14848" width="0" style="123" hidden="1" customWidth="1"/>
    <col min="14849" max="14851" width="21.453125" style="123" customWidth="1"/>
    <col min="14852" max="15099" width="11.453125" style="123"/>
    <col min="15100" max="15100" width="4.26953125" style="123" customWidth="1"/>
    <col min="15101" max="15101" width="3.54296875" style="123" customWidth="1"/>
    <col min="15102" max="15102" width="50" style="123" customWidth="1"/>
    <col min="15103" max="15104" width="0" style="123" hidden="1" customWidth="1"/>
    <col min="15105" max="15107" width="21.453125" style="123" customWidth="1"/>
    <col min="15108" max="15355" width="11.453125" style="123"/>
    <col min="15356" max="15356" width="4.26953125" style="123" customWidth="1"/>
    <col min="15357" max="15357" width="3.54296875" style="123" customWidth="1"/>
    <col min="15358" max="15358" width="50" style="123" customWidth="1"/>
    <col min="15359" max="15360" width="0" style="123" hidden="1" customWidth="1"/>
    <col min="15361" max="15363" width="21.453125" style="123" customWidth="1"/>
    <col min="15364" max="15611" width="11.453125" style="123"/>
    <col min="15612" max="15612" width="4.26953125" style="123" customWidth="1"/>
    <col min="15613" max="15613" width="3.54296875" style="123" customWidth="1"/>
    <col min="15614" max="15614" width="50" style="123" customWidth="1"/>
    <col min="15615" max="15616" width="0" style="123" hidden="1" customWidth="1"/>
    <col min="15617" max="15619" width="21.453125" style="123" customWidth="1"/>
    <col min="15620" max="15867" width="11.453125" style="123"/>
    <col min="15868" max="15868" width="4.26953125" style="123" customWidth="1"/>
    <col min="15869" max="15869" width="3.54296875" style="123" customWidth="1"/>
    <col min="15870" max="15870" width="50" style="123" customWidth="1"/>
    <col min="15871" max="15872" width="0" style="123" hidden="1" customWidth="1"/>
    <col min="15873" max="15875" width="21.453125" style="123" customWidth="1"/>
    <col min="15876" max="16123" width="11.453125" style="123"/>
    <col min="16124" max="16124" width="4.26953125" style="123" customWidth="1"/>
    <col min="16125" max="16125" width="3.54296875" style="123" customWidth="1"/>
    <col min="16126" max="16126" width="50" style="123" customWidth="1"/>
    <col min="16127" max="16128" width="0" style="123" hidden="1" customWidth="1"/>
    <col min="16129" max="16131" width="21.453125" style="123" customWidth="1"/>
    <col min="16132" max="16384" width="11.453125" style="123"/>
  </cols>
  <sheetData>
    <row r="1" spans="1:7" s="29" customFormat="1" ht="20">
      <c r="A1" s="114" t="s">
        <v>179</v>
      </c>
      <c r="B1" s="115"/>
      <c r="C1" s="115"/>
      <c r="D1" s="116"/>
      <c r="E1" s="116"/>
      <c r="F1" s="116"/>
      <c r="G1" s="116"/>
    </row>
    <row r="2" spans="1:7" s="29" customFormat="1" ht="18">
      <c r="A2" s="117" t="s">
        <v>205</v>
      </c>
      <c r="B2" s="115"/>
      <c r="C2" s="115"/>
      <c r="D2" s="115"/>
      <c r="E2" s="115"/>
      <c r="F2" s="115"/>
      <c r="G2" s="115"/>
    </row>
    <row r="3" spans="1:7" s="29" customFormat="1" ht="13">
      <c r="A3" s="118" t="s">
        <v>180</v>
      </c>
      <c r="B3" s="119"/>
      <c r="C3" s="119"/>
      <c r="D3" s="120"/>
      <c r="E3" s="120"/>
      <c r="F3" s="120"/>
      <c r="G3" s="119"/>
    </row>
    <row r="4" spans="1:7">
      <c r="A4" s="121"/>
      <c r="B4" s="122"/>
      <c r="C4" s="122"/>
      <c r="D4" s="122"/>
      <c r="E4" s="122"/>
      <c r="F4" s="122"/>
    </row>
    <row r="5" spans="1:7" ht="15" customHeight="1">
      <c r="A5" s="174" t="s">
        <v>105</v>
      </c>
      <c r="B5" s="174"/>
      <c r="C5" s="175"/>
      <c r="D5" s="170">
        <v>2018</v>
      </c>
      <c r="E5" s="172">
        <v>2019</v>
      </c>
      <c r="F5" s="172">
        <v>2020</v>
      </c>
      <c r="G5" s="172">
        <v>2021</v>
      </c>
    </row>
    <row r="6" spans="1:7" ht="15.75" customHeight="1" thickBot="1">
      <c r="A6" s="176"/>
      <c r="B6" s="176"/>
      <c r="C6" s="177"/>
      <c r="D6" s="171"/>
      <c r="E6" s="173"/>
      <c r="F6" s="173"/>
      <c r="G6" s="173"/>
    </row>
    <row r="7" spans="1:7" ht="14.5" thickBot="1">
      <c r="A7" s="124"/>
      <c r="B7" s="125" t="s">
        <v>106</v>
      </c>
      <c r="C7" s="126" t="s">
        <v>107</v>
      </c>
      <c r="D7" s="68"/>
      <c r="E7" s="68"/>
      <c r="F7" s="69"/>
      <c r="G7" s="68"/>
    </row>
    <row r="8" spans="1:7">
      <c r="A8" s="111"/>
      <c r="B8" s="111"/>
      <c r="C8" s="112" t="s">
        <v>108</v>
      </c>
      <c r="D8" s="71"/>
      <c r="E8" s="76"/>
      <c r="F8" s="71"/>
      <c r="G8" s="71"/>
    </row>
    <row r="9" spans="1:7">
      <c r="A9" s="111"/>
      <c r="B9" s="111"/>
      <c r="C9" s="112" t="s">
        <v>109</v>
      </c>
      <c r="D9" s="74"/>
      <c r="E9" s="75"/>
      <c r="F9" s="79"/>
      <c r="G9" s="79"/>
    </row>
    <row r="10" spans="1:7">
      <c r="A10" s="111" t="s">
        <v>110</v>
      </c>
      <c r="B10" s="111"/>
      <c r="C10" s="113" t="s">
        <v>111</v>
      </c>
      <c r="D10" s="71"/>
      <c r="E10" s="76"/>
      <c r="F10" s="71"/>
      <c r="G10" s="71"/>
    </row>
    <row r="11" spans="1:7">
      <c r="A11" s="111" t="s">
        <v>112</v>
      </c>
      <c r="B11" s="111"/>
      <c r="C11" s="112" t="s">
        <v>113</v>
      </c>
      <c r="D11" s="71"/>
      <c r="E11" s="76"/>
      <c r="F11" s="71"/>
      <c r="G11" s="71"/>
    </row>
    <row r="12" spans="1:7">
      <c r="A12" s="111" t="s">
        <v>114</v>
      </c>
      <c r="B12" s="111"/>
      <c r="C12" s="112" t="s">
        <v>115</v>
      </c>
      <c r="D12" s="71"/>
      <c r="E12" s="76"/>
      <c r="F12" s="71"/>
      <c r="G12" s="71"/>
    </row>
    <row r="13" spans="1:7">
      <c r="A13" s="111" t="s">
        <v>116</v>
      </c>
      <c r="B13" s="111"/>
      <c r="C13" s="112" t="s">
        <v>117</v>
      </c>
      <c r="D13" s="78"/>
      <c r="E13" s="102"/>
      <c r="F13" s="78"/>
      <c r="G13" s="78"/>
    </row>
    <row r="14" spans="1:7">
      <c r="A14" s="111" t="s">
        <v>118</v>
      </c>
      <c r="B14" s="111"/>
      <c r="C14" s="112" t="s">
        <v>119</v>
      </c>
      <c r="D14" s="71"/>
      <c r="E14" s="76"/>
      <c r="F14" s="71"/>
      <c r="G14" s="71"/>
    </row>
    <row r="15" spans="1:7" ht="14.5" thickBot="1">
      <c r="A15" s="111" t="s">
        <v>106</v>
      </c>
      <c r="B15" s="111"/>
      <c r="C15" s="112" t="s">
        <v>120</v>
      </c>
      <c r="D15" s="71"/>
      <c r="E15" s="76"/>
      <c r="F15" s="71"/>
      <c r="G15" s="71"/>
    </row>
    <row r="16" spans="1:7" ht="14.5" thickBot="1">
      <c r="A16" s="111" t="s">
        <v>121</v>
      </c>
      <c r="B16" s="125" t="s">
        <v>122</v>
      </c>
      <c r="C16" s="126" t="s">
        <v>123</v>
      </c>
      <c r="D16" s="68"/>
      <c r="E16" s="68"/>
      <c r="F16" s="69"/>
      <c r="G16" s="68"/>
    </row>
    <row r="17" spans="1:7">
      <c r="A17" s="111" t="s">
        <v>124</v>
      </c>
      <c r="B17" s="111"/>
      <c r="C17" s="112" t="s">
        <v>125</v>
      </c>
      <c r="D17" s="71"/>
      <c r="E17" s="76"/>
      <c r="F17" s="71"/>
      <c r="G17" s="71"/>
    </row>
    <row r="18" spans="1:7">
      <c r="A18" s="111" t="s">
        <v>121</v>
      </c>
      <c r="B18" s="111"/>
      <c r="C18" s="112" t="s">
        <v>126</v>
      </c>
      <c r="D18" s="74"/>
      <c r="E18" s="75"/>
      <c r="F18" s="79"/>
      <c r="G18" s="79"/>
    </row>
    <row r="19" spans="1:7">
      <c r="A19" s="111" t="s">
        <v>106</v>
      </c>
      <c r="B19" s="111"/>
      <c r="C19" s="112" t="s">
        <v>127</v>
      </c>
      <c r="D19" s="71"/>
      <c r="E19" s="76"/>
      <c r="F19" s="71"/>
      <c r="G19" s="71"/>
    </row>
    <row r="20" spans="1:7">
      <c r="A20" s="111" t="s">
        <v>118</v>
      </c>
      <c r="B20" s="111"/>
      <c r="C20" s="112" t="s">
        <v>128</v>
      </c>
      <c r="D20" s="71"/>
      <c r="E20" s="76"/>
      <c r="F20" s="71"/>
      <c r="G20" s="71"/>
    </row>
    <row r="21" spans="1:7">
      <c r="A21" s="111" t="s">
        <v>1</v>
      </c>
      <c r="B21" s="111"/>
      <c r="C21" s="112" t="s">
        <v>129</v>
      </c>
      <c r="D21" s="71"/>
      <c r="E21" s="76"/>
      <c r="F21" s="71"/>
      <c r="G21" s="71"/>
    </row>
    <row r="22" spans="1:7">
      <c r="A22" s="111"/>
      <c r="B22" s="111"/>
      <c r="C22" s="112" t="s">
        <v>130</v>
      </c>
      <c r="D22" s="78"/>
      <c r="E22" s="102"/>
      <c r="F22" s="78"/>
      <c r="G22" s="78"/>
    </row>
    <row r="23" spans="1:7" ht="14.5" thickBot="1">
      <c r="A23" s="111"/>
      <c r="B23" s="111"/>
      <c r="C23" s="112" t="s">
        <v>131</v>
      </c>
      <c r="D23" s="71"/>
      <c r="E23" s="76"/>
      <c r="F23" s="71"/>
      <c r="G23" s="71"/>
    </row>
    <row r="24" spans="1:7" ht="14.5" thickBot="1">
      <c r="A24" s="150"/>
      <c r="B24" s="148" t="s">
        <v>132</v>
      </c>
      <c r="C24" s="109" t="s">
        <v>133</v>
      </c>
      <c r="D24" s="109"/>
      <c r="E24" s="109"/>
      <c r="F24" s="110"/>
      <c r="G24" s="109"/>
    </row>
    <row r="25" spans="1:7" ht="14.5" thickBot="1">
      <c r="A25" s="150"/>
      <c r="B25" s="149" t="s">
        <v>134</v>
      </c>
      <c r="C25" s="126" t="s">
        <v>135</v>
      </c>
      <c r="D25" s="68"/>
      <c r="E25" s="68"/>
      <c r="F25" s="69"/>
      <c r="G25" s="68"/>
    </row>
    <row r="26" spans="1:7">
      <c r="A26" s="111" t="s">
        <v>136</v>
      </c>
      <c r="B26" s="111"/>
      <c r="C26" s="112" t="s">
        <v>137</v>
      </c>
      <c r="D26" s="71"/>
      <c r="E26" s="76"/>
      <c r="F26" s="71"/>
      <c r="G26" s="71"/>
    </row>
    <row r="27" spans="1:7">
      <c r="A27" s="111" t="s">
        <v>106</v>
      </c>
      <c r="B27" s="111"/>
      <c r="C27" s="112" t="s">
        <v>138</v>
      </c>
      <c r="D27" s="74"/>
      <c r="E27" s="75"/>
      <c r="F27" s="79"/>
      <c r="G27" s="79"/>
    </row>
    <row r="28" spans="1:7">
      <c r="A28" s="111" t="s">
        <v>1</v>
      </c>
      <c r="B28" s="111"/>
      <c r="C28" s="112" t="s">
        <v>139</v>
      </c>
      <c r="D28" s="71"/>
      <c r="E28" s="76"/>
      <c r="F28" s="71"/>
      <c r="G28" s="71"/>
    </row>
    <row r="29" spans="1:7" ht="14.5" thickBot="1">
      <c r="A29" s="111" t="s">
        <v>124</v>
      </c>
      <c r="B29" s="111"/>
      <c r="C29" s="112" t="s">
        <v>140</v>
      </c>
      <c r="D29" s="71"/>
      <c r="E29" s="76"/>
      <c r="F29" s="71"/>
      <c r="G29" s="71"/>
    </row>
    <row r="30" spans="1:7" ht="14.5" thickBot="1">
      <c r="A30" s="111" t="s">
        <v>1</v>
      </c>
      <c r="B30" s="125" t="s">
        <v>141</v>
      </c>
      <c r="C30" s="126" t="s">
        <v>142</v>
      </c>
      <c r="D30" s="68"/>
      <c r="E30" s="68"/>
      <c r="F30" s="69"/>
      <c r="G30" s="68"/>
    </row>
    <row r="31" spans="1:7">
      <c r="A31" s="111" t="s">
        <v>143</v>
      </c>
      <c r="B31" s="127"/>
      <c r="C31" s="112" t="s">
        <v>144</v>
      </c>
      <c r="D31" s="71"/>
      <c r="E31" s="76"/>
      <c r="F31" s="71"/>
      <c r="G31" s="71"/>
    </row>
    <row r="32" spans="1:7">
      <c r="A32" s="111" t="s">
        <v>106</v>
      </c>
      <c r="B32" s="127"/>
      <c r="C32" s="112" t="s">
        <v>145</v>
      </c>
      <c r="D32" s="74"/>
      <c r="E32" s="75"/>
      <c r="F32" s="79"/>
      <c r="G32" s="79"/>
    </row>
    <row r="33" spans="1:7">
      <c r="A33" s="111" t="s">
        <v>110</v>
      </c>
      <c r="B33" s="127"/>
      <c r="C33" s="112" t="s">
        <v>146</v>
      </c>
      <c r="D33" s="71"/>
      <c r="E33" s="76"/>
      <c r="F33" s="71"/>
      <c r="G33" s="71"/>
    </row>
    <row r="34" spans="1:7" ht="14.5" thickBot="1">
      <c r="A34" s="111" t="s">
        <v>147</v>
      </c>
      <c r="B34" s="127"/>
      <c r="C34" s="112" t="s">
        <v>148</v>
      </c>
      <c r="D34" s="71"/>
      <c r="E34" s="76"/>
      <c r="F34" s="71"/>
      <c r="G34" s="71"/>
    </row>
    <row r="35" spans="1:7" ht="14.5" thickBot="1">
      <c r="A35" s="128"/>
      <c r="B35" s="109" t="s">
        <v>149</v>
      </c>
      <c r="C35" s="109" t="s">
        <v>150</v>
      </c>
      <c r="D35" s="109"/>
      <c r="E35" s="109"/>
      <c r="F35" s="110"/>
      <c r="G35" s="109"/>
    </row>
    <row r="36" spans="1:7" ht="14.5" thickBot="1">
      <c r="A36" s="129"/>
      <c r="B36" s="113"/>
      <c r="C36" s="130"/>
    </row>
    <row r="37" spans="1:7" ht="14.5" thickBot="1">
      <c r="A37" s="109" t="s">
        <v>151</v>
      </c>
      <c r="B37" s="131"/>
      <c r="C37" s="109" t="s">
        <v>152</v>
      </c>
      <c r="D37" s="109"/>
      <c r="E37" s="110"/>
      <c r="F37" s="110"/>
      <c r="G37" s="132"/>
    </row>
    <row r="38" spans="1:7" ht="14.5" thickBot="1">
      <c r="A38" s="113"/>
      <c r="B38" s="113"/>
      <c r="C38" s="130"/>
    </row>
    <row r="39" spans="1:7" ht="14.5" thickBot="1">
      <c r="A39" s="133" t="s">
        <v>1</v>
      </c>
      <c r="B39" s="125" t="s">
        <v>153</v>
      </c>
      <c r="C39" s="134" t="s">
        <v>154</v>
      </c>
      <c r="D39" s="68"/>
      <c r="E39" s="68"/>
      <c r="F39" s="69"/>
      <c r="G39" s="68"/>
    </row>
    <row r="40" spans="1:7">
      <c r="A40" s="135" t="s">
        <v>118</v>
      </c>
      <c r="B40" s="127"/>
      <c r="C40" s="136" t="s">
        <v>155</v>
      </c>
      <c r="D40" s="71"/>
      <c r="E40" s="76"/>
      <c r="F40" s="71"/>
      <c r="G40" s="71"/>
    </row>
    <row r="41" spans="1:7">
      <c r="A41" s="135" t="s">
        <v>1</v>
      </c>
      <c r="B41" s="127"/>
      <c r="C41" s="136" t="s">
        <v>156</v>
      </c>
      <c r="D41" s="74"/>
      <c r="E41" s="75"/>
      <c r="F41" s="79"/>
      <c r="G41" s="79"/>
    </row>
    <row r="42" spans="1:7">
      <c r="A42" s="135"/>
      <c r="B42" s="127"/>
      <c r="C42" s="136" t="s">
        <v>157</v>
      </c>
      <c r="D42" s="71"/>
      <c r="E42" s="76"/>
      <c r="F42" s="71"/>
      <c r="G42" s="71"/>
    </row>
    <row r="43" spans="1:7">
      <c r="A43" s="135" t="s">
        <v>143</v>
      </c>
      <c r="B43" s="127"/>
      <c r="C43" s="136" t="s">
        <v>158</v>
      </c>
      <c r="D43" s="71"/>
      <c r="E43" s="76"/>
      <c r="F43" s="71"/>
      <c r="G43" s="71"/>
    </row>
    <row r="44" spans="1:7" ht="14.5" thickBot="1">
      <c r="A44" s="135" t="s">
        <v>118</v>
      </c>
      <c r="B44" s="127"/>
      <c r="C44" s="136" t="s">
        <v>159</v>
      </c>
      <c r="D44" s="71"/>
      <c r="E44" s="76"/>
      <c r="F44" s="71"/>
      <c r="G44" s="71"/>
    </row>
    <row r="45" spans="1:7" ht="14.5" thickBot="1">
      <c r="A45" s="135" t="s">
        <v>160</v>
      </c>
      <c r="B45" s="125" t="s">
        <v>161</v>
      </c>
      <c r="C45" s="134" t="s">
        <v>162</v>
      </c>
      <c r="D45" s="68"/>
      <c r="E45" s="68"/>
      <c r="F45" s="69"/>
      <c r="G45" s="68"/>
    </row>
    <row r="46" spans="1:7">
      <c r="A46" s="135" t="s">
        <v>147</v>
      </c>
      <c r="B46" s="127"/>
      <c r="C46" s="136" t="s">
        <v>163</v>
      </c>
      <c r="D46" s="71"/>
      <c r="E46" s="76"/>
      <c r="F46" s="71"/>
      <c r="G46" s="71"/>
    </row>
    <row r="47" spans="1:7">
      <c r="A47" s="135" t="s">
        <v>124</v>
      </c>
      <c r="B47" s="127"/>
      <c r="C47" s="136" t="s">
        <v>164</v>
      </c>
      <c r="D47" s="74"/>
      <c r="E47" s="75"/>
      <c r="F47" s="79"/>
      <c r="G47" s="79"/>
    </row>
    <row r="48" spans="1:7">
      <c r="A48" s="135" t="s">
        <v>1</v>
      </c>
      <c r="B48" s="127"/>
      <c r="C48" s="136" t="s">
        <v>165</v>
      </c>
      <c r="D48" s="71"/>
      <c r="E48" s="76"/>
      <c r="F48" s="71"/>
      <c r="G48" s="71"/>
    </row>
    <row r="49" spans="1:7" ht="14.5" thickBot="1">
      <c r="A49" s="135" t="s">
        <v>121</v>
      </c>
      <c r="B49" s="127"/>
      <c r="C49" s="136" t="s">
        <v>166</v>
      </c>
      <c r="D49" s="71"/>
      <c r="E49" s="76"/>
      <c r="F49" s="71"/>
      <c r="G49" s="71"/>
    </row>
    <row r="50" spans="1:7" ht="14.5" thickBot="1">
      <c r="A50" s="137"/>
      <c r="B50" s="109" t="s">
        <v>112</v>
      </c>
      <c r="C50" s="109" t="s">
        <v>167</v>
      </c>
      <c r="D50" s="109"/>
      <c r="E50" s="109"/>
      <c r="F50" s="110"/>
      <c r="G50" s="109"/>
    </row>
    <row r="51" spans="1:7" ht="14.5" thickBot="1">
      <c r="A51" s="129"/>
      <c r="B51" s="113"/>
      <c r="C51" s="138"/>
    </row>
    <row r="52" spans="1:7" ht="14.5" thickBot="1">
      <c r="A52" s="109" t="s">
        <v>168</v>
      </c>
      <c r="B52" s="168" t="s">
        <v>169</v>
      </c>
      <c r="C52" s="169"/>
      <c r="D52" s="109"/>
      <c r="E52" s="109"/>
      <c r="F52" s="110"/>
      <c r="G52" s="109"/>
    </row>
    <row r="53" spans="1:7" ht="14.5" thickBot="1">
      <c r="A53" s="109" t="s">
        <v>170</v>
      </c>
      <c r="B53" s="168" t="s">
        <v>171</v>
      </c>
      <c r="C53" s="169"/>
      <c r="D53" s="109"/>
      <c r="E53" s="109"/>
      <c r="F53" s="110"/>
      <c r="G53" s="109"/>
    </row>
    <row r="54" spans="1:7" ht="14.5" thickBot="1">
      <c r="A54" s="109" t="s">
        <v>172</v>
      </c>
      <c r="B54" s="168" t="s">
        <v>173</v>
      </c>
      <c r="C54" s="169"/>
      <c r="D54" s="109"/>
      <c r="E54" s="109"/>
      <c r="F54" s="110"/>
      <c r="G54" s="109"/>
    </row>
    <row r="55" spans="1:7">
      <c r="A55" s="139"/>
      <c r="B55" s="23"/>
      <c r="C55" s="139"/>
      <c r="D55" s="140"/>
      <c r="E55" s="140"/>
      <c r="F55" s="141"/>
    </row>
    <row r="56" spans="1:7">
      <c r="A56" s="142" t="s">
        <v>174</v>
      </c>
      <c r="B56" s="143"/>
      <c r="C56" s="139"/>
      <c r="D56" s="139"/>
      <c r="E56" s="139"/>
      <c r="F56" s="139"/>
    </row>
    <row r="57" spans="1:7">
      <c r="A57" s="142" t="s">
        <v>175</v>
      </c>
      <c r="B57" s="143"/>
      <c r="C57" s="139"/>
      <c r="D57" s="139"/>
      <c r="E57" s="139"/>
      <c r="F57" s="139"/>
    </row>
    <row r="58" spans="1:7">
      <c r="B58" s="144"/>
    </row>
    <row r="59" spans="1:7">
      <c r="B59" s="144"/>
    </row>
    <row r="60" spans="1:7">
      <c r="B60" s="144"/>
    </row>
    <row r="61" spans="1:7">
      <c r="B61" s="144"/>
    </row>
    <row r="62" spans="1:7">
      <c r="B62" s="144"/>
    </row>
    <row r="63" spans="1:7">
      <c r="B63" s="144"/>
      <c r="G63" s="145"/>
    </row>
    <row r="64" spans="1:7">
      <c r="B64" s="144"/>
    </row>
    <row r="65" spans="2:6">
      <c r="B65" s="144"/>
    </row>
    <row r="66" spans="2:6">
      <c r="B66" s="144"/>
    </row>
    <row r="67" spans="2:6">
      <c r="B67" s="144"/>
    </row>
    <row r="68" spans="2:6">
      <c r="B68" s="144"/>
    </row>
    <row r="69" spans="2:6">
      <c r="B69" s="144"/>
    </row>
    <row r="70" spans="2:6">
      <c r="B70" s="144"/>
    </row>
    <row r="71" spans="2:6">
      <c r="B71" s="144"/>
    </row>
    <row r="72" spans="2:6">
      <c r="B72" s="144"/>
    </row>
    <row r="73" spans="2:6">
      <c r="B73" s="144"/>
    </row>
    <row r="74" spans="2:6">
      <c r="B74" s="144"/>
    </row>
    <row r="75" spans="2:6">
      <c r="B75" s="146"/>
      <c r="C75" s="29"/>
      <c r="D75" s="29"/>
      <c r="E75" s="29"/>
      <c r="F75" s="147"/>
    </row>
    <row r="76" spans="2:6">
      <c r="B76" s="24"/>
      <c r="C76" s="24"/>
      <c r="D76" s="24"/>
      <c r="E76" s="24"/>
      <c r="F76" s="122"/>
    </row>
    <row r="77" spans="2:6">
      <c r="B77" s="24"/>
      <c r="C77" s="24"/>
      <c r="D77" s="24"/>
      <c r="E77" s="24"/>
      <c r="F77" s="122"/>
    </row>
    <row r="78" spans="2:6">
      <c r="B78" s="24"/>
      <c r="C78" s="24"/>
      <c r="D78" s="24"/>
      <c r="E78" s="24"/>
      <c r="F78" s="122"/>
    </row>
    <row r="79" spans="2:6">
      <c r="B79" s="24"/>
      <c r="C79" s="24"/>
      <c r="D79" s="24"/>
      <c r="E79" s="24"/>
      <c r="F79" s="122"/>
    </row>
    <row r="80" spans="2:6">
      <c r="B80" s="24"/>
      <c r="C80" s="24"/>
      <c r="D80" s="24"/>
      <c r="E80" s="24"/>
      <c r="F80" s="122"/>
    </row>
    <row r="81" spans="2:6">
      <c r="B81" s="24"/>
      <c r="C81" s="24"/>
      <c r="D81" s="24"/>
      <c r="E81" s="24"/>
      <c r="F81" s="122"/>
    </row>
    <row r="82" spans="2:6">
      <c r="B82" s="24"/>
      <c r="C82" s="24"/>
      <c r="D82" s="24"/>
      <c r="E82" s="24"/>
      <c r="F82" s="122"/>
    </row>
    <row r="83" spans="2:6">
      <c r="B83" s="24"/>
      <c r="C83" s="24"/>
      <c r="D83" s="24"/>
      <c r="E83" s="24"/>
      <c r="F83" s="122"/>
    </row>
    <row r="84" spans="2:6">
      <c r="B84" s="24"/>
      <c r="C84" s="24"/>
      <c r="D84" s="24"/>
      <c r="E84" s="24"/>
      <c r="F84" s="122"/>
    </row>
    <row r="85" spans="2:6">
      <c r="B85" s="24"/>
      <c r="C85" s="24"/>
      <c r="D85" s="24"/>
      <c r="E85" s="24"/>
      <c r="F85" s="122"/>
    </row>
    <row r="86" spans="2:6">
      <c r="B86" s="24"/>
      <c r="C86" s="24"/>
      <c r="D86" s="24"/>
      <c r="E86" s="24"/>
      <c r="F86" s="122"/>
    </row>
    <row r="87" spans="2:6">
      <c r="B87" s="24"/>
      <c r="C87" s="24"/>
      <c r="D87" s="24"/>
      <c r="E87" s="24"/>
      <c r="F87" s="122"/>
    </row>
    <row r="88" spans="2:6">
      <c r="B88" s="24"/>
      <c r="C88" s="24"/>
      <c r="D88" s="24"/>
      <c r="E88" s="24"/>
      <c r="F88" s="122"/>
    </row>
    <row r="89" spans="2:6">
      <c r="B89" s="24"/>
      <c r="C89" s="24"/>
      <c r="D89" s="24"/>
      <c r="E89" s="24"/>
      <c r="F89" s="122"/>
    </row>
    <row r="90" spans="2:6">
      <c r="B90" s="24"/>
      <c r="C90" s="24"/>
      <c r="D90" s="24"/>
      <c r="E90" s="24"/>
      <c r="F90" s="122"/>
    </row>
    <row r="91" spans="2:6">
      <c r="B91" s="24"/>
      <c r="C91" s="24"/>
      <c r="D91" s="24"/>
      <c r="E91" s="24"/>
      <c r="F91" s="122"/>
    </row>
    <row r="92" spans="2:6">
      <c r="B92" s="24"/>
      <c r="C92" s="24"/>
      <c r="D92" s="24"/>
      <c r="E92" s="24"/>
      <c r="F92" s="122"/>
    </row>
    <row r="93" spans="2:6">
      <c r="B93" s="24"/>
      <c r="C93" s="24"/>
      <c r="D93" s="24"/>
      <c r="E93" s="24"/>
      <c r="F93" s="122"/>
    </row>
    <row r="94" spans="2:6">
      <c r="B94" s="24"/>
      <c r="C94" s="24"/>
      <c r="D94" s="24"/>
      <c r="E94" s="24"/>
      <c r="F94" s="122"/>
    </row>
    <row r="95" spans="2:6">
      <c r="B95" s="24"/>
      <c r="C95" s="24"/>
      <c r="D95" s="24"/>
      <c r="E95" s="24"/>
      <c r="F95" s="122"/>
    </row>
    <row r="96" spans="2:6">
      <c r="B96" s="24"/>
      <c r="C96" s="24"/>
      <c r="D96" s="24"/>
      <c r="E96" s="24"/>
      <c r="F96" s="122"/>
    </row>
    <row r="97" spans="2:6">
      <c r="B97" s="24"/>
      <c r="C97" s="24"/>
      <c r="D97" s="24"/>
      <c r="E97" s="24"/>
      <c r="F97" s="122"/>
    </row>
    <row r="98" spans="2:6">
      <c r="B98" s="24"/>
      <c r="C98" s="24"/>
      <c r="D98" s="24"/>
      <c r="E98" s="24"/>
      <c r="F98" s="122"/>
    </row>
    <row r="99" spans="2:6">
      <c r="B99" s="24"/>
      <c r="C99" s="24"/>
      <c r="D99" s="24"/>
      <c r="E99" s="24"/>
      <c r="F99" s="122"/>
    </row>
    <row r="100" spans="2:6">
      <c r="B100" s="24"/>
      <c r="C100" s="24"/>
      <c r="D100" s="24"/>
      <c r="E100" s="24"/>
      <c r="F100" s="122"/>
    </row>
    <row r="101" spans="2:6">
      <c r="B101" s="24"/>
      <c r="C101" s="24"/>
      <c r="D101" s="24"/>
      <c r="E101" s="24"/>
      <c r="F101" s="122"/>
    </row>
    <row r="102" spans="2:6">
      <c r="B102" s="24"/>
      <c r="C102" s="24"/>
      <c r="D102" s="24"/>
      <c r="E102" s="24"/>
      <c r="F102" s="122"/>
    </row>
    <row r="103" spans="2:6">
      <c r="B103" s="24"/>
      <c r="C103" s="24"/>
      <c r="D103" s="24"/>
      <c r="E103" s="24"/>
    </row>
    <row r="104" spans="2:6">
      <c r="B104" s="24"/>
      <c r="C104" s="24"/>
      <c r="D104" s="24"/>
      <c r="E104" s="24"/>
    </row>
  </sheetData>
  <mergeCells count="8">
    <mergeCell ref="G5:G6"/>
    <mergeCell ref="B52:C52"/>
    <mergeCell ref="A5:C6"/>
    <mergeCell ref="B53:C53"/>
    <mergeCell ref="B54:C54"/>
    <mergeCell ref="D5:D6"/>
    <mergeCell ref="E5:E6"/>
    <mergeCell ref="F5:F6"/>
  </mergeCells>
  <conditionalFormatting sqref="A1:A2">
    <cfRule type="duplicateValues" dxfId="2" priority="1"/>
  </conditionalFormatting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1FB9-318B-41F1-908D-2CB9C214E066}">
  <dimension ref="B2:P85"/>
  <sheetViews>
    <sheetView topLeftCell="A37" workbookViewId="0">
      <selection activeCell="E9" sqref="E9"/>
    </sheetView>
  </sheetViews>
  <sheetFormatPr defaultColWidth="9.1796875" defaultRowHeight="14.5"/>
  <cols>
    <col min="2" max="2" width="18.81640625" bestFit="1" customWidth="1"/>
    <col min="3" max="6" width="19.7265625" customWidth="1"/>
    <col min="7" max="7" width="18.81640625" bestFit="1" customWidth="1"/>
    <col min="8" max="8" width="24.1796875" customWidth="1"/>
    <col min="9" max="9" width="14.1796875" bestFit="1" customWidth="1"/>
    <col min="10" max="10" width="15" bestFit="1" customWidth="1"/>
    <col min="11" max="11" width="17" bestFit="1" customWidth="1"/>
    <col min="12" max="12" width="16.81640625" bestFit="1" customWidth="1"/>
    <col min="13" max="13" width="7" bestFit="1" customWidth="1"/>
    <col min="15" max="15" width="15.26953125" bestFit="1" customWidth="1"/>
    <col min="16" max="16" width="16.81640625" bestFit="1" customWidth="1"/>
  </cols>
  <sheetData>
    <row r="2" spans="2:12">
      <c r="G2" s="188" t="s">
        <v>206</v>
      </c>
      <c r="H2" s="188"/>
    </row>
    <row r="4" spans="2:12">
      <c r="B4" s="189">
        <v>2014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</row>
    <row r="5" spans="2:12">
      <c r="B5" s="190" t="s">
        <v>207</v>
      </c>
      <c r="C5" s="190" t="s">
        <v>208</v>
      </c>
      <c r="D5" s="190" t="s">
        <v>209</v>
      </c>
      <c r="E5" s="190" t="s">
        <v>210</v>
      </c>
      <c r="F5" s="190"/>
      <c r="G5" s="190" t="s">
        <v>211</v>
      </c>
      <c r="H5" s="190" t="s">
        <v>212</v>
      </c>
      <c r="I5" s="190" t="s">
        <v>213</v>
      </c>
      <c r="J5" s="190" t="s">
        <v>214</v>
      </c>
      <c r="K5" s="190" t="s">
        <v>215</v>
      </c>
      <c r="L5" s="190" t="s">
        <v>216</v>
      </c>
    </row>
    <row r="6" spans="2:12">
      <c r="B6" s="190" t="s">
        <v>217</v>
      </c>
      <c r="C6" s="191">
        <v>20375478.559999999</v>
      </c>
      <c r="D6" s="191">
        <v>68346272.760000005</v>
      </c>
      <c r="E6" s="191">
        <v>554677.43000000005</v>
      </c>
      <c r="F6" s="191"/>
      <c r="G6" s="191">
        <v>60720128.630000003</v>
      </c>
      <c r="H6" s="192"/>
      <c r="I6" s="192"/>
      <c r="J6" s="192"/>
      <c r="K6" s="191">
        <v>21971152.170000002</v>
      </c>
      <c r="L6" s="191">
        <v>6585147.9500000002</v>
      </c>
    </row>
    <row r="7" spans="2:12">
      <c r="B7" s="190" t="s">
        <v>218</v>
      </c>
      <c r="C7" s="191">
        <v>-140839.29999999999</v>
      </c>
      <c r="D7" s="192"/>
      <c r="E7" s="192"/>
      <c r="F7" s="192"/>
      <c r="G7" s="191">
        <v>-140839.29999999999</v>
      </c>
      <c r="H7" s="192"/>
      <c r="I7" s="192"/>
      <c r="J7" s="192"/>
      <c r="K7" s="192"/>
      <c r="L7" s="192"/>
    </row>
    <row r="8" spans="2:12">
      <c r="B8" s="190" t="s">
        <v>219</v>
      </c>
      <c r="C8" s="192"/>
      <c r="D8" s="192"/>
      <c r="E8" s="192"/>
      <c r="F8" s="192"/>
      <c r="G8" s="192"/>
      <c r="H8" s="192"/>
      <c r="I8" s="192"/>
      <c r="J8" s="192"/>
      <c r="K8" s="192"/>
      <c r="L8" s="192"/>
    </row>
    <row r="9" spans="2:12">
      <c r="B9" s="190" t="s">
        <v>220</v>
      </c>
      <c r="C9" s="191">
        <v>20234639.260000002</v>
      </c>
      <c r="D9" s="191">
        <v>68346272.760000005</v>
      </c>
      <c r="E9" s="191">
        <v>554677.43000000005</v>
      </c>
      <c r="F9" s="191"/>
      <c r="G9" s="191">
        <v>60579289.329999998</v>
      </c>
      <c r="H9" s="192"/>
      <c r="I9" s="192"/>
      <c r="J9" s="192"/>
      <c r="K9" s="191">
        <v>21971152.170000002</v>
      </c>
      <c r="L9" s="191">
        <v>6585147.9500000002</v>
      </c>
    </row>
    <row r="12" spans="2:12">
      <c r="B12" s="193">
        <v>2015</v>
      </c>
      <c r="C12" s="194"/>
      <c r="D12" s="194"/>
      <c r="E12" s="194"/>
      <c r="F12" s="194"/>
      <c r="G12" s="194"/>
      <c r="H12" s="194"/>
      <c r="I12" s="194"/>
      <c r="J12" s="194"/>
      <c r="K12" s="194"/>
      <c r="L12" s="195"/>
    </row>
    <row r="13" spans="2:12">
      <c r="B13" s="196" t="s">
        <v>207</v>
      </c>
      <c r="C13" s="196" t="s">
        <v>208</v>
      </c>
      <c r="D13" s="196" t="s">
        <v>209</v>
      </c>
      <c r="E13" s="196" t="s">
        <v>210</v>
      </c>
      <c r="F13" s="196"/>
      <c r="G13" s="196" t="s">
        <v>211</v>
      </c>
      <c r="H13" s="196" t="s">
        <v>212</v>
      </c>
      <c r="I13" s="196" t="s">
        <v>213</v>
      </c>
      <c r="J13" s="196" t="s">
        <v>214</v>
      </c>
      <c r="K13" s="196" t="s">
        <v>215</v>
      </c>
      <c r="L13" s="196" t="s">
        <v>216</v>
      </c>
    </row>
    <row r="14" spans="2:12">
      <c r="B14" s="196" t="s">
        <v>217</v>
      </c>
      <c r="C14" s="192">
        <v>20360114.010000002</v>
      </c>
      <c r="D14" s="192">
        <v>63680886.43</v>
      </c>
      <c r="E14" s="192">
        <v>481989.21</v>
      </c>
      <c r="F14" s="192"/>
      <c r="G14" s="192">
        <v>61557129.020000003</v>
      </c>
      <c r="H14" s="192"/>
      <c r="I14" s="192"/>
      <c r="J14" s="192">
        <v>2210330.44</v>
      </c>
      <c r="K14" s="192">
        <v>18594740.77</v>
      </c>
      <c r="L14" s="192">
        <v>2160789.42</v>
      </c>
    </row>
    <row r="15" spans="2:12">
      <c r="B15" s="196" t="s">
        <v>218</v>
      </c>
      <c r="C15" s="192">
        <v>-96257.95</v>
      </c>
      <c r="D15" s="192"/>
      <c r="E15" s="192"/>
      <c r="F15" s="192"/>
      <c r="G15" s="192">
        <v>-96257.95</v>
      </c>
      <c r="H15" s="192"/>
      <c r="I15" s="192"/>
      <c r="J15" s="192"/>
      <c r="K15" s="192"/>
      <c r="L15" s="192"/>
    </row>
    <row r="16" spans="2:12">
      <c r="B16" s="196" t="s">
        <v>219</v>
      </c>
      <c r="C16" s="192"/>
      <c r="D16" s="192"/>
      <c r="E16" s="192"/>
      <c r="F16" s="192"/>
      <c r="G16" s="192"/>
      <c r="H16" s="192"/>
      <c r="I16" s="192"/>
      <c r="J16" s="192"/>
      <c r="K16" s="192"/>
      <c r="L16" s="192"/>
    </row>
    <row r="17" spans="2:12">
      <c r="B17" s="196" t="s">
        <v>220</v>
      </c>
      <c r="C17" s="192">
        <v>20263856.059999999</v>
      </c>
      <c r="D17" s="192">
        <v>63680886.43</v>
      </c>
      <c r="E17" s="192">
        <v>481989.21</v>
      </c>
      <c r="F17" s="192"/>
      <c r="G17" s="192">
        <v>61460871.07</v>
      </c>
      <c r="H17" s="192"/>
      <c r="I17" s="192"/>
      <c r="J17" s="192">
        <v>2210330.44</v>
      </c>
      <c r="K17" s="192">
        <v>18594740.77</v>
      </c>
      <c r="L17" s="192">
        <v>2160789.42</v>
      </c>
    </row>
    <row r="20" spans="2:12">
      <c r="B20" s="193">
        <v>2016</v>
      </c>
      <c r="C20" s="194"/>
      <c r="D20" s="194"/>
      <c r="E20" s="194"/>
      <c r="F20" s="194"/>
      <c r="G20" s="194"/>
      <c r="H20" s="194"/>
      <c r="I20" s="194"/>
      <c r="J20" s="194"/>
      <c r="K20" s="194"/>
      <c r="L20" s="195"/>
    </row>
    <row r="21" spans="2:12">
      <c r="B21" s="196" t="s">
        <v>207</v>
      </c>
      <c r="C21" s="196" t="s">
        <v>208</v>
      </c>
      <c r="D21" s="196" t="s">
        <v>209</v>
      </c>
      <c r="E21" s="196" t="s">
        <v>210</v>
      </c>
      <c r="F21" s="196"/>
      <c r="G21" s="196" t="s">
        <v>211</v>
      </c>
      <c r="H21" s="196" t="s">
        <v>212</v>
      </c>
      <c r="I21" s="196" t="s">
        <v>213</v>
      </c>
      <c r="J21" s="196" t="s">
        <v>214</v>
      </c>
      <c r="K21" s="196" t="s">
        <v>215</v>
      </c>
      <c r="L21" s="196" t="s">
        <v>216</v>
      </c>
    </row>
    <row r="22" spans="2:12">
      <c r="B22" s="196" t="s">
        <v>217</v>
      </c>
      <c r="C22" s="197">
        <v>19615933.949999999</v>
      </c>
      <c r="D22" s="197">
        <v>46903681.280000001</v>
      </c>
      <c r="E22" s="197">
        <v>16581613.869999999</v>
      </c>
      <c r="F22" s="197"/>
      <c r="G22" s="197">
        <v>67485026.659999996</v>
      </c>
      <c r="H22" s="198"/>
      <c r="I22" s="198"/>
      <c r="J22" s="198"/>
      <c r="K22" s="197">
        <v>15616202.439999999</v>
      </c>
      <c r="L22" s="198"/>
    </row>
    <row r="23" spans="2:12">
      <c r="B23" s="196" t="s">
        <v>218</v>
      </c>
      <c r="C23" s="197">
        <v>-51130.82</v>
      </c>
      <c r="D23" s="198"/>
      <c r="E23" s="198"/>
      <c r="F23" s="198"/>
      <c r="G23" s="197">
        <v>-51130.82</v>
      </c>
      <c r="H23" s="198"/>
      <c r="I23" s="198"/>
      <c r="J23" s="198"/>
      <c r="K23" s="198"/>
      <c r="L23" s="198"/>
    </row>
    <row r="24" spans="2:12">
      <c r="B24" s="196" t="s">
        <v>219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8"/>
    </row>
    <row r="25" spans="2:12">
      <c r="B25" s="196" t="s">
        <v>220</v>
      </c>
      <c r="C25" s="197">
        <v>19564803.129999999</v>
      </c>
      <c r="D25" s="197">
        <v>46903681.280000001</v>
      </c>
      <c r="E25" s="197">
        <v>16581613.869999999</v>
      </c>
      <c r="F25" s="197"/>
      <c r="G25" s="197">
        <v>67433895.840000004</v>
      </c>
      <c r="H25" s="198"/>
      <c r="I25" s="198"/>
      <c r="J25" s="198"/>
      <c r="K25" s="197">
        <v>15616202.439999999</v>
      </c>
      <c r="L25" s="198"/>
    </row>
    <row r="28" spans="2:12">
      <c r="B28" s="199">
        <v>2017</v>
      </c>
      <c r="C28" s="200"/>
      <c r="D28" s="200"/>
      <c r="E28" s="200"/>
      <c r="F28" s="200"/>
      <c r="G28" s="200"/>
      <c r="H28" s="200"/>
      <c r="I28" s="200"/>
      <c r="J28" s="200"/>
      <c r="K28" s="200"/>
      <c r="L28" s="201"/>
    </row>
    <row r="29" spans="2:12">
      <c r="B29" s="202" t="s">
        <v>207</v>
      </c>
      <c r="C29" s="202" t="s">
        <v>208</v>
      </c>
      <c r="D29" s="202" t="s">
        <v>209</v>
      </c>
      <c r="E29" s="202" t="s">
        <v>210</v>
      </c>
      <c r="F29" s="202"/>
      <c r="G29" s="202" t="s">
        <v>211</v>
      </c>
      <c r="H29" s="202" t="s">
        <v>212</v>
      </c>
      <c r="I29" s="202" t="s">
        <v>213</v>
      </c>
      <c r="J29" s="202" t="s">
        <v>214</v>
      </c>
      <c r="K29" s="202" t="s">
        <v>215</v>
      </c>
      <c r="L29" s="202" t="s">
        <v>216</v>
      </c>
    </row>
    <row r="30" spans="2:12">
      <c r="B30" s="202" t="s">
        <v>217</v>
      </c>
      <c r="C30" s="203">
        <f>C22*0.8</f>
        <v>15692747.16</v>
      </c>
      <c r="D30" s="203">
        <f t="shared" ref="D30:K30" si="0">D22*0.8</f>
        <v>37522945.024000004</v>
      </c>
      <c r="E30" s="203">
        <f t="shared" si="0"/>
        <v>13265291.096000001</v>
      </c>
      <c r="F30" s="203"/>
      <c r="G30" s="203">
        <f t="shared" si="0"/>
        <v>53988021.328000002</v>
      </c>
      <c r="H30" s="203"/>
      <c r="I30" s="203"/>
      <c r="J30" s="203"/>
      <c r="K30" s="203">
        <f t="shared" si="0"/>
        <v>12492961.952</v>
      </c>
      <c r="L30" s="203"/>
    </row>
    <row r="31" spans="2:12">
      <c r="B31" s="202" t="s">
        <v>218</v>
      </c>
      <c r="C31" s="203">
        <f t="shared" ref="C31:G33" si="1">C23*0.8</f>
        <v>-40904.656000000003</v>
      </c>
      <c r="D31" s="203"/>
      <c r="E31" s="203"/>
      <c r="F31" s="203"/>
      <c r="G31" s="203">
        <f t="shared" si="1"/>
        <v>-40904.656000000003</v>
      </c>
      <c r="H31" s="203"/>
      <c r="I31" s="203"/>
      <c r="J31" s="203"/>
      <c r="K31" s="203"/>
      <c r="L31" s="204"/>
    </row>
    <row r="32" spans="2:12">
      <c r="B32" s="202" t="s">
        <v>219</v>
      </c>
      <c r="C32" s="203"/>
      <c r="D32" s="203"/>
      <c r="E32" s="203"/>
      <c r="F32" s="203"/>
      <c r="G32" s="203"/>
      <c r="H32" s="203"/>
      <c r="I32" s="203"/>
      <c r="J32" s="203"/>
      <c r="K32" s="203"/>
      <c r="L32" s="204"/>
    </row>
    <row r="33" spans="2:16">
      <c r="B33" s="202" t="s">
        <v>220</v>
      </c>
      <c r="C33" s="203">
        <f t="shared" si="1"/>
        <v>15651842.504000001</v>
      </c>
      <c r="D33" s="203">
        <f t="shared" si="1"/>
        <v>37522945.024000004</v>
      </c>
      <c r="E33" s="203">
        <f t="shared" si="1"/>
        <v>13265291.096000001</v>
      </c>
      <c r="F33" s="203"/>
      <c r="G33" s="203">
        <f t="shared" si="1"/>
        <v>53947116.672000006</v>
      </c>
      <c r="H33" s="203"/>
      <c r="I33" s="203"/>
      <c r="J33" s="203"/>
      <c r="K33" s="203">
        <f t="shared" ref="K33" si="2">K25*0.8</f>
        <v>12492961.952</v>
      </c>
      <c r="L33" s="204"/>
    </row>
    <row r="36" spans="2:16">
      <c r="B36" s="193">
        <v>2018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5"/>
    </row>
    <row r="37" spans="2:16">
      <c r="B37" s="196" t="s">
        <v>207</v>
      </c>
      <c r="C37" s="196" t="s">
        <v>208</v>
      </c>
      <c r="D37" s="196" t="s">
        <v>209</v>
      </c>
      <c r="E37" s="196" t="s">
        <v>210</v>
      </c>
      <c r="F37" s="196"/>
      <c r="G37" s="196" t="s">
        <v>211</v>
      </c>
      <c r="H37" s="196" t="s">
        <v>212</v>
      </c>
      <c r="I37" s="196" t="s">
        <v>213</v>
      </c>
      <c r="J37" s="196" t="s">
        <v>214</v>
      </c>
      <c r="K37" s="196" t="s">
        <v>215</v>
      </c>
      <c r="L37" s="196" t="s">
        <v>216</v>
      </c>
    </row>
    <row r="38" spans="2:16">
      <c r="B38" s="196" t="s">
        <v>217</v>
      </c>
      <c r="C38" s="197">
        <v>20504788.870000001</v>
      </c>
      <c r="D38" s="197">
        <v>107705337.38</v>
      </c>
      <c r="E38" s="197">
        <v>4342748.6900000004</v>
      </c>
      <c r="F38" s="197"/>
      <c r="G38" s="197">
        <v>75527308.560000002</v>
      </c>
      <c r="H38" s="198"/>
      <c r="I38" s="198"/>
      <c r="J38" s="198"/>
      <c r="K38" s="197">
        <v>40051720.149999999</v>
      </c>
      <c r="L38" s="198">
        <v>16973846.199999999</v>
      </c>
    </row>
    <row r="39" spans="2:16">
      <c r="B39" s="196" t="s">
        <v>218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</row>
    <row r="40" spans="2:16">
      <c r="B40" s="196" t="s">
        <v>219</v>
      </c>
      <c r="C40" s="198"/>
      <c r="D40" s="198"/>
      <c r="E40" s="198"/>
      <c r="F40" s="198"/>
      <c r="G40" s="198"/>
      <c r="H40" s="198"/>
      <c r="I40" s="198"/>
      <c r="J40" s="198"/>
      <c r="K40" s="198"/>
      <c r="L40" s="198"/>
    </row>
    <row r="41" spans="2:16">
      <c r="B41" s="196" t="s">
        <v>220</v>
      </c>
      <c r="C41" s="197">
        <v>20504788.870000001</v>
      </c>
      <c r="D41" s="197">
        <v>107705337.38</v>
      </c>
      <c r="E41" s="197">
        <v>4342748.6900000004</v>
      </c>
      <c r="F41" s="197"/>
      <c r="G41" s="197">
        <v>75527308.560000002</v>
      </c>
      <c r="H41" s="198"/>
      <c r="I41" s="198"/>
      <c r="J41" s="198"/>
      <c r="K41" s="197">
        <v>40051720.149999999</v>
      </c>
      <c r="L41" s="198">
        <v>16973846.199999999</v>
      </c>
    </row>
    <row r="43" spans="2:16" ht="15.5">
      <c r="B43" s="205">
        <v>2014</v>
      </c>
      <c r="C43" s="205"/>
      <c r="D43" s="205"/>
      <c r="E43" s="205"/>
      <c r="G43" s="189">
        <v>2014</v>
      </c>
      <c r="H43" s="189"/>
      <c r="I43" s="189"/>
      <c r="J43" s="189"/>
      <c r="K43" s="189"/>
      <c r="L43" s="189"/>
      <c r="M43" s="189"/>
      <c r="N43" s="189"/>
      <c r="O43" s="189"/>
      <c r="P43" s="189"/>
    </row>
    <row r="44" spans="2:16" ht="15.5">
      <c r="B44" s="206" t="s">
        <v>0</v>
      </c>
      <c r="C44" s="207" t="s">
        <v>46</v>
      </c>
      <c r="D44" s="208" t="s">
        <v>2</v>
      </c>
      <c r="E44" s="207" t="s">
        <v>46</v>
      </c>
      <c r="G44" s="190" t="s">
        <v>207</v>
      </c>
      <c r="H44" s="190" t="s">
        <v>208</v>
      </c>
      <c r="I44" s="190" t="s">
        <v>209</v>
      </c>
      <c r="J44" s="190" t="s">
        <v>210</v>
      </c>
      <c r="K44" s="190" t="s">
        <v>211</v>
      </c>
      <c r="L44" s="190" t="s">
        <v>212</v>
      </c>
      <c r="M44" s="190" t="s">
        <v>213</v>
      </c>
      <c r="N44" s="190" t="s">
        <v>214</v>
      </c>
      <c r="O44" s="190" t="s">
        <v>215</v>
      </c>
      <c r="P44" s="190" t="s">
        <v>216</v>
      </c>
    </row>
    <row r="45" spans="2:16" ht="15.5">
      <c r="B45" s="209" t="s">
        <v>221</v>
      </c>
      <c r="C45" s="210">
        <f>C9</f>
        <v>20234639.260000002</v>
      </c>
      <c r="D45" s="211" t="s">
        <v>222</v>
      </c>
      <c r="E45" s="212">
        <f>G9</f>
        <v>60579289.329999998</v>
      </c>
      <c r="G45" s="190" t="s">
        <v>217</v>
      </c>
      <c r="H45" s="191">
        <v>20375478.559999999</v>
      </c>
      <c r="I45" s="191">
        <v>68346272.760000005</v>
      </c>
      <c r="J45" s="191">
        <v>554677.43000000005</v>
      </c>
      <c r="K45" s="191">
        <v>60720128.630000003</v>
      </c>
      <c r="L45" s="192"/>
      <c r="M45" s="192"/>
      <c r="N45" s="192"/>
      <c r="O45" s="191">
        <v>21971152.170000002</v>
      </c>
      <c r="P45" s="191">
        <v>6585147.9500000002</v>
      </c>
    </row>
    <row r="46" spans="2:16" ht="15.5">
      <c r="B46" s="209" t="s">
        <v>209</v>
      </c>
      <c r="C46" s="212">
        <f>D9</f>
        <v>68346272.760000005</v>
      </c>
      <c r="D46" s="211" t="s">
        <v>215</v>
      </c>
      <c r="E46" s="212">
        <f>K9</f>
        <v>21971152.170000002</v>
      </c>
      <c r="G46" s="190" t="s">
        <v>218</v>
      </c>
      <c r="H46" s="191">
        <v>-140839.29999999999</v>
      </c>
      <c r="I46" s="192"/>
      <c r="J46" s="192"/>
      <c r="K46" s="191">
        <v>-140839.29999999999</v>
      </c>
      <c r="L46" s="192"/>
      <c r="M46" s="192"/>
      <c r="N46" s="192"/>
      <c r="O46" s="192"/>
      <c r="P46" s="192"/>
    </row>
    <row r="47" spans="2:16" ht="15.5">
      <c r="B47" s="209" t="s">
        <v>210</v>
      </c>
      <c r="C47" s="212">
        <f>E9</f>
        <v>554677.43000000005</v>
      </c>
      <c r="D47" s="211" t="s">
        <v>216</v>
      </c>
      <c r="E47" s="212">
        <f>L9</f>
        <v>6585147.9500000002</v>
      </c>
      <c r="G47" s="190" t="s">
        <v>219</v>
      </c>
      <c r="H47" s="192"/>
      <c r="I47" s="192"/>
      <c r="J47" s="192"/>
      <c r="K47" s="192"/>
      <c r="L47" s="192"/>
      <c r="M47" s="192"/>
      <c r="N47" s="192"/>
      <c r="O47" s="192"/>
      <c r="P47" s="192"/>
    </row>
    <row r="48" spans="2:16" ht="15.5">
      <c r="B48" s="213" t="s">
        <v>223</v>
      </c>
      <c r="C48" s="214">
        <f>SUM(C45:C47)</f>
        <v>89135589.450000018</v>
      </c>
      <c r="D48" s="213" t="s">
        <v>223</v>
      </c>
      <c r="E48" s="214">
        <f>SUM(E45:E47)</f>
        <v>89135589.450000003</v>
      </c>
      <c r="G48" s="190" t="s">
        <v>220</v>
      </c>
      <c r="H48" s="191">
        <v>20234639.260000002</v>
      </c>
      <c r="I48" s="191">
        <v>68346272.760000005</v>
      </c>
      <c r="J48" s="191">
        <v>554677.43000000005</v>
      </c>
      <c r="K48" s="191">
        <v>60579289.329999998</v>
      </c>
      <c r="L48" s="192"/>
      <c r="M48" s="192"/>
      <c r="N48" s="192"/>
      <c r="O48" s="191">
        <v>21971152.170000002</v>
      </c>
      <c r="P48" s="191">
        <v>6585147.9500000002</v>
      </c>
    </row>
    <row r="49" spans="2:16">
      <c r="C49" s="215"/>
      <c r="D49" s="215"/>
      <c r="E49" s="215"/>
    </row>
    <row r="50" spans="2:16" ht="15.5">
      <c r="B50" s="205">
        <v>2015</v>
      </c>
      <c r="C50" s="205"/>
      <c r="D50" s="205"/>
      <c r="E50" s="205"/>
      <c r="G50" s="216">
        <v>2015</v>
      </c>
      <c r="H50" s="216"/>
      <c r="I50" s="216"/>
      <c r="J50" s="216"/>
      <c r="K50" s="216"/>
      <c r="L50" s="216"/>
      <c r="M50" s="216"/>
      <c r="N50" s="216"/>
      <c r="O50" s="216"/>
      <c r="P50" s="216"/>
    </row>
    <row r="51" spans="2:16" ht="15.5">
      <c r="B51" s="206" t="s">
        <v>0</v>
      </c>
      <c r="C51" s="217" t="s">
        <v>46</v>
      </c>
      <c r="D51" s="208" t="s">
        <v>2</v>
      </c>
      <c r="E51" s="217" t="s">
        <v>46</v>
      </c>
      <c r="G51" s="196" t="s">
        <v>207</v>
      </c>
      <c r="H51" s="196" t="s">
        <v>208</v>
      </c>
      <c r="I51" s="196" t="s">
        <v>209</v>
      </c>
      <c r="J51" s="196" t="s">
        <v>210</v>
      </c>
      <c r="K51" s="196" t="s">
        <v>211</v>
      </c>
      <c r="L51" s="196" t="s">
        <v>212</v>
      </c>
      <c r="M51" s="196" t="s">
        <v>213</v>
      </c>
      <c r="N51" s="196" t="s">
        <v>214</v>
      </c>
      <c r="O51" s="196" t="s">
        <v>215</v>
      </c>
      <c r="P51" s="196" t="s">
        <v>216</v>
      </c>
    </row>
    <row r="52" spans="2:16" ht="15.5">
      <c r="B52" s="209" t="s">
        <v>221</v>
      </c>
      <c r="C52" s="218">
        <f>H55</f>
        <v>20263856.059999999</v>
      </c>
      <c r="D52" s="211" t="s">
        <v>222</v>
      </c>
      <c r="E52" s="218">
        <f>K55+N55</f>
        <v>63671201.509999998</v>
      </c>
      <c r="G52" s="196" t="s">
        <v>217</v>
      </c>
      <c r="H52" s="192">
        <v>20360114.010000002</v>
      </c>
      <c r="I52" s="192">
        <v>63680886.43</v>
      </c>
      <c r="J52" s="192">
        <v>481989.21</v>
      </c>
      <c r="K52" s="192">
        <v>61557129.020000003</v>
      </c>
      <c r="L52" s="192"/>
      <c r="M52" s="192"/>
      <c r="N52" s="192">
        <v>2210330.44</v>
      </c>
      <c r="O52" s="192">
        <v>18594740.77</v>
      </c>
      <c r="P52" s="192">
        <v>2160789.42</v>
      </c>
    </row>
    <row r="53" spans="2:16" ht="15.5">
      <c r="B53" s="209" t="s">
        <v>209</v>
      </c>
      <c r="C53" s="218">
        <f>I55</f>
        <v>63680886.43</v>
      </c>
      <c r="D53" s="211" t="s">
        <v>215</v>
      </c>
      <c r="E53" s="218">
        <f>O55</f>
        <v>18594740.77</v>
      </c>
      <c r="G53" s="196" t="s">
        <v>218</v>
      </c>
      <c r="H53" s="192">
        <v>-96257.95</v>
      </c>
      <c r="I53" s="192"/>
      <c r="J53" s="192"/>
      <c r="K53" s="192">
        <v>-96257.95</v>
      </c>
      <c r="L53" s="192"/>
      <c r="M53" s="192"/>
      <c r="N53" s="192"/>
      <c r="O53" s="192"/>
      <c r="P53" s="192"/>
    </row>
    <row r="54" spans="2:16" ht="15.5">
      <c r="B54" s="209" t="s">
        <v>210</v>
      </c>
      <c r="C54" s="218">
        <f>J55</f>
        <v>481989.21</v>
      </c>
      <c r="D54" s="211" t="s">
        <v>216</v>
      </c>
      <c r="E54" s="218">
        <f>P55</f>
        <v>2160789.42</v>
      </c>
      <c r="G54" s="196" t="s">
        <v>219</v>
      </c>
      <c r="H54" s="192"/>
      <c r="I54" s="192"/>
      <c r="J54" s="192"/>
      <c r="K54" s="192"/>
      <c r="L54" s="192"/>
      <c r="M54" s="192"/>
      <c r="N54" s="192"/>
      <c r="O54" s="192"/>
      <c r="P54" s="192"/>
    </row>
    <row r="55" spans="2:16" ht="15.5">
      <c r="B55" s="219" t="s">
        <v>223</v>
      </c>
      <c r="C55" s="220">
        <f>SUM(C52:C54)</f>
        <v>84426731.699999988</v>
      </c>
      <c r="D55" s="219" t="s">
        <v>223</v>
      </c>
      <c r="E55" s="220">
        <f>SUM(E52:E54)</f>
        <v>84426731.700000003</v>
      </c>
      <c r="G55" s="196" t="s">
        <v>220</v>
      </c>
      <c r="H55" s="192">
        <v>20263856.059999999</v>
      </c>
      <c r="I55" s="192">
        <v>63680886.43</v>
      </c>
      <c r="J55" s="192">
        <v>481989.21</v>
      </c>
      <c r="K55" s="192">
        <v>61460871.07</v>
      </c>
      <c r="L55" s="192"/>
      <c r="M55" s="192"/>
      <c r="N55" s="192">
        <v>2210330.44</v>
      </c>
      <c r="O55" s="192">
        <v>18594740.77</v>
      </c>
      <c r="P55" s="192">
        <v>2160789.42</v>
      </c>
    </row>
    <row r="57" spans="2:16" ht="15.5">
      <c r="B57" s="205">
        <v>2016</v>
      </c>
      <c r="C57" s="205"/>
      <c r="D57" s="205"/>
      <c r="E57" s="205"/>
      <c r="G57" s="216">
        <v>2016</v>
      </c>
      <c r="H57" s="216"/>
      <c r="I57" s="216"/>
      <c r="J57" s="216"/>
      <c r="K57" s="216"/>
      <c r="L57" s="216"/>
      <c r="M57" s="216"/>
      <c r="N57" s="216"/>
      <c r="O57" s="216"/>
      <c r="P57" s="216"/>
    </row>
    <row r="58" spans="2:16" ht="15.5">
      <c r="B58" s="206" t="s">
        <v>0</v>
      </c>
      <c r="C58" s="217" t="s">
        <v>46</v>
      </c>
      <c r="D58" s="208" t="s">
        <v>2</v>
      </c>
      <c r="E58" s="217" t="s">
        <v>46</v>
      </c>
      <c r="G58" s="196" t="s">
        <v>207</v>
      </c>
      <c r="H58" s="196" t="s">
        <v>208</v>
      </c>
      <c r="I58" s="196" t="s">
        <v>209</v>
      </c>
      <c r="J58" s="196" t="s">
        <v>210</v>
      </c>
      <c r="K58" s="196" t="s">
        <v>211</v>
      </c>
      <c r="L58" s="196" t="s">
        <v>212</v>
      </c>
      <c r="M58" s="196" t="s">
        <v>213</v>
      </c>
      <c r="N58" s="196" t="s">
        <v>214</v>
      </c>
      <c r="O58" s="196" t="s">
        <v>215</v>
      </c>
      <c r="P58" s="196" t="s">
        <v>216</v>
      </c>
    </row>
    <row r="59" spans="2:16" ht="15.5">
      <c r="B59" s="209" t="s">
        <v>221</v>
      </c>
      <c r="C59" s="218">
        <f>H62</f>
        <v>19564803.129999999</v>
      </c>
      <c r="D59" s="211" t="s">
        <v>222</v>
      </c>
      <c r="E59" s="218">
        <f>K62</f>
        <v>67433895.840000004</v>
      </c>
      <c r="G59" s="196" t="s">
        <v>217</v>
      </c>
      <c r="H59" s="197">
        <v>19615933.949999999</v>
      </c>
      <c r="I59" s="197">
        <v>46903681.280000001</v>
      </c>
      <c r="J59" s="197">
        <v>16581613.869999999</v>
      </c>
      <c r="K59" s="197">
        <v>67485026.659999996</v>
      </c>
      <c r="L59" s="198"/>
      <c r="M59" s="198"/>
      <c r="N59" s="198"/>
      <c r="O59" s="197">
        <v>15616202.439999999</v>
      </c>
      <c r="P59" s="198"/>
    </row>
    <row r="60" spans="2:16" ht="15.5">
      <c r="B60" s="209" t="s">
        <v>209</v>
      </c>
      <c r="C60" s="218">
        <f>I62</f>
        <v>46903681.280000001</v>
      </c>
      <c r="D60" s="211" t="s">
        <v>215</v>
      </c>
      <c r="E60" s="218">
        <f>O62</f>
        <v>15616202.439999999</v>
      </c>
      <c r="G60" s="196" t="s">
        <v>218</v>
      </c>
      <c r="H60" s="197">
        <v>-51130.82</v>
      </c>
      <c r="I60" s="198"/>
      <c r="J60" s="198"/>
      <c r="K60" s="197">
        <v>-51130.82</v>
      </c>
      <c r="L60" s="198"/>
      <c r="M60" s="198"/>
      <c r="N60" s="198"/>
      <c r="O60" s="198"/>
      <c r="P60" s="198"/>
    </row>
    <row r="61" spans="2:16" ht="15.5">
      <c r="B61" s="209" t="s">
        <v>210</v>
      </c>
      <c r="C61" s="218">
        <f>J62</f>
        <v>16581613.869999999</v>
      </c>
      <c r="D61" s="211" t="s">
        <v>216</v>
      </c>
      <c r="E61" s="219">
        <v>0</v>
      </c>
      <c r="G61" s="196" t="s">
        <v>219</v>
      </c>
      <c r="H61" s="198"/>
      <c r="I61" s="198"/>
      <c r="J61" s="198"/>
      <c r="K61" s="198"/>
      <c r="L61" s="198"/>
      <c r="M61" s="198"/>
      <c r="N61" s="198"/>
      <c r="O61" s="198"/>
      <c r="P61" s="198"/>
    </row>
    <row r="62" spans="2:16" ht="15.5">
      <c r="B62" s="219" t="s">
        <v>223</v>
      </c>
      <c r="C62" s="220">
        <f>SUM(C59:C61)</f>
        <v>83050098.280000001</v>
      </c>
      <c r="D62" s="219" t="s">
        <v>223</v>
      </c>
      <c r="E62" s="220">
        <f>SUM(E59:E61)</f>
        <v>83050098.280000001</v>
      </c>
      <c r="G62" s="196" t="s">
        <v>220</v>
      </c>
      <c r="H62" s="197">
        <v>19564803.129999999</v>
      </c>
      <c r="I62" s="197">
        <v>46903681.280000001</v>
      </c>
      <c r="J62" s="197">
        <v>16581613.869999999</v>
      </c>
      <c r="K62" s="197">
        <v>67433895.840000004</v>
      </c>
      <c r="L62" s="198"/>
      <c r="M62" s="198"/>
      <c r="N62" s="198"/>
      <c r="O62" s="197">
        <v>15616202.439999999</v>
      </c>
      <c r="P62" s="198"/>
    </row>
    <row r="64" spans="2:16" ht="15.5">
      <c r="B64" s="205">
        <v>2017</v>
      </c>
      <c r="C64" s="205"/>
      <c r="D64" s="205"/>
      <c r="E64" s="205"/>
      <c r="G64" s="221">
        <v>2017</v>
      </c>
      <c r="H64" s="221"/>
      <c r="I64" s="221"/>
      <c r="J64" s="221"/>
      <c r="K64" s="221"/>
      <c r="L64" s="221"/>
      <c r="M64" s="221"/>
      <c r="N64" s="221"/>
      <c r="O64" s="221"/>
      <c r="P64" s="221"/>
    </row>
    <row r="65" spans="2:16" ht="15.5">
      <c r="B65" s="206" t="s">
        <v>0</v>
      </c>
      <c r="C65" s="207" t="s">
        <v>46</v>
      </c>
      <c r="D65" s="208" t="s">
        <v>2</v>
      </c>
      <c r="E65" s="207" t="s">
        <v>46</v>
      </c>
      <c r="G65" s="202" t="s">
        <v>207</v>
      </c>
      <c r="H65" s="202" t="s">
        <v>208</v>
      </c>
      <c r="I65" s="202" t="s">
        <v>209</v>
      </c>
      <c r="J65" s="202" t="s">
        <v>210</v>
      </c>
      <c r="K65" s="202" t="s">
        <v>211</v>
      </c>
      <c r="L65" s="202" t="s">
        <v>212</v>
      </c>
      <c r="M65" s="202" t="s">
        <v>213</v>
      </c>
      <c r="N65" s="202" t="s">
        <v>214</v>
      </c>
      <c r="O65" s="202" t="s">
        <v>215</v>
      </c>
      <c r="P65" s="202" t="s">
        <v>216</v>
      </c>
    </row>
    <row r="66" spans="2:16" ht="15.5">
      <c r="B66" s="209" t="s">
        <v>221</v>
      </c>
      <c r="C66" s="212">
        <f>H69</f>
        <v>15651842.504000001</v>
      </c>
      <c r="D66" s="211" t="s">
        <v>222</v>
      </c>
      <c r="E66" s="212">
        <f>K69</f>
        <v>53947116.672000006</v>
      </c>
      <c r="G66" s="202" t="s">
        <v>217</v>
      </c>
      <c r="H66" s="203">
        <f>H59*0.8</f>
        <v>15692747.16</v>
      </c>
      <c r="I66" s="203">
        <f t="shared" ref="I66:P66" si="3">I59*0.8</f>
        <v>37522945.024000004</v>
      </c>
      <c r="J66" s="203">
        <f t="shared" si="3"/>
        <v>13265291.096000001</v>
      </c>
      <c r="K66" s="203">
        <f t="shared" si="3"/>
        <v>53988021.328000002</v>
      </c>
      <c r="L66" s="203">
        <f t="shared" si="3"/>
        <v>0</v>
      </c>
      <c r="M66" s="203">
        <f t="shared" si="3"/>
        <v>0</v>
      </c>
      <c r="N66" s="203">
        <f t="shared" si="3"/>
        <v>0</v>
      </c>
      <c r="O66" s="203">
        <f t="shared" si="3"/>
        <v>12492961.952</v>
      </c>
      <c r="P66" s="203">
        <f t="shared" si="3"/>
        <v>0</v>
      </c>
    </row>
    <row r="67" spans="2:16" ht="15.5">
      <c r="B67" s="209" t="s">
        <v>209</v>
      </c>
      <c r="C67" s="212">
        <f>I69</f>
        <v>37522945.024000004</v>
      </c>
      <c r="D67" s="211" t="s">
        <v>215</v>
      </c>
      <c r="E67" s="212">
        <f>O69</f>
        <v>12492961.952</v>
      </c>
      <c r="G67" s="202" t="s">
        <v>218</v>
      </c>
      <c r="H67" s="203">
        <f t="shared" ref="H67:P69" si="4">H60*0.8</f>
        <v>-40904.656000000003</v>
      </c>
      <c r="I67" s="203">
        <f t="shared" si="4"/>
        <v>0</v>
      </c>
      <c r="J67" s="203">
        <f t="shared" si="4"/>
        <v>0</v>
      </c>
      <c r="K67" s="203">
        <f t="shared" si="4"/>
        <v>-40904.656000000003</v>
      </c>
      <c r="L67" s="203">
        <f t="shared" si="4"/>
        <v>0</v>
      </c>
      <c r="M67" s="203">
        <f t="shared" si="4"/>
        <v>0</v>
      </c>
      <c r="N67" s="203">
        <f t="shared" si="4"/>
        <v>0</v>
      </c>
      <c r="O67" s="203">
        <f t="shared" si="4"/>
        <v>0</v>
      </c>
      <c r="P67" s="203">
        <f t="shared" si="4"/>
        <v>0</v>
      </c>
    </row>
    <row r="68" spans="2:16" ht="15.5">
      <c r="B68" s="209" t="s">
        <v>210</v>
      </c>
      <c r="C68" s="212">
        <f>J69</f>
        <v>13265291.096000001</v>
      </c>
      <c r="D68" s="211" t="s">
        <v>216</v>
      </c>
      <c r="E68" s="212">
        <f>P69</f>
        <v>0</v>
      </c>
      <c r="G68" s="202" t="s">
        <v>219</v>
      </c>
      <c r="H68" s="203">
        <f t="shared" si="4"/>
        <v>0</v>
      </c>
      <c r="I68" s="203">
        <f t="shared" si="4"/>
        <v>0</v>
      </c>
      <c r="J68" s="203">
        <f t="shared" si="4"/>
        <v>0</v>
      </c>
      <c r="K68" s="203">
        <f t="shared" si="4"/>
        <v>0</v>
      </c>
      <c r="L68" s="203">
        <f t="shared" si="4"/>
        <v>0</v>
      </c>
      <c r="M68" s="203">
        <f t="shared" si="4"/>
        <v>0</v>
      </c>
      <c r="N68" s="203">
        <f t="shared" si="4"/>
        <v>0</v>
      </c>
      <c r="O68" s="203">
        <f t="shared" si="4"/>
        <v>0</v>
      </c>
      <c r="P68" s="203">
        <f t="shared" si="4"/>
        <v>0</v>
      </c>
    </row>
    <row r="69" spans="2:16" ht="15.5">
      <c r="B69" s="213" t="s">
        <v>223</v>
      </c>
      <c r="C69" s="222">
        <f>SUM(C66:C68)</f>
        <v>66440078.624000005</v>
      </c>
      <c r="D69" s="213" t="s">
        <v>223</v>
      </c>
      <c r="E69" s="214">
        <f>SUM(E66:E68)</f>
        <v>66440078.624000005</v>
      </c>
      <c r="G69" s="202" t="s">
        <v>220</v>
      </c>
      <c r="H69" s="203">
        <f t="shared" si="4"/>
        <v>15651842.504000001</v>
      </c>
      <c r="I69" s="203">
        <f t="shared" si="4"/>
        <v>37522945.024000004</v>
      </c>
      <c r="J69" s="203">
        <f t="shared" si="4"/>
        <v>13265291.096000001</v>
      </c>
      <c r="K69" s="203">
        <f t="shared" si="4"/>
        <v>53947116.672000006</v>
      </c>
      <c r="L69" s="203">
        <f t="shared" si="4"/>
        <v>0</v>
      </c>
      <c r="M69" s="203">
        <f t="shared" si="4"/>
        <v>0</v>
      </c>
      <c r="N69" s="203">
        <f t="shared" si="4"/>
        <v>0</v>
      </c>
      <c r="O69" s="203">
        <f t="shared" si="4"/>
        <v>12492961.952</v>
      </c>
      <c r="P69" s="203">
        <f t="shared" si="4"/>
        <v>0</v>
      </c>
    </row>
    <row r="70" spans="2:16">
      <c r="B70" s="223"/>
      <c r="C70" s="223"/>
      <c r="D70" s="223"/>
      <c r="E70" s="223"/>
    </row>
    <row r="71" spans="2:16" ht="15.5">
      <c r="B71" s="205">
        <v>2018</v>
      </c>
      <c r="C71" s="205"/>
      <c r="D71" s="205"/>
      <c r="E71" s="205"/>
      <c r="G71" s="216">
        <v>2018</v>
      </c>
      <c r="H71" s="216"/>
      <c r="I71" s="216"/>
      <c r="J71" s="216"/>
      <c r="K71" s="216"/>
      <c r="L71" s="216"/>
      <c r="M71" s="216"/>
      <c r="N71" s="216"/>
      <c r="O71" s="216"/>
      <c r="P71" s="216"/>
    </row>
    <row r="72" spans="2:16" ht="15.5">
      <c r="B72" s="206" t="s">
        <v>0</v>
      </c>
      <c r="C72" s="207" t="s">
        <v>46</v>
      </c>
      <c r="D72" s="208" t="s">
        <v>2</v>
      </c>
      <c r="E72" s="207" t="s">
        <v>46</v>
      </c>
      <c r="G72" s="196" t="s">
        <v>207</v>
      </c>
      <c r="H72" s="196" t="s">
        <v>208</v>
      </c>
      <c r="I72" s="196" t="s">
        <v>209</v>
      </c>
      <c r="J72" s="196" t="s">
        <v>210</v>
      </c>
      <c r="K72" s="196" t="s">
        <v>211</v>
      </c>
      <c r="L72" s="196" t="s">
        <v>212</v>
      </c>
      <c r="M72" s="196" t="s">
        <v>213</v>
      </c>
      <c r="N72" s="196" t="s">
        <v>214</v>
      </c>
      <c r="O72" s="196" t="s">
        <v>215</v>
      </c>
      <c r="P72" s="196" t="s">
        <v>216</v>
      </c>
    </row>
    <row r="73" spans="2:16" ht="15.5">
      <c r="B73" s="209" t="s">
        <v>221</v>
      </c>
      <c r="C73" s="212">
        <f>H76</f>
        <v>20504788.870000001</v>
      </c>
      <c r="D73" s="211" t="s">
        <v>222</v>
      </c>
      <c r="E73" s="212">
        <f>K76</f>
        <v>75527308.560000002</v>
      </c>
      <c r="G73" s="196" t="s">
        <v>217</v>
      </c>
      <c r="H73" s="197">
        <v>20504788.870000001</v>
      </c>
      <c r="I73" s="197">
        <v>107705337.38</v>
      </c>
      <c r="J73" s="197">
        <v>4342748.6900000004</v>
      </c>
      <c r="K73" s="197">
        <v>75527308.560000002</v>
      </c>
      <c r="L73" s="198"/>
      <c r="M73" s="198"/>
      <c r="N73" s="198"/>
      <c r="O73" s="197">
        <v>40051720.149999999</v>
      </c>
      <c r="P73" s="198">
        <v>16973846.199999999</v>
      </c>
    </row>
    <row r="74" spans="2:16" ht="15.5">
      <c r="B74" s="209" t="s">
        <v>209</v>
      </c>
      <c r="C74" s="212">
        <f>I76</f>
        <v>107705337.38</v>
      </c>
      <c r="D74" s="211" t="s">
        <v>215</v>
      </c>
      <c r="E74" s="212">
        <f>O76</f>
        <v>40051720.149999999</v>
      </c>
      <c r="G74" s="196" t="s">
        <v>218</v>
      </c>
      <c r="H74" s="198"/>
      <c r="I74" s="198"/>
      <c r="J74" s="198"/>
      <c r="K74" s="198"/>
      <c r="L74" s="198"/>
      <c r="M74" s="198"/>
      <c r="N74" s="198"/>
      <c r="O74" s="198"/>
      <c r="P74" s="198"/>
    </row>
    <row r="75" spans="2:16" ht="15.5">
      <c r="B75" s="209" t="s">
        <v>210</v>
      </c>
      <c r="C75" s="212">
        <f>J76</f>
        <v>4342748.6900000004</v>
      </c>
      <c r="D75" s="211" t="s">
        <v>216</v>
      </c>
      <c r="E75" s="213">
        <f>P76</f>
        <v>16973846.199999999</v>
      </c>
      <c r="G75" s="196" t="s">
        <v>219</v>
      </c>
      <c r="H75" s="198"/>
      <c r="I75" s="198"/>
      <c r="J75" s="198"/>
      <c r="K75" s="198"/>
      <c r="L75" s="198"/>
      <c r="M75" s="198"/>
      <c r="N75" s="198"/>
      <c r="O75" s="198"/>
      <c r="P75" s="198"/>
    </row>
    <row r="76" spans="2:16" ht="15.5">
      <c r="B76" s="213" t="s">
        <v>223</v>
      </c>
      <c r="C76" s="214">
        <f>SUM(C73:C75)</f>
        <v>132552874.94</v>
      </c>
      <c r="D76" s="213" t="s">
        <v>223</v>
      </c>
      <c r="E76" s="214">
        <f>SUM(E73:E75)</f>
        <v>132552874.91000001</v>
      </c>
      <c r="G76" s="196" t="s">
        <v>220</v>
      </c>
      <c r="H76" s="197">
        <v>20504788.870000001</v>
      </c>
      <c r="I76" s="197">
        <v>107705337.38</v>
      </c>
      <c r="J76" s="197">
        <v>4342748.6900000004</v>
      </c>
      <c r="K76" s="197">
        <v>75527308.560000002</v>
      </c>
      <c r="L76" s="198"/>
      <c r="M76" s="198"/>
      <c r="N76" s="198"/>
      <c r="O76" s="197">
        <v>40051720.149999999</v>
      </c>
      <c r="P76" s="198">
        <v>16973846.199999999</v>
      </c>
    </row>
    <row r="80" spans="2:16" ht="15.5">
      <c r="C80" s="215"/>
      <c r="D80" s="224" t="s">
        <v>224</v>
      </c>
      <c r="E80" s="224" t="s">
        <v>225</v>
      </c>
      <c r="F80" s="224" t="s">
        <v>226</v>
      </c>
      <c r="H80" s="225" t="s">
        <v>227</v>
      </c>
      <c r="I80" s="226"/>
      <c r="J80" s="226"/>
    </row>
    <row r="81" spans="3:10" ht="15.5">
      <c r="C81" s="227">
        <v>2014</v>
      </c>
      <c r="D81" s="197">
        <f>E45-C45</f>
        <v>40344650.069999993</v>
      </c>
      <c r="E81" s="197">
        <f>C46-E46</f>
        <v>46375120.590000004</v>
      </c>
      <c r="F81" s="197">
        <f>C47-E47</f>
        <v>-6030470.5200000005</v>
      </c>
      <c r="H81" s="228" t="s">
        <v>228</v>
      </c>
      <c r="I81" s="229"/>
      <c r="J81" s="229"/>
    </row>
    <row r="82" spans="3:10" ht="15.5">
      <c r="C82" s="227">
        <v>2015</v>
      </c>
      <c r="D82" s="197">
        <f>E52-C52</f>
        <v>43407345.450000003</v>
      </c>
      <c r="E82" s="197">
        <f>C53-E53</f>
        <v>45086145.659999996</v>
      </c>
      <c r="F82" s="197">
        <f>C54-E54</f>
        <v>-1678800.21</v>
      </c>
      <c r="H82" s="228" t="s">
        <v>229</v>
      </c>
      <c r="I82" s="229"/>
      <c r="J82" s="229"/>
    </row>
    <row r="83" spans="3:10">
      <c r="C83" s="227">
        <v>2016</v>
      </c>
      <c r="D83" s="197">
        <f>E59-C59</f>
        <v>47869092.710000008</v>
      </c>
      <c r="E83" s="197">
        <f>C60-E60</f>
        <v>31287478.840000004</v>
      </c>
      <c r="F83" s="197">
        <f>C61</f>
        <v>16581613.869999999</v>
      </c>
    </row>
    <row r="84" spans="3:10">
      <c r="C84" s="227">
        <v>2017</v>
      </c>
      <c r="D84" s="197">
        <f>E66-C66</f>
        <v>38295274.168000005</v>
      </c>
      <c r="E84" s="197">
        <f>C67-E67</f>
        <v>25029983.072000004</v>
      </c>
      <c r="F84" s="197">
        <f>C68</f>
        <v>13265291.096000001</v>
      </c>
    </row>
    <row r="85" spans="3:10">
      <c r="C85" s="227">
        <v>2018</v>
      </c>
      <c r="D85" s="197">
        <f>E73-C73</f>
        <v>55022519.689999998</v>
      </c>
      <c r="E85" s="197">
        <f>C74-E74</f>
        <v>67653617.229999989</v>
      </c>
      <c r="F85" s="197">
        <f>C75-E75</f>
        <v>-12631097.509999998</v>
      </c>
    </row>
  </sheetData>
  <mergeCells count="19">
    <mergeCell ref="H82:J82"/>
    <mergeCell ref="B64:E64"/>
    <mergeCell ref="G64:P64"/>
    <mergeCell ref="B71:E71"/>
    <mergeCell ref="G71:P71"/>
    <mergeCell ref="H80:J80"/>
    <mergeCell ref="H81:J81"/>
    <mergeCell ref="B43:E43"/>
    <mergeCell ref="G43:P43"/>
    <mergeCell ref="B50:E50"/>
    <mergeCell ref="G50:P50"/>
    <mergeCell ref="B57:E57"/>
    <mergeCell ref="G57:P57"/>
    <mergeCell ref="G2:H2"/>
    <mergeCell ref="B4:L4"/>
    <mergeCell ref="B12:L12"/>
    <mergeCell ref="B20:L20"/>
    <mergeCell ref="B28:L28"/>
    <mergeCell ref="B36:L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C2F0-960A-45E0-AF58-D2228A06C513}">
  <dimension ref="B4:K17"/>
  <sheetViews>
    <sheetView tabSelected="1" topLeftCell="A4" workbookViewId="0">
      <selection activeCell="E20" sqref="E20"/>
    </sheetView>
  </sheetViews>
  <sheetFormatPr defaultColWidth="9.1796875" defaultRowHeight="14.5"/>
  <cols>
    <col min="2" max="2" width="8.26953125" bestFit="1" customWidth="1"/>
    <col min="3" max="3" width="14.1796875" bestFit="1" customWidth="1"/>
    <col min="4" max="4" width="22.7265625" bestFit="1" customWidth="1"/>
    <col min="5" max="6" width="12" bestFit="1" customWidth="1"/>
    <col min="7" max="7" width="21.54296875" bestFit="1" customWidth="1"/>
    <col min="10" max="10" width="11.26953125" bestFit="1" customWidth="1"/>
    <col min="11" max="11" width="14.453125" bestFit="1" customWidth="1"/>
  </cols>
  <sheetData>
    <row r="4" spans="2:11">
      <c r="B4" s="198" t="s">
        <v>230</v>
      </c>
      <c r="C4" s="198" t="s">
        <v>231</v>
      </c>
      <c r="D4" s="198" t="s">
        <v>232</v>
      </c>
      <c r="E4" s="198" t="s">
        <v>233</v>
      </c>
      <c r="F4" s="198" t="s">
        <v>234</v>
      </c>
      <c r="G4" s="198" t="s">
        <v>235</v>
      </c>
      <c r="I4" s="198" t="s">
        <v>230</v>
      </c>
      <c r="J4" s="198" t="s">
        <v>236</v>
      </c>
      <c r="K4" s="198" t="s">
        <v>237</v>
      </c>
    </row>
    <row r="5" spans="2:11">
      <c r="B5" s="198">
        <v>2014</v>
      </c>
      <c r="C5" s="198">
        <v>1982872.38</v>
      </c>
      <c r="D5" s="198">
        <v>29874890.850000001</v>
      </c>
      <c r="E5" s="198">
        <v>26418510.890000001</v>
      </c>
      <c r="F5" s="198">
        <v>7644631.4299999997</v>
      </c>
      <c r="G5" s="198">
        <v>-137532.6</v>
      </c>
      <c r="I5" s="198">
        <v>2014</v>
      </c>
      <c r="J5" s="198">
        <v>-669133.98</v>
      </c>
      <c r="K5" s="230">
        <v>5439252.3399999999</v>
      </c>
    </row>
    <row r="6" spans="2:11">
      <c r="B6" s="198">
        <v>2015</v>
      </c>
      <c r="C6" s="198">
        <v>5272589.71</v>
      </c>
      <c r="D6" s="198">
        <v>25078862.280000001</v>
      </c>
      <c r="E6" s="198">
        <v>25072595.52</v>
      </c>
      <c r="F6" s="198">
        <v>6354960.2000000002</v>
      </c>
      <c r="G6" s="198">
        <v>1514217.24</v>
      </c>
      <c r="I6" s="198">
        <v>2015</v>
      </c>
      <c r="J6" s="198">
        <v>837000.39</v>
      </c>
      <c r="K6" s="230">
        <v>5278856.47</v>
      </c>
    </row>
    <row r="7" spans="2:11">
      <c r="B7" s="198">
        <v>2016</v>
      </c>
      <c r="C7" s="198">
        <v>910206.85</v>
      </c>
      <c r="D7" s="198">
        <v>50162151.399999999</v>
      </c>
      <c r="E7" s="198">
        <v>45845226.789999999</v>
      </c>
      <c r="F7" s="198">
        <v>23643647.960000001</v>
      </c>
      <c r="G7" s="198">
        <v>7163102.5099999998</v>
      </c>
      <c r="I7" s="198">
        <v>2016</v>
      </c>
      <c r="J7" s="198">
        <v>5927897.6399999997</v>
      </c>
      <c r="K7" s="230">
        <v>5227131.46</v>
      </c>
    </row>
    <row r="8" spans="2:11">
      <c r="B8" s="198">
        <v>2017</v>
      </c>
      <c r="C8" s="198">
        <v>285024.75</v>
      </c>
      <c r="D8" s="198">
        <v>54745370.899999999</v>
      </c>
      <c r="E8" s="198">
        <v>47385938.590000004</v>
      </c>
      <c r="F8" s="198">
        <v>21813751.739999998</v>
      </c>
      <c r="G8" s="198">
        <v>11775682.09</v>
      </c>
      <c r="I8" s="198">
        <v>2017</v>
      </c>
      <c r="J8" s="198">
        <v>10184829.66</v>
      </c>
      <c r="K8" s="230">
        <v>7644457.0599999996</v>
      </c>
    </row>
    <row r="9" spans="2:11">
      <c r="B9" s="198">
        <v>2018</v>
      </c>
      <c r="C9" s="198">
        <v>3178593.29</v>
      </c>
      <c r="D9" s="198">
        <v>49207929.350000001</v>
      </c>
      <c r="E9" s="198">
        <v>48700544.289999999</v>
      </c>
      <c r="F9" s="198">
        <v>15999381.09</v>
      </c>
      <c r="G9" s="198">
        <v>9206696.3100000005</v>
      </c>
      <c r="I9" s="198">
        <v>2018</v>
      </c>
      <c r="J9" s="198">
        <v>5511772.2400000002</v>
      </c>
      <c r="K9" s="230">
        <v>7685978.3499999996</v>
      </c>
    </row>
    <row r="12" spans="2:11">
      <c r="C12" s="198" t="s">
        <v>230</v>
      </c>
      <c r="D12" s="198" t="s">
        <v>238</v>
      </c>
    </row>
    <row r="13" spans="2:11">
      <c r="C13" s="198">
        <v>2014</v>
      </c>
      <c r="D13" s="198">
        <v>7113291.7000000002</v>
      </c>
    </row>
    <row r="14" spans="2:11">
      <c r="C14" s="198">
        <v>2015</v>
      </c>
      <c r="D14" s="198">
        <v>5858123.7800000003</v>
      </c>
    </row>
    <row r="15" spans="2:11">
      <c r="C15" s="198">
        <v>2016</v>
      </c>
      <c r="D15" s="198">
        <v>22341159.989999998</v>
      </c>
    </row>
    <row r="16" spans="2:11">
      <c r="C16" s="198">
        <v>2017</v>
      </c>
      <c r="D16" s="198">
        <v>20139548.960000001</v>
      </c>
    </row>
    <row r="17" spans="3:4">
      <c r="C17" s="198">
        <v>2018</v>
      </c>
      <c r="D17" s="198">
        <v>13588954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76E1-D388-47B0-8ED0-E3EC458F6542}">
  <dimension ref="A1:K68"/>
  <sheetViews>
    <sheetView topLeftCell="A7" workbookViewId="0">
      <selection activeCell="A15" sqref="A15"/>
    </sheetView>
  </sheetViews>
  <sheetFormatPr defaultRowHeight="13"/>
  <cols>
    <col min="1" max="1" width="43.1796875" style="20" bestFit="1" customWidth="1"/>
    <col min="2" max="7" width="16.26953125" style="20" customWidth="1"/>
    <col min="8" max="256" width="10.90625" style="20" customWidth="1"/>
    <col min="257" max="257" width="25.81640625" style="20" customWidth="1"/>
    <col min="258" max="512" width="10.90625" style="20" customWidth="1"/>
    <col min="513" max="513" width="25.81640625" style="20" customWidth="1"/>
    <col min="514" max="768" width="10.90625" style="20" customWidth="1"/>
    <col min="769" max="769" width="25.81640625" style="20" customWidth="1"/>
    <col min="770" max="1024" width="10.90625" style="20" customWidth="1"/>
    <col min="1025" max="1025" width="25.81640625" style="20" customWidth="1"/>
    <col min="1026" max="1280" width="10.90625" style="20" customWidth="1"/>
    <col min="1281" max="1281" width="25.81640625" style="20" customWidth="1"/>
    <col min="1282" max="1536" width="10.90625" style="20" customWidth="1"/>
    <col min="1537" max="1537" width="25.81640625" style="20" customWidth="1"/>
    <col min="1538" max="1792" width="10.90625" style="20" customWidth="1"/>
    <col min="1793" max="1793" width="25.81640625" style="20" customWidth="1"/>
    <col min="1794" max="2048" width="10.90625" style="20" customWidth="1"/>
    <col min="2049" max="2049" width="25.81640625" style="20" customWidth="1"/>
    <col min="2050" max="2304" width="10.90625" style="20" customWidth="1"/>
    <col min="2305" max="2305" width="25.81640625" style="20" customWidth="1"/>
    <col min="2306" max="2560" width="10.90625" style="20" customWidth="1"/>
    <col min="2561" max="2561" width="25.81640625" style="20" customWidth="1"/>
    <col min="2562" max="2816" width="10.90625" style="20" customWidth="1"/>
    <col min="2817" max="2817" width="25.81640625" style="20" customWidth="1"/>
    <col min="2818" max="3072" width="10.90625" style="20" customWidth="1"/>
    <col min="3073" max="3073" width="25.81640625" style="20" customWidth="1"/>
    <col min="3074" max="3328" width="10.90625" style="20" customWidth="1"/>
    <col min="3329" max="3329" width="25.81640625" style="20" customWidth="1"/>
    <col min="3330" max="3584" width="10.90625" style="20" customWidth="1"/>
    <col min="3585" max="3585" width="25.81640625" style="20" customWidth="1"/>
    <col min="3586" max="3840" width="10.90625" style="20" customWidth="1"/>
    <col min="3841" max="3841" width="25.81640625" style="20" customWidth="1"/>
    <col min="3842" max="4096" width="10.90625" style="20" customWidth="1"/>
    <col min="4097" max="4097" width="25.81640625" style="20" customWidth="1"/>
    <col min="4098" max="4352" width="10.90625" style="20" customWidth="1"/>
    <col min="4353" max="4353" width="25.81640625" style="20" customWidth="1"/>
    <col min="4354" max="4608" width="10.90625" style="20" customWidth="1"/>
    <col min="4609" max="4609" width="25.81640625" style="20" customWidth="1"/>
    <col min="4610" max="4864" width="10.90625" style="20" customWidth="1"/>
    <col min="4865" max="4865" width="25.81640625" style="20" customWidth="1"/>
    <col min="4866" max="5120" width="10.90625" style="20" customWidth="1"/>
    <col min="5121" max="5121" width="25.81640625" style="20" customWidth="1"/>
    <col min="5122" max="5376" width="10.90625" style="20" customWidth="1"/>
    <col min="5377" max="5377" width="25.81640625" style="20" customWidth="1"/>
    <col min="5378" max="5632" width="10.90625" style="20" customWidth="1"/>
    <col min="5633" max="5633" width="25.81640625" style="20" customWidth="1"/>
    <col min="5634" max="5888" width="10.90625" style="20" customWidth="1"/>
    <col min="5889" max="5889" width="25.81640625" style="20" customWidth="1"/>
    <col min="5890" max="6144" width="10.90625" style="20" customWidth="1"/>
    <col min="6145" max="6145" width="25.81640625" style="20" customWidth="1"/>
    <col min="6146" max="6400" width="10.90625" style="20" customWidth="1"/>
    <col min="6401" max="6401" width="25.81640625" style="20" customWidth="1"/>
    <col min="6402" max="6656" width="10.90625" style="20" customWidth="1"/>
    <col min="6657" max="6657" width="25.81640625" style="20" customWidth="1"/>
    <col min="6658" max="6912" width="10.90625" style="20" customWidth="1"/>
    <col min="6913" max="6913" width="25.81640625" style="20" customWidth="1"/>
    <col min="6914" max="7168" width="10.90625" style="20" customWidth="1"/>
    <col min="7169" max="7169" width="25.81640625" style="20" customWidth="1"/>
    <col min="7170" max="7424" width="10.90625" style="20" customWidth="1"/>
    <col min="7425" max="7425" width="25.81640625" style="20" customWidth="1"/>
    <col min="7426" max="7680" width="10.90625" style="20" customWidth="1"/>
    <col min="7681" max="7681" width="25.81640625" style="20" customWidth="1"/>
    <col min="7682" max="7936" width="10.90625" style="20" customWidth="1"/>
    <col min="7937" max="7937" width="25.81640625" style="20" customWidth="1"/>
    <col min="7938" max="8192" width="10.90625" style="20" customWidth="1"/>
    <col min="8193" max="8193" width="25.81640625" style="20" customWidth="1"/>
    <col min="8194" max="8448" width="10.90625" style="20" customWidth="1"/>
    <col min="8449" max="8449" width="25.81640625" style="20" customWidth="1"/>
    <col min="8450" max="8704" width="10.90625" style="20" customWidth="1"/>
    <col min="8705" max="8705" width="25.81640625" style="20" customWidth="1"/>
    <col min="8706" max="8960" width="10.90625" style="20" customWidth="1"/>
    <col min="8961" max="8961" width="25.81640625" style="20" customWidth="1"/>
    <col min="8962" max="9216" width="10.90625" style="20" customWidth="1"/>
    <col min="9217" max="9217" width="25.81640625" style="20" customWidth="1"/>
    <col min="9218" max="9472" width="10.90625" style="20" customWidth="1"/>
    <col min="9473" max="9473" width="25.81640625" style="20" customWidth="1"/>
    <col min="9474" max="9728" width="10.90625" style="20" customWidth="1"/>
    <col min="9729" max="9729" width="25.81640625" style="20" customWidth="1"/>
    <col min="9730" max="9984" width="10.90625" style="20" customWidth="1"/>
    <col min="9985" max="9985" width="25.81640625" style="20" customWidth="1"/>
    <col min="9986" max="10240" width="10.90625" style="20" customWidth="1"/>
    <col min="10241" max="10241" width="25.81640625" style="20" customWidth="1"/>
    <col min="10242" max="10496" width="10.90625" style="20" customWidth="1"/>
    <col min="10497" max="10497" width="25.81640625" style="20" customWidth="1"/>
    <col min="10498" max="10752" width="10.90625" style="20" customWidth="1"/>
    <col min="10753" max="10753" width="25.81640625" style="20" customWidth="1"/>
    <col min="10754" max="11008" width="10.90625" style="20" customWidth="1"/>
    <col min="11009" max="11009" width="25.81640625" style="20" customWidth="1"/>
    <col min="11010" max="11264" width="10.90625" style="20" customWidth="1"/>
    <col min="11265" max="11265" width="25.81640625" style="20" customWidth="1"/>
    <col min="11266" max="11520" width="10.90625" style="20" customWidth="1"/>
    <col min="11521" max="11521" width="25.81640625" style="20" customWidth="1"/>
    <col min="11522" max="11776" width="10.90625" style="20" customWidth="1"/>
    <col min="11777" max="11777" width="25.81640625" style="20" customWidth="1"/>
    <col min="11778" max="12032" width="10.90625" style="20" customWidth="1"/>
    <col min="12033" max="12033" width="25.81640625" style="20" customWidth="1"/>
    <col min="12034" max="12288" width="10.90625" style="20" customWidth="1"/>
    <col min="12289" max="12289" width="25.81640625" style="20" customWidth="1"/>
    <col min="12290" max="12544" width="10.90625" style="20" customWidth="1"/>
    <col min="12545" max="12545" width="25.81640625" style="20" customWidth="1"/>
    <col min="12546" max="12800" width="10.90625" style="20" customWidth="1"/>
    <col min="12801" max="12801" width="25.81640625" style="20" customWidth="1"/>
    <col min="12802" max="13056" width="10.90625" style="20" customWidth="1"/>
    <col min="13057" max="13057" width="25.81640625" style="20" customWidth="1"/>
    <col min="13058" max="13312" width="10.90625" style="20" customWidth="1"/>
    <col min="13313" max="13313" width="25.81640625" style="20" customWidth="1"/>
    <col min="13314" max="13568" width="10.90625" style="20" customWidth="1"/>
    <col min="13569" max="13569" width="25.81640625" style="20" customWidth="1"/>
    <col min="13570" max="13824" width="10.90625" style="20" customWidth="1"/>
    <col min="13825" max="13825" width="25.81640625" style="20" customWidth="1"/>
    <col min="13826" max="14080" width="10.90625" style="20" customWidth="1"/>
    <col min="14081" max="14081" width="25.81640625" style="20" customWidth="1"/>
    <col min="14082" max="14336" width="10.90625" style="20" customWidth="1"/>
    <col min="14337" max="14337" width="25.81640625" style="20" customWidth="1"/>
    <col min="14338" max="14592" width="10.90625" style="20" customWidth="1"/>
    <col min="14593" max="14593" width="25.81640625" style="20" customWidth="1"/>
    <col min="14594" max="14848" width="10.90625" style="20" customWidth="1"/>
    <col min="14849" max="14849" width="25.81640625" style="20" customWidth="1"/>
    <col min="14850" max="15104" width="10.90625" style="20" customWidth="1"/>
    <col min="15105" max="15105" width="25.81640625" style="20" customWidth="1"/>
    <col min="15106" max="15360" width="10.90625" style="20" customWidth="1"/>
    <col min="15361" max="15361" width="25.81640625" style="20" customWidth="1"/>
    <col min="15362" max="15616" width="10.90625" style="20" customWidth="1"/>
    <col min="15617" max="15617" width="25.81640625" style="20" customWidth="1"/>
    <col min="15618" max="15872" width="10.90625" style="20" customWidth="1"/>
    <col min="15873" max="15873" width="25.81640625" style="20" customWidth="1"/>
    <col min="15874" max="16128" width="10.90625" style="20" customWidth="1"/>
    <col min="16129" max="16129" width="25.81640625" style="20" customWidth="1"/>
    <col min="16130" max="16384" width="10.90625" style="20" customWidth="1"/>
  </cols>
  <sheetData>
    <row r="1" spans="1:7" ht="20">
      <c r="A1" s="26" t="s">
        <v>179</v>
      </c>
      <c r="B1" s="27"/>
      <c r="C1" s="27"/>
      <c r="D1" s="27"/>
      <c r="E1" s="27"/>
      <c r="F1" s="28"/>
      <c r="G1" s="28"/>
    </row>
    <row r="2" spans="1:7" ht="18">
      <c r="A2" s="30" t="s">
        <v>202</v>
      </c>
      <c r="B2" s="27"/>
      <c r="C2" s="27"/>
      <c r="D2" s="27"/>
      <c r="E2" s="27"/>
      <c r="F2" s="27"/>
      <c r="G2" s="27"/>
    </row>
    <row r="3" spans="1:7">
      <c r="A3" s="34" t="s">
        <v>180</v>
      </c>
      <c r="B3" s="31"/>
      <c r="C3" s="31"/>
      <c r="D3" s="31"/>
      <c r="E3" s="31"/>
      <c r="F3" s="31"/>
      <c r="G3" s="31"/>
    </row>
    <row r="4" spans="1:7" s="4" customFormat="1" ht="13.5" thickBot="1">
      <c r="A4" s="180"/>
      <c r="B4" s="180"/>
      <c r="C4" s="180"/>
      <c r="D4" s="180"/>
      <c r="E4" s="3"/>
      <c r="F4" s="3"/>
      <c r="G4" s="3"/>
    </row>
    <row r="5" spans="1:7" s="4" customFormat="1">
      <c r="A5" s="182" t="s">
        <v>197</v>
      </c>
      <c r="B5" s="2"/>
      <c r="C5" s="2"/>
      <c r="D5" s="2"/>
      <c r="E5" s="3"/>
      <c r="F5" s="3"/>
      <c r="G5" s="3"/>
    </row>
    <row r="6" spans="1:7" s="4" customFormat="1">
      <c r="A6" s="183"/>
      <c r="B6" s="2"/>
      <c r="C6" s="2"/>
      <c r="D6" s="2"/>
      <c r="E6" s="3"/>
      <c r="F6" s="3"/>
      <c r="G6" s="3"/>
    </row>
    <row r="7" spans="1:7" s="4" customFormat="1" ht="13.5" thickBot="1">
      <c r="A7" s="2"/>
      <c r="B7" s="2"/>
      <c r="C7" s="2"/>
      <c r="D7" s="2"/>
      <c r="E7" s="3"/>
      <c r="F7" s="3"/>
      <c r="G7" s="3"/>
    </row>
    <row r="8" spans="1:7" s="4" customFormat="1">
      <c r="A8" s="182" t="s">
        <v>199</v>
      </c>
      <c r="B8" s="2"/>
      <c r="C8" s="2"/>
      <c r="D8" s="2"/>
      <c r="E8" s="3"/>
      <c r="F8" s="3"/>
      <c r="G8" s="3"/>
    </row>
    <row r="9" spans="1:7" s="4" customFormat="1">
      <c r="A9" s="183"/>
      <c r="B9" s="2"/>
      <c r="C9" s="2"/>
      <c r="D9" s="2"/>
      <c r="E9" s="3"/>
      <c r="F9" s="3"/>
      <c r="G9" s="3"/>
    </row>
    <row r="10" spans="1:7" s="4" customFormat="1" ht="13.5" thickBot="1">
      <c r="A10" s="181"/>
      <c r="B10" s="181"/>
      <c r="C10" s="181"/>
      <c r="D10" s="181"/>
      <c r="E10" s="181"/>
      <c r="F10" s="181"/>
      <c r="G10" s="181"/>
    </row>
    <row r="11" spans="1:7" s="4" customFormat="1">
      <c r="A11" s="182" t="s">
        <v>198</v>
      </c>
      <c r="B11" s="178">
        <v>2018</v>
      </c>
      <c r="C11" s="179"/>
      <c r="D11" s="178">
        <v>2019</v>
      </c>
      <c r="E11" s="179"/>
      <c r="F11" s="178">
        <v>2020</v>
      </c>
      <c r="G11" s="179"/>
    </row>
    <row r="12" spans="1:7" s="4" customFormat="1">
      <c r="A12" s="183"/>
      <c r="B12" s="37" t="s">
        <v>46</v>
      </c>
      <c r="C12" s="38" t="s">
        <v>47</v>
      </c>
      <c r="D12" s="39" t="s">
        <v>46</v>
      </c>
      <c r="E12" s="38" t="s">
        <v>47</v>
      </c>
      <c r="F12" s="39" t="s">
        <v>46</v>
      </c>
      <c r="G12" s="38" t="s">
        <v>47</v>
      </c>
    </row>
    <row r="13" spans="1:7" s="4" customFormat="1">
      <c r="A13" s="5" t="s">
        <v>68</v>
      </c>
      <c r="B13" s="6">
        <f>B14+B17</f>
        <v>272</v>
      </c>
      <c r="C13" s="7"/>
      <c r="D13" s="6">
        <f>D14+D17</f>
        <v>1174</v>
      </c>
      <c r="E13" s="7"/>
      <c r="F13" s="6">
        <f>F14+F17</f>
        <v>0</v>
      </c>
      <c r="G13" s="7"/>
    </row>
    <row r="14" spans="1:7" s="4" customFormat="1" ht="12.5">
      <c r="A14" s="8" t="s">
        <v>48</v>
      </c>
      <c r="B14" s="9"/>
      <c r="C14" s="10">
        <f>B14/B13</f>
        <v>0</v>
      </c>
      <c r="D14" s="9"/>
      <c r="E14" s="10">
        <f>D14/D13</f>
        <v>0</v>
      </c>
      <c r="F14" s="9"/>
      <c r="G14" s="10" t="e">
        <f>F14/F13</f>
        <v>#DIV/0!</v>
      </c>
    </row>
    <row r="15" spans="1:7" s="4" customFormat="1" ht="12.5">
      <c r="A15" s="8" t="s">
        <v>49</v>
      </c>
      <c r="B15" s="9"/>
      <c r="C15" s="10">
        <f>B15/B13</f>
        <v>0</v>
      </c>
      <c r="D15" s="9"/>
      <c r="E15" s="10">
        <f>D15/D13</f>
        <v>0</v>
      </c>
      <c r="F15" s="9"/>
      <c r="G15" s="10" t="e">
        <f>F15/F13</f>
        <v>#DIV/0!</v>
      </c>
    </row>
    <row r="16" spans="1:7" s="4" customFormat="1">
      <c r="A16" s="5" t="s">
        <v>69</v>
      </c>
      <c r="B16" s="11">
        <f>B14-B15</f>
        <v>0</v>
      </c>
      <c r="C16" s="7">
        <f>B16/B13</f>
        <v>0</v>
      </c>
      <c r="D16" s="11">
        <f>D14-D15</f>
        <v>0</v>
      </c>
      <c r="E16" s="7">
        <f>D16/D13</f>
        <v>0</v>
      </c>
      <c r="F16" s="11">
        <f>F14-F15</f>
        <v>0</v>
      </c>
      <c r="G16" s="7" t="e">
        <f>F16/F13</f>
        <v>#DIV/0!</v>
      </c>
    </row>
    <row r="17" spans="1:7" s="4" customFormat="1" ht="12.5">
      <c r="A17" s="8" t="s">
        <v>50</v>
      </c>
      <c r="B17" s="9">
        <v>272</v>
      </c>
      <c r="C17" s="10">
        <f>B17/B13</f>
        <v>1</v>
      </c>
      <c r="D17" s="9">
        <v>1174</v>
      </c>
      <c r="E17" s="10">
        <f>D17/D13</f>
        <v>1</v>
      </c>
      <c r="F17" s="9"/>
      <c r="G17" s="10" t="e">
        <f>F17/F13</f>
        <v>#DIV/0!</v>
      </c>
    </row>
    <row r="18" spans="1:7" s="4" customFormat="1" ht="12.5">
      <c r="A18" s="8" t="s">
        <v>51</v>
      </c>
      <c r="B18" s="9"/>
      <c r="C18" s="10">
        <f>B18/B13</f>
        <v>0</v>
      </c>
      <c r="D18" s="9"/>
      <c r="E18" s="10">
        <f>D18/D13</f>
        <v>0</v>
      </c>
      <c r="F18" s="9"/>
      <c r="G18" s="10" t="e">
        <f>F18/F13</f>
        <v>#DIV/0!</v>
      </c>
    </row>
    <row r="19" spans="1:7" s="4" customFormat="1" ht="12.5">
      <c r="A19" s="8" t="s">
        <v>52</v>
      </c>
      <c r="B19" s="9"/>
      <c r="C19" s="10">
        <f>B19/B13</f>
        <v>0</v>
      </c>
      <c r="D19" s="9"/>
      <c r="E19" s="10">
        <f>D19/D13</f>
        <v>0</v>
      </c>
      <c r="F19" s="9"/>
      <c r="G19" s="10" t="e">
        <f>F19/F13</f>
        <v>#DIV/0!</v>
      </c>
    </row>
    <row r="20" spans="1:7" s="4" customFormat="1">
      <c r="A20" s="5" t="s">
        <v>70</v>
      </c>
      <c r="B20" s="11">
        <f>B17+B18+B19</f>
        <v>272</v>
      </c>
      <c r="C20" s="7">
        <f>B20/B13</f>
        <v>1</v>
      </c>
      <c r="D20" s="11">
        <f>D17+D18+D19</f>
        <v>1174</v>
      </c>
      <c r="E20" s="7">
        <f>D20/D13</f>
        <v>1</v>
      </c>
      <c r="F20" s="11">
        <f>F17+F18+F19</f>
        <v>0</v>
      </c>
      <c r="G20" s="7" t="e">
        <f>F20/F13</f>
        <v>#DIV/0!</v>
      </c>
    </row>
    <row r="21" spans="1:7" s="4" customFormat="1" ht="12.5">
      <c r="A21" s="8" t="s">
        <v>53</v>
      </c>
      <c r="B21" s="9">
        <v>64</v>
      </c>
      <c r="C21" s="10">
        <f>B21/B13</f>
        <v>0.23529411764705882</v>
      </c>
      <c r="D21" s="9">
        <v>982</v>
      </c>
      <c r="E21" s="10">
        <f>D21/D13</f>
        <v>0.83645655877342417</v>
      </c>
      <c r="F21" s="9"/>
      <c r="G21" s="10" t="e">
        <f>F21/F13</f>
        <v>#DIV/0!</v>
      </c>
    </row>
    <row r="22" spans="1:7" s="4" customFormat="1" ht="12.5">
      <c r="A22" s="8" t="s">
        <v>54</v>
      </c>
      <c r="B22" s="9">
        <v>71</v>
      </c>
      <c r="C22" s="10">
        <f>B22/B13</f>
        <v>0.2610294117647059</v>
      </c>
      <c r="D22" s="9">
        <v>71</v>
      </c>
      <c r="E22" s="10">
        <f>D22/D13</f>
        <v>6.0477001703577511E-2</v>
      </c>
      <c r="F22" s="9"/>
      <c r="G22" s="10" t="e">
        <f>F22/F13</f>
        <v>#DIV/0!</v>
      </c>
    </row>
    <row r="23" spans="1:7" s="4" customFormat="1">
      <c r="A23" s="12" t="s">
        <v>71</v>
      </c>
      <c r="B23" s="11">
        <f>B21+B22</f>
        <v>135</v>
      </c>
      <c r="C23" s="7">
        <f>B23/B13</f>
        <v>0.49632352941176472</v>
      </c>
      <c r="D23" s="11">
        <f>D21+D22</f>
        <v>1053</v>
      </c>
      <c r="E23" s="7">
        <f>D23/D13</f>
        <v>0.89693356047700168</v>
      </c>
      <c r="F23" s="11">
        <f>F21+F22</f>
        <v>0</v>
      </c>
      <c r="G23" s="7" t="e">
        <f>F23/F13</f>
        <v>#DIV/0!</v>
      </c>
    </row>
    <row r="24" spans="1:7" s="4" customFormat="1">
      <c r="A24" s="5" t="s">
        <v>72</v>
      </c>
      <c r="B24" s="11">
        <f>B16+B20-B23</f>
        <v>137</v>
      </c>
      <c r="C24" s="7">
        <f>B24/B13</f>
        <v>0.50367647058823528</v>
      </c>
      <c r="D24" s="11">
        <f>D16+D20-D23</f>
        <v>121</v>
      </c>
      <c r="E24" s="7">
        <f>D24/D13</f>
        <v>0.10306643952299829</v>
      </c>
      <c r="F24" s="11">
        <f>F16+F20-F23</f>
        <v>0</v>
      </c>
      <c r="G24" s="7" t="e">
        <f>F24/F13</f>
        <v>#DIV/0!</v>
      </c>
    </row>
    <row r="25" spans="1:7" s="4" customFormat="1" ht="12.5">
      <c r="A25" s="13" t="s">
        <v>55</v>
      </c>
      <c r="B25" s="13"/>
      <c r="C25" s="13"/>
      <c r="D25" s="13"/>
      <c r="E25" s="13"/>
      <c r="F25" s="13"/>
      <c r="G25" s="13"/>
    </row>
    <row r="26" spans="1:7" s="4" customFormat="1" ht="13.5" thickBot="1">
      <c r="A26" s="184"/>
      <c r="B26" s="184"/>
      <c r="C26" s="184"/>
      <c r="D26" s="184"/>
      <c r="E26" s="184"/>
      <c r="F26" s="184"/>
      <c r="G26" s="184"/>
    </row>
    <row r="27" spans="1:7" s="4" customFormat="1">
      <c r="A27" s="182" t="s">
        <v>200</v>
      </c>
      <c r="B27" s="178">
        <v>2018</v>
      </c>
      <c r="C27" s="179"/>
      <c r="D27" s="178">
        <v>2019</v>
      </c>
      <c r="E27" s="179"/>
      <c r="F27" s="178">
        <v>2020</v>
      </c>
      <c r="G27" s="179"/>
    </row>
    <row r="28" spans="1:7" s="4" customFormat="1">
      <c r="A28" s="183"/>
      <c r="B28" s="37" t="s">
        <v>46</v>
      </c>
      <c r="C28" s="38" t="s">
        <v>47</v>
      </c>
      <c r="D28" s="39" t="s">
        <v>46</v>
      </c>
      <c r="E28" s="38" t="s">
        <v>47</v>
      </c>
      <c r="F28" s="39" t="s">
        <v>46</v>
      </c>
      <c r="G28" s="38" t="s">
        <v>47</v>
      </c>
    </row>
    <row r="29" spans="1:7" s="4" customFormat="1">
      <c r="A29" s="14" t="s">
        <v>73</v>
      </c>
      <c r="B29" s="15">
        <f>B24</f>
        <v>137</v>
      </c>
      <c r="C29" s="16">
        <f>B29/B13</f>
        <v>0.50367647058823528</v>
      </c>
      <c r="D29" s="15">
        <f>D24</f>
        <v>121</v>
      </c>
      <c r="E29" s="16">
        <f>D29/D13</f>
        <v>0.10306643952299829</v>
      </c>
      <c r="F29" s="15">
        <f>F24</f>
        <v>0</v>
      </c>
      <c r="G29" s="16" t="e">
        <f>F29/F13</f>
        <v>#DIV/0!</v>
      </c>
    </row>
    <row r="30" spans="1:7" s="4" customFormat="1">
      <c r="A30" s="17" t="s">
        <v>56</v>
      </c>
      <c r="B30" s="18">
        <v>0</v>
      </c>
      <c r="C30" s="16">
        <f>B30/B13</f>
        <v>0</v>
      </c>
      <c r="D30" s="18">
        <v>0</v>
      </c>
      <c r="E30" s="16">
        <f>D30/D13</f>
        <v>0</v>
      </c>
      <c r="F30" s="18"/>
      <c r="G30" s="16" t="e">
        <f>F30/F13</f>
        <v>#DIV/0!</v>
      </c>
    </row>
    <row r="31" spans="1:7" s="4" customFormat="1">
      <c r="A31" s="17" t="s">
        <v>57</v>
      </c>
      <c r="B31" s="18">
        <v>19</v>
      </c>
      <c r="C31" s="16">
        <f>B31/B13</f>
        <v>6.985294117647059E-2</v>
      </c>
      <c r="D31" s="18">
        <v>18</v>
      </c>
      <c r="E31" s="16">
        <f>D31/D13</f>
        <v>1.5332197614991482E-2</v>
      </c>
      <c r="F31" s="18"/>
      <c r="G31" s="16" t="e">
        <f>F31/F13</f>
        <v>#DIV/0!</v>
      </c>
    </row>
    <row r="32" spans="1:7" s="4" customFormat="1">
      <c r="A32" s="17" t="s">
        <v>58</v>
      </c>
      <c r="B32" s="18">
        <v>20</v>
      </c>
      <c r="C32" s="16">
        <f>B32/B13</f>
        <v>7.3529411764705885E-2</v>
      </c>
      <c r="D32" s="18">
        <v>0</v>
      </c>
      <c r="E32" s="16">
        <f>D32/D13</f>
        <v>0</v>
      </c>
      <c r="F32" s="18"/>
      <c r="G32" s="16" t="e">
        <f>F32/F13</f>
        <v>#DIV/0!</v>
      </c>
    </row>
    <row r="33" spans="1:7" s="4" customFormat="1">
      <c r="A33" s="14" t="s">
        <v>74</v>
      </c>
      <c r="B33" s="15">
        <f>B29+B30-B31-B32</f>
        <v>98</v>
      </c>
      <c r="C33" s="16">
        <f>B33/B13</f>
        <v>0.36029411764705882</v>
      </c>
      <c r="D33" s="15">
        <f>D29+D30-D31-D32</f>
        <v>103</v>
      </c>
      <c r="E33" s="16">
        <f>D33/D13</f>
        <v>8.7734241908006813E-2</v>
      </c>
      <c r="F33" s="15">
        <f>F29+F30-F31-F32</f>
        <v>0</v>
      </c>
      <c r="G33" s="16" t="e">
        <f>F33/F13</f>
        <v>#DIV/0!</v>
      </c>
    </row>
    <row r="34" spans="1:7" s="4" customFormat="1">
      <c r="A34" s="17" t="s">
        <v>59</v>
      </c>
      <c r="B34" s="18">
        <v>0</v>
      </c>
      <c r="C34" s="16">
        <f>B34/B13</f>
        <v>0</v>
      </c>
      <c r="D34" s="18">
        <v>0</v>
      </c>
      <c r="E34" s="16">
        <f>D34/D13</f>
        <v>0</v>
      </c>
      <c r="F34" s="18"/>
      <c r="G34" s="16" t="e">
        <f>F34/F13</f>
        <v>#DIV/0!</v>
      </c>
    </row>
    <row r="35" spans="1:7" s="4" customFormat="1">
      <c r="A35" s="17" t="s">
        <v>60</v>
      </c>
      <c r="B35" s="18">
        <v>0</v>
      </c>
      <c r="C35" s="16">
        <f>B35/B13</f>
        <v>0</v>
      </c>
      <c r="D35" s="18">
        <v>0</v>
      </c>
      <c r="E35" s="16">
        <f>D35/D13</f>
        <v>0</v>
      </c>
      <c r="F35" s="18">
        <v>0</v>
      </c>
      <c r="G35" s="16" t="e">
        <f>F35/F13</f>
        <v>#DIV/0!</v>
      </c>
    </row>
    <row r="36" spans="1:7" s="4" customFormat="1">
      <c r="A36" s="17" t="s">
        <v>61</v>
      </c>
      <c r="B36" s="18">
        <v>0</v>
      </c>
      <c r="C36" s="16">
        <f>B36/B13</f>
        <v>0</v>
      </c>
      <c r="D36" s="18">
        <v>0</v>
      </c>
      <c r="E36" s="16">
        <f>D36/D13</f>
        <v>0</v>
      </c>
      <c r="F36" s="18"/>
      <c r="G36" s="16" t="e">
        <f>F36/F13</f>
        <v>#DIV/0!</v>
      </c>
    </row>
    <row r="37" spans="1:7" s="4" customFormat="1">
      <c r="A37" s="17" t="s">
        <v>62</v>
      </c>
      <c r="B37" s="18">
        <v>1</v>
      </c>
      <c r="C37" s="16">
        <f>B37/B13</f>
        <v>3.6764705882352941E-3</v>
      </c>
      <c r="D37" s="18">
        <v>1</v>
      </c>
      <c r="E37" s="16">
        <f>D37/D13</f>
        <v>8.5178875638841568E-4</v>
      </c>
      <c r="F37" s="18"/>
      <c r="G37" s="16" t="e">
        <f>F37/F13</f>
        <v>#DIV/0!</v>
      </c>
    </row>
    <row r="38" spans="1:7" s="4" customFormat="1">
      <c r="A38" s="14" t="s">
        <v>75</v>
      </c>
      <c r="B38" s="15">
        <f>B33+B34-B35+B36-B37</f>
        <v>97</v>
      </c>
      <c r="C38" s="16">
        <f>B38/B13</f>
        <v>0.35661764705882354</v>
      </c>
      <c r="D38" s="15">
        <f>D33+D34-D35+D36-D37</f>
        <v>102</v>
      </c>
      <c r="E38" s="16">
        <f>D38/D13</f>
        <v>8.6882453151618397E-2</v>
      </c>
      <c r="F38" s="15">
        <f>F33+F34-F35+F36-F37</f>
        <v>0</v>
      </c>
      <c r="G38" s="16" t="e">
        <f>F38/F13</f>
        <v>#DIV/0!</v>
      </c>
    </row>
    <row r="39" spans="1:7" s="4" customFormat="1">
      <c r="A39" s="17" t="s">
        <v>63</v>
      </c>
      <c r="B39" s="18">
        <v>0</v>
      </c>
      <c r="C39" s="16">
        <f>B39/B13</f>
        <v>0</v>
      </c>
      <c r="D39" s="18">
        <v>0</v>
      </c>
      <c r="E39" s="16">
        <f>D39/D13</f>
        <v>0</v>
      </c>
      <c r="F39" s="18">
        <v>0</v>
      </c>
      <c r="G39" s="16" t="e">
        <f>F39/F13</f>
        <v>#DIV/0!</v>
      </c>
    </row>
    <row r="40" spans="1:7" s="4" customFormat="1">
      <c r="A40" s="17" t="s">
        <v>64</v>
      </c>
      <c r="B40" s="18">
        <v>4</v>
      </c>
      <c r="C40" s="16">
        <f>B40/B13</f>
        <v>1.4705882352941176E-2</v>
      </c>
      <c r="D40" s="18">
        <v>8</v>
      </c>
      <c r="E40" s="16">
        <f>D40/D13</f>
        <v>6.8143100511073255E-3</v>
      </c>
      <c r="F40" s="18"/>
      <c r="G40" s="16" t="e">
        <f>F40/F13</f>
        <v>#DIV/0!</v>
      </c>
    </row>
    <row r="41" spans="1:7" s="4" customFormat="1">
      <c r="A41" s="14" t="s">
        <v>76</v>
      </c>
      <c r="B41" s="15">
        <f>B39-B40</f>
        <v>-4</v>
      </c>
      <c r="C41" s="16">
        <f>B41/B13</f>
        <v>-1.4705882352941176E-2</v>
      </c>
      <c r="D41" s="15">
        <f>D39-D40</f>
        <v>-8</v>
      </c>
      <c r="E41" s="16">
        <f>D41/D13</f>
        <v>-6.8143100511073255E-3</v>
      </c>
      <c r="F41" s="15">
        <f>F39-F40</f>
        <v>0</v>
      </c>
      <c r="G41" s="16" t="e">
        <f>F41/F13</f>
        <v>#DIV/0!</v>
      </c>
    </row>
    <row r="42" spans="1:7" s="4" customFormat="1">
      <c r="A42" s="17" t="s">
        <v>65</v>
      </c>
      <c r="B42" s="18">
        <v>2</v>
      </c>
      <c r="C42" s="16">
        <f>B42/B13</f>
        <v>7.3529411764705881E-3</v>
      </c>
      <c r="D42" s="18">
        <v>4</v>
      </c>
      <c r="E42" s="16">
        <f>D42/D13</f>
        <v>3.4071550255536627E-3</v>
      </c>
      <c r="F42" s="18"/>
      <c r="G42" s="16" t="e">
        <f>F42/F13</f>
        <v>#DIV/0!</v>
      </c>
    </row>
    <row r="43" spans="1:7" s="4" customFormat="1">
      <c r="A43" s="17" t="s">
        <v>66</v>
      </c>
      <c r="B43" s="18">
        <v>75</v>
      </c>
      <c r="C43" s="16">
        <f>B43/B13</f>
        <v>0.27573529411764708</v>
      </c>
      <c r="D43" s="18">
        <v>81</v>
      </c>
      <c r="E43" s="16">
        <f>D43/D13</f>
        <v>6.8994889267461668E-2</v>
      </c>
      <c r="F43" s="18"/>
      <c r="G43" s="16" t="e">
        <f>F43/F13</f>
        <v>#DIV/0!</v>
      </c>
    </row>
    <row r="44" spans="1:7" s="4" customFormat="1">
      <c r="A44" s="14" t="s">
        <v>77</v>
      </c>
      <c r="B44" s="15">
        <f>B42-B43</f>
        <v>-73</v>
      </c>
      <c r="C44" s="16">
        <f>B44/B13</f>
        <v>-0.26838235294117646</v>
      </c>
      <c r="D44" s="15">
        <f>D42-D43</f>
        <v>-77</v>
      </c>
      <c r="E44" s="16">
        <f>D44/D13</f>
        <v>-6.5587734241908002E-2</v>
      </c>
      <c r="F44" s="15">
        <f>F42-F43</f>
        <v>0</v>
      </c>
      <c r="G44" s="16" t="e">
        <f>F44/F13</f>
        <v>#DIV/0!</v>
      </c>
    </row>
    <row r="45" spans="1:7" s="4" customFormat="1">
      <c r="A45" s="14" t="s">
        <v>78</v>
      </c>
      <c r="B45" s="15">
        <f>B38+B41+B44</f>
        <v>20</v>
      </c>
      <c r="C45" s="16">
        <f>B45/B13</f>
        <v>7.3529411764705885E-2</v>
      </c>
      <c r="D45" s="15">
        <f>D38+D41+D44</f>
        <v>17</v>
      </c>
      <c r="E45" s="16">
        <f>D45/D13</f>
        <v>1.4480408858603067E-2</v>
      </c>
      <c r="F45" s="15">
        <f>F38+F41+F44</f>
        <v>0</v>
      </c>
      <c r="G45" s="16" t="e">
        <f>F45/F13</f>
        <v>#DIV/0!</v>
      </c>
    </row>
    <row r="46" spans="1:7" s="4" customFormat="1">
      <c r="A46" s="17" t="s">
        <v>67</v>
      </c>
      <c r="B46" s="18">
        <v>9</v>
      </c>
      <c r="C46" s="16">
        <f>B46/B13</f>
        <v>3.3088235294117647E-2</v>
      </c>
      <c r="D46" s="18">
        <v>7</v>
      </c>
      <c r="E46" s="16">
        <f>D46/D13</f>
        <v>5.96252129471891E-3</v>
      </c>
      <c r="F46" s="18"/>
      <c r="G46" s="16" t="e">
        <f>F46/F13</f>
        <v>#DIV/0!</v>
      </c>
    </row>
    <row r="47" spans="1:7" s="4" customFormat="1">
      <c r="A47" s="14" t="s">
        <v>79</v>
      </c>
      <c r="B47" s="15">
        <f>B45-B46</f>
        <v>11</v>
      </c>
      <c r="C47" s="16">
        <f>B47/B13</f>
        <v>4.0441176470588237E-2</v>
      </c>
      <c r="D47" s="15">
        <f>D45-D46</f>
        <v>10</v>
      </c>
      <c r="E47" s="16">
        <f>D47/D13</f>
        <v>8.5178875638841564E-3</v>
      </c>
      <c r="F47" s="15">
        <f>F45-F46</f>
        <v>0</v>
      </c>
      <c r="G47" s="16" t="e">
        <f>F47/F13</f>
        <v>#DIV/0!</v>
      </c>
    </row>
    <row r="48" spans="1:7" s="4" customFormat="1" ht="12.5"/>
    <row r="49" spans="1:10">
      <c r="A49" s="14" t="s">
        <v>80</v>
      </c>
      <c r="B49" s="15">
        <f>B47+B37</f>
        <v>12</v>
      </c>
      <c r="C49" s="16">
        <f>B49/B13</f>
        <v>4.4117647058823532E-2</v>
      </c>
      <c r="D49" s="15">
        <f>D47+D37</f>
        <v>11</v>
      </c>
      <c r="E49" s="16">
        <f>D49/D13</f>
        <v>9.3696763202725727E-3</v>
      </c>
      <c r="F49" s="15">
        <f>F47+F37</f>
        <v>0</v>
      </c>
      <c r="G49" s="16" t="e">
        <f>F49/F13</f>
        <v>#DIV/0!</v>
      </c>
    </row>
    <row r="50" spans="1:10" ht="13.5" thickBot="1">
      <c r="A50" s="19"/>
      <c r="B50" s="19"/>
      <c r="C50" s="19"/>
      <c r="D50" s="19"/>
      <c r="E50" s="19"/>
      <c r="F50" s="19"/>
      <c r="G50" s="19"/>
    </row>
    <row r="51" spans="1:10">
      <c r="A51" s="182" t="s">
        <v>201</v>
      </c>
      <c r="B51" s="178">
        <v>2018</v>
      </c>
      <c r="C51" s="179"/>
      <c r="D51" s="178">
        <v>2019</v>
      </c>
      <c r="E51" s="179"/>
      <c r="F51" s="178">
        <v>2020</v>
      </c>
      <c r="G51" s="179"/>
    </row>
    <row r="52" spans="1:10">
      <c r="A52" s="183"/>
      <c r="B52" s="37" t="s">
        <v>46</v>
      </c>
      <c r="C52" s="38" t="s">
        <v>47</v>
      </c>
      <c r="D52" s="39" t="s">
        <v>46</v>
      </c>
      <c r="E52" s="38" t="s">
        <v>47</v>
      </c>
      <c r="F52" s="39" t="s">
        <v>46</v>
      </c>
      <c r="G52" s="38" t="s">
        <v>47</v>
      </c>
    </row>
    <row r="53" spans="1:10">
      <c r="A53" s="17" t="s">
        <v>182</v>
      </c>
      <c r="B53" s="15"/>
      <c r="C53" s="16"/>
      <c r="D53" s="15"/>
      <c r="E53" s="16"/>
      <c r="F53" s="15"/>
      <c r="G53" s="16"/>
    </row>
    <row r="54" spans="1:10">
      <c r="A54" s="17" t="s">
        <v>181</v>
      </c>
      <c r="B54" s="15"/>
      <c r="C54" s="16"/>
      <c r="D54" s="15"/>
      <c r="E54" s="16"/>
      <c r="F54" s="15"/>
      <c r="G54" s="16"/>
    </row>
    <row r="55" spans="1:10">
      <c r="A55" s="17" t="s">
        <v>183</v>
      </c>
      <c r="B55" s="15"/>
      <c r="C55" s="16"/>
      <c r="D55" s="15"/>
      <c r="E55" s="16"/>
      <c r="F55" s="15"/>
      <c r="G55" s="16"/>
    </row>
    <row r="56" spans="1:10">
      <c r="A56" s="17" t="s">
        <v>184</v>
      </c>
      <c r="B56" s="15"/>
      <c r="C56" s="16"/>
      <c r="D56" s="15"/>
      <c r="E56" s="16"/>
      <c r="F56" s="15"/>
      <c r="G56" s="16"/>
    </row>
    <row r="57" spans="1:10">
      <c r="A57" s="17" t="s">
        <v>185</v>
      </c>
      <c r="B57" s="15"/>
      <c r="C57" s="16"/>
      <c r="D57" s="15"/>
      <c r="E57" s="16"/>
      <c r="F57" s="15"/>
      <c r="G57" s="16"/>
    </row>
    <row r="58" spans="1:10">
      <c r="A58" s="17" t="s">
        <v>186</v>
      </c>
      <c r="B58" s="15"/>
      <c r="C58" s="16"/>
      <c r="D58" s="15"/>
      <c r="E58" s="16"/>
      <c r="F58" s="15"/>
      <c r="G58" s="16"/>
    </row>
    <row r="59" spans="1:10">
      <c r="A59" s="17" t="s">
        <v>187</v>
      </c>
      <c r="B59" s="15"/>
      <c r="C59" s="16"/>
      <c r="D59" s="15"/>
      <c r="E59" s="16"/>
      <c r="F59" s="15"/>
      <c r="G59" s="16"/>
    </row>
    <row r="60" spans="1:10">
      <c r="A60" s="17" t="s">
        <v>188</v>
      </c>
      <c r="B60" s="15"/>
      <c r="C60" s="16"/>
      <c r="D60" s="15"/>
      <c r="E60" s="16"/>
      <c r="F60" s="15"/>
      <c r="G60" s="16"/>
    </row>
    <row r="61" spans="1:10" ht="25">
      <c r="A61" s="36" t="s">
        <v>189</v>
      </c>
      <c r="B61" s="15"/>
      <c r="C61" s="16"/>
      <c r="D61" s="15"/>
      <c r="E61" s="16"/>
      <c r="F61" s="15"/>
      <c r="G61" s="16"/>
    </row>
    <row r="62" spans="1:10">
      <c r="A62" s="14" t="s">
        <v>190</v>
      </c>
      <c r="B62" s="15">
        <f>B53+B54+B55+B56-B57-B58-B59-B60+B61</f>
        <v>0</v>
      </c>
      <c r="C62" s="16"/>
      <c r="D62" s="15">
        <f>D53+D54+D55+D56-D57-D58-D59-D60+D61</f>
        <v>0</v>
      </c>
      <c r="E62" s="16"/>
      <c r="F62" s="15">
        <f>F53+F54+F55+F56-F57-F58-F59-F60+F61</f>
        <v>0</v>
      </c>
      <c r="G62" s="16"/>
    </row>
    <row r="63" spans="1:10">
      <c r="A63" s="17" t="s">
        <v>191</v>
      </c>
      <c r="B63" s="15"/>
      <c r="C63" s="16"/>
      <c r="D63" s="15"/>
      <c r="E63" s="16"/>
      <c r="F63" s="15"/>
      <c r="G63" s="16"/>
    </row>
    <row r="64" spans="1:10">
      <c r="A64" s="14" t="s">
        <v>192</v>
      </c>
      <c r="B64" s="15">
        <f>B62-B63</f>
        <v>0</v>
      </c>
      <c r="C64" s="16"/>
      <c r="D64" s="15">
        <f>D62-D63</f>
        <v>0</v>
      </c>
      <c r="E64" s="16"/>
      <c r="F64" s="15">
        <f>F62-F63</f>
        <v>0</v>
      </c>
      <c r="G64" s="16"/>
    </row>
    <row r="65" spans="1:11">
      <c r="A65" s="35"/>
      <c r="B65" s="35"/>
      <c r="C65" s="35"/>
    </row>
    <row r="66" spans="1:11">
      <c r="A66" s="25" t="s">
        <v>176</v>
      </c>
      <c r="B66" s="25"/>
      <c r="C66" s="25"/>
      <c r="E66" s="25"/>
      <c r="F66" s="25"/>
      <c r="G66" s="25"/>
      <c r="H66" s="25"/>
      <c r="I66" s="25"/>
      <c r="J66" s="25"/>
      <c r="K66" s="25"/>
    </row>
    <row r="67" spans="1:11">
      <c r="A67" s="25" t="s">
        <v>177</v>
      </c>
      <c r="B67" s="25"/>
      <c r="C67" s="25"/>
      <c r="E67" s="25"/>
      <c r="F67" s="25"/>
      <c r="G67" s="25"/>
      <c r="H67" s="25"/>
      <c r="I67" s="25"/>
      <c r="J67" s="25"/>
      <c r="K67" s="25"/>
    </row>
    <row r="68" spans="1:11">
      <c r="A68" s="25" t="s">
        <v>178</v>
      </c>
    </row>
  </sheetData>
  <mergeCells count="17">
    <mergeCell ref="D51:E51"/>
    <mergeCell ref="F51:G51"/>
    <mergeCell ref="A4:D4"/>
    <mergeCell ref="A10:G10"/>
    <mergeCell ref="A11:A12"/>
    <mergeCell ref="B11:C11"/>
    <mergeCell ref="D11:E11"/>
    <mergeCell ref="F11:G11"/>
    <mergeCell ref="A26:G26"/>
    <mergeCell ref="A27:A28"/>
    <mergeCell ref="B27:C27"/>
    <mergeCell ref="D27:E27"/>
    <mergeCell ref="F27:G27"/>
    <mergeCell ref="A5:A6"/>
    <mergeCell ref="A8:A9"/>
    <mergeCell ref="A51:A52"/>
    <mergeCell ref="B51:C51"/>
  </mergeCells>
  <conditionalFormatting sqref="A1:A2">
    <cfRule type="duplicateValues" dxfId="1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7B33-BF63-4680-BCC6-3E0776628D3C}">
  <dimension ref="A1:K29"/>
  <sheetViews>
    <sheetView workbookViewId="0">
      <selection activeCell="A15" sqref="A15"/>
    </sheetView>
  </sheetViews>
  <sheetFormatPr defaultRowHeight="14.5"/>
  <cols>
    <col min="1" max="1" width="45.7265625" bestFit="1" customWidth="1"/>
    <col min="2" max="4" width="18" customWidth="1"/>
    <col min="5" max="256" width="10.90625" customWidth="1"/>
    <col min="257" max="257" width="42.81640625" customWidth="1"/>
    <col min="258" max="260" width="15.7265625" customWidth="1"/>
    <col min="261" max="512" width="10.90625" customWidth="1"/>
    <col min="513" max="513" width="42.81640625" customWidth="1"/>
    <col min="514" max="516" width="15.7265625" customWidth="1"/>
    <col min="517" max="768" width="10.90625" customWidth="1"/>
    <col min="769" max="769" width="42.81640625" customWidth="1"/>
    <col min="770" max="772" width="15.7265625" customWidth="1"/>
    <col min="773" max="1024" width="10.90625" customWidth="1"/>
    <col min="1025" max="1025" width="42.81640625" customWidth="1"/>
    <col min="1026" max="1028" width="15.7265625" customWidth="1"/>
    <col min="1029" max="1280" width="10.90625" customWidth="1"/>
    <col min="1281" max="1281" width="42.81640625" customWidth="1"/>
    <col min="1282" max="1284" width="15.7265625" customWidth="1"/>
    <col min="1285" max="1536" width="10.90625" customWidth="1"/>
    <col min="1537" max="1537" width="42.81640625" customWidth="1"/>
    <col min="1538" max="1540" width="15.7265625" customWidth="1"/>
    <col min="1541" max="1792" width="10.90625" customWidth="1"/>
    <col min="1793" max="1793" width="42.81640625" customWidth="1"/>
    <col min="1794" max="1796" width="15.7265625" customWidth="1"/>
    <col min="1797" max="2048" width="10.90625" customWidth="1"/>
    <col min="2049" max="2049" width="42.81640625" customWidth="1"/>
    <col min="2050" max="2052" width="15.7265625" customWidth="1"/>
    <col min="2053" max="2304" width="10.90625" customWidth="1"/>
    <col min="2305" max="2305" width="42.81640625" customWidth="1"/>
    <col min="2306" max="2308" width="15.7265625" customWidth="1"/>
    <col min="2309" max="2560" width="10.90625" customWidth="1"/>
    <col min="2561" max="2561" width="42.81640625" customWidth="1"/>
    <col min="2562" max="2564" width="15.7265625" customWidth="1"/>
    <col min="2565" max="2816" width="10.90625" customWidth="1"/>
    <col min="2817" max="2817" width="42.81640625" customWidth="1"/>
    <col min="2818" max="2820" width="15.7265625" customWidth="1"/>
    <col min="2821" max="3072" width="10.90625" customWidth="1"/>
    <col min="3073" max="3073" width="42.81640625" customWidth="1"/>
    <col min="3074" max="3076" width="15.7265625" customWidth="1"/>
    <col min="3077" max="3328" width="10.90625" customWidth="1"/>
    <col min="3329" max="3329" width="42.81640625" customWidth="1"/>
    <col min="3330" max="3332" width="15.7265625" customWidth="1"/>
    <col min="3333" max="3584" width="10.90625" customWidth="1"/>
    <col min="3585" max="3585" width="42.81640625" customWidth="1"/>
    <col min="3586" max="3588" width="15.7265625" customWidth="1"/>
    <col min="3589" max="3840" width="10.90625" customWidth="1"/>
    <col min="3841" max="3841" width="42.81640625" customWidth="1"/>
    <col min="3842" max="3844" width="15.7265625" customWidth="1"/>
    <col min="3845" max="4096" width="10.90625" customWidth="1"/>
    <col min="4097" max="4097" width="42.81640625" customWidth="1"/>
    <col min="4098" max="4100" width="15.7265625" customWidth="1"/>
    <col min="4101" max="4352" width="10.90625" customWidth="1"/>
    <col min="4353" max="4353" width="42.81640625" customWidth="1"/>
    <col min="4354" max="4356" width="15.7265625" customWidth="1"/>
    <col min="4357" max="4608" width="10.90625" customWidth="1"/>
    <col min="4609" max="4609" width="42.81640625" customWidth="1"/>
    <col min="4610" max="4612" width="15.7265625" customWidth="1"/>
    <col min="4613" max="4864" width="10.90625" customWidth="1"/>
    <col min="4865" max="4865" width="42.81640625" customWidth="1"/>
    <col min="4866" max="4868" width="15.7265625" customWidth="1"/>
    <col min="4869" max="5120" width="10.90625" customWidth="1"/>
    <col min="5121" max="5121" width="42.81640625" customWidth="1"/>
    <col min="5122" max="5124" width="15.7265625" customWidth="1"/>
    <col min="5125" max="5376" width="10.90625" customWidth="1"/>
    <col min="5377" max="5377" width="42.81640625" customWidth="1"/>
    <col min="5378" max="5380" width="15.7265625" customWidth="1"/>
    <col min="5381" max="5632" width="10.90625" customWidth="1"/>
    <col min="5633" max="5633" width="42.81640625" customWidth="1"/>
    <col min="5634" max="5636" width="15.7265625" customWidth="1"/>
    <col min="5637" max="5888" width="10.90625" customWidth="1"/>
    <col min="5889" max="5889" width="42.81640625" customWidth="1"/>
    <col min="5890" max="5892" width="15.7265625" customWidth="1"/>
    <col min="5893" max="6144" width="10.90625" customWidth="1"/>
    <col min="6145" max="6145" width="42.81640625" customWidth="1"/>
    <col min="6146" max="6148" width="15.7265625" customWidth="1"/>
    <col min="6149" max="6400" width="10.90625" customWidth="1"/>
    <col min="6401" max="6401" width="42.81640625" customWidth="1"/>
    <col min="6402" max="6404" width="15.7265625" customWidth="1"/>
    <col min="6405" max="6656" width="10.90625" customWidth="1"/>
    <col min="6657" max="6657" width="42.81640625" customWidth="1"/>
    <col min="6658" max="6660" width="15.7265625" customWidth="1"/>
    <col min="6661" max="6912" width="10.90625" customWidth="1"/>
    <col min="6913" max="6913" width="42.81640625" customWidth="1"/>
    <col min="6914" max="6916" width="15.7265625" customWidth="1"/>
    <col min="6917" max="7168" width="10.90625" customWidth="1"/>
    <col min="7169" max="7169" width="42.81640625" customWidth="1"/>
    <col min="7170" max="7172" width="15.7265625" customWidth="1"/>
    <col min="7173" max="7424" width="10.90625" customWidth="1"/>
    <col min="7425" max="7425" width="42.81640625" customWidth="1"/>
    <col min="7426" max="7428" width="15.7265625" customWidth="1"/>
    <col min="7429" max="7680" width="10.90625" customWidth="1"/>
    <col min="7681" max="7681" width="42.81640625" customWidth="1"/>
    <col min="7682" max="7684" width="15.7265625" customWidth="1"/>
    <col min="7685" max="7936" width="10.90625" customWidth="1"/>
    <col min="7937" max="7937" width="42.81640625" customWidth="1"/>
    <col min="7938" max="7940" width="15.7265625" customWidth="1"/>
    <col min="7941" max="8192" width="10.90625" customWidth="1"/>
    <col min="8193" max="8193" width="42.81640625" customWidth="1"/>
    <col min="8194" max="8196" width="15.7265625" customWidth="1"/>
    <col min="8197" max="8448" width="10.90625" customWidth="1"/>
    <col min="8449" max="8449" width="42.81640625" customWidth="1"/>
    <col min="8450" max="8452" width="15.7265625" customWidth="1"/>
    <col min="8453" max="8704" width="10.90625" customWidth="1"/>
    <col min="8705" max="8705" width="42.81640625" customWidth="1"/>
    <col min="8706" max="8708" width="15.7265625" customWidth="1"/>
    <col min="8709" max="8960" width="10.90625" customWidth="1"/>
    <col min="8961" max="8961" width="42.81640625" customWidth="1"/>
    <col min="8962" max="8964" width="15.7265625" customWidth="1"/>
    <col min="8965" max="9216" width="10.90625" customWidth="1"/>
    <col min="9217" max="9217" width="42.81640625" customWidth="1"/>
    <col min="9218" max="9220" width="15.7265625" customWidth="1"/>
    <col min="9221" max="9472" width="10.90625" customWidth="1"/>
    <col min="9473" max="9473" width="42.81640625" customWidth="1"/>
    <col min="9474" max="9476" width="15.7265625" customWidth="1"/>
    <col min="9477" max="9728" width="10.90625" customWidth="1"/>
    <col min="9729" max="9729" width="42.81640625" customWidth="1"/>
    <col min="9730" max="9732" width="15.7265625" customWidth="1"/>
    <col min="9733" max="9984" width="10.90625" customWidth="1"/>
    <col min="9985" max="9985" width="42.81640625" customWidth="1"/>
    <col min="9986" max="9988" width="15.7265625" customWidth="1"/>
    <col min="9989" max="10240" width="10.90625" customWidth="1"/>
    <col min="10241" max="10241" width="42.81640625" customWidth="1"/>
    <col min="10242" max="10244" width="15.7265625" customWidth="1"/>
    <col min="10245" max="10496" width="10.90625" customWidth="1"/>
    <col min="10497" max="10497" width="42.81640625" customWidth="1"/>
    <col min="10498" max="10500" width="15.7265625" customWidth="1"/>
    <col min="10501" max="10752" width="10.90625" customWidth="1"/>
    <col min="10753" max="10753" width="42.81640625" customWidth="1"/>
    <col min="10754" max="10756" width="15.7265625" customWidth="1"/>
    <col min="10757" max="11008" width="10.90625" customWidth="1"/>
    <col min="11009" max="11009" width="42.81640625" customWidth="1"/>
    <col min="11010" max="11012" width="15.7265625" customWidth="1"/>
    <col min="11013" max="11264" width="10.90625" customWidth="1"/>
    <col min="11265" max="11265" width="42.81640625" customWidth="1"/>
    <col min="11266" max="11268" width="15.7265625" customWidth="1"/>
    <col min="11269" max="11520" width="10.90625" customWidth="1"/>
    <col min="11521" max="11521" width="42.81640625" customWidth="1"/>
    <col min="11522" max="11524" width="15.7265625" customWidth="1"/>
    <col min="11525" max="11776" width="10.90625" customWidth="1"/>
    <col min="11777" max="11777" width="42.81640625" customWidth="1"/>
    <col min="11778" max="11780" width="15.7265625" customWidth="1"/>
    <col min="11781" max="12032" width="10.90625" customWidth="1"/>
    <col min="12033" max="12033" width="42.81640625" customWidth="1"/>
    <col min="12034" max="12036" width="15.7265625" customWidth="1"/>
    <col min="12037" max="12288" width="10.90625" customWidth="1"/>
    <col min="12289" max="12289" width="42.81640625" customWidth="1"/>
    <col min="12290" max="12292" width="15.7265625" customWidth="1"/>
    <col min="12293" max="12544" width="10.90625" customWidth="1"/>
    <col min="12545" max="12545" width="42.81640625" customWidth="1"/>
    <col min="12546" max="12548" width="15.7265625" customWidth="1"/>
    <col min="12549" max="12800" width="10.90625" customWidth="1"/>
    <col min="12801" max="12801" width="42.81640625" customWidth="1"/>
    <col min="12802" max="12804" width="15.7265625" customWidth="1"/>
    <col min="12805" max="13056" width="10.90625" customWidth="1"/>
    <col min="13057" max="13057" width="42.81640625" customWidth="1"/>
    <col min="13058" max="13060" width="15.7265625" customWidth="1"/>
    <col min="13061" max="13312" width="10.90625" customWidth="1"/>
    <col min="13313" max="13313" width="42.81640625" customWidth="1"/>
    <col min="13314" max="13316" width="15.7265625" customWidth="1"/>
    <col min="13317" max="13568" width="10.90625" customWidth="1"/>
    <col min="13569" max="13569" width="42.81640625" customWidth="1"/>
    <col min="13570" max="13572" width="15.7265625" customWidth="1"/>
    <col min="13573" max="13824" width="10.90625" customWidth="1"/>
    <col min="13825" max="13825" width="42.81640625" customWidth="1"/>
    <col min="13826" max="13828" width="15.7265625" customWidth="1"/>
    <col min="13829" max="14080" width="10.90625" customWidth="1"/>
    <col min="14081" max="14081" width="42.81640625" customWidth="1"/>
    <col min="14082" max="14084" width="15.7265625" customWidth="1"/>
    <col min="14085" max="14336" width="10.90625" customWidth="1"/>
    <col min="14337" max="14337" width="42.81640625" customWidth="1"/>
    <col min="14338" max="14340" width="15.7265625" customWidth="1"/>
    <col min="14341" max="14592" width="10.90625" customWidth="1"/>
    <col min="14593" max="14593" width="42.81640625" customWidth="1"/>
    <col min="14594" max="14596" width="15.7265625" customWidth="1"/>
    <col min="14597" max="14848" width="10.90625" customWidth="1"/>
    <col min="14849" max="14849" width="42.81640625" customWidth="1"/>
    <col min="14850" max="14852" width="15.7265625" customWidth="1"/>
    <col min="14853" max="15104" width="10.90625" customWidth="1"/>
    <col min="15105" max="15105" width="42.81640625" customWidth="1"/>
    <col min="15106" max="15108" width="15.7265625" customWidth="1"/>
    <col min="15109" max="15360" width="10.90625" customWidth="1"/>
    <col min="15361" max="15361" width="42.81640625" customWidth="1"/>
    <col min="15362" max="15364" width="15.7265625" customWidth="1"/>
    <col min="15365" max="15616" width="10.90625" customWidth="1"/>
    <col min="15617" max="15617" width="42.81640625" customWidth="1"/>
    <col min="15618" max="15620" width="15.7265625" customWidth="1"/>
    <col min="15621" max="15872" width="10.90625" customWidth="1"/>
    <col min="15873" max="15873" width="42.81640625" customWidth="1"/>
    <col min="15874" max="15876" width="15.7265625" customWidth="1"/>
    <col min="15877" max="16128" width="10.90625" customWidth="1"/>
    <col min="16129" max="16129" width="42.81640625" customWidth="1"/>
    <col min="16130" max="16132" width="15.7265625" customWidth="1"/>
    <col min="16133" max="16384" width="10.90625" customWidth="1"/>
  </cols>
  <sheetData>
    <row r="1" spans="1:11" s="20" customFormat="1" ht="20">
      <c r="A1" s="26" t="s">
        <v>179</v>
      </c>
      <c r="B1" s="27"/>
      <c r="C1" s="27"/>
      <c r="D1" s="27"/>
      <c r="E1"/>
      <c r="F1"/>
      <c r="G1"/>
      <c r="H1"/>
      <c r="I1"/>
      <c r="J1"/>
      <c r="K1"/>
    </row>
    <row r="2" spans="1:11" s="20" customFormat="1" ht="18">
      <c r="A2" s="30" t="s">
        <v>203</v>
      </c>
      <c r="B2" s="27"/>
      <c r="C2" s="27"/>
      <c r="D2" s="27"/>
      <c r="E2"/>
      <c r="F2"/>
      <c r="G2"/>
      <c r="H2"/>
      <c r="I2"/>
      <c r="J2"/>
      <c r="K2"/>
    </row>
    <row r="3" spans="1:11" s="20" customFormat="1">
      <c r="A3" s="34" t="s">
        <v>180</v>
      </c>
      <c r="B3" s="31"/>
      <c r="C3" s="31"/>
      <c r="D3" s="31"/>
      <c r="E3"/>
      <c r="F3"/>
      <c r="G3"/>
      <c r="H3"/>
      <c r="I3"/>
      <c r="J3"/>
      <c r="K3"/>
    </row>
    <row r="4" spans="1:11">
      <c r="A4" s="21"/>
      <c r="B4" s="22"/>
      <c r="C4" s="22"/>
      <c r="D4" s="22"/>
    </row>
    <row r="5" spans="1:11">
      <c r="A5" s="22"/>
      <c r="B5" s="22"/>
      <c r="C5" s="22"/>
      <c r="D5" s="22"/>
    </row>
    <row r="6" spans="1:11">
      <c r="A6" s="40" t="s">
        <v>81</v>
      </c>
      <c r="B6" s="41">
        <v>2018</v>
      </c>
      <c r="C6" s="41">
        <v>2019</v>
      </c>
      <c r="D6" s="42">
        <v>2020</v>
      </c>
    </row>
    <row r="7" spans="1:11">
      <c r="A7" s="185" t="s">
        <v>82</v>
      </c>
      <c r="B7" s="186"/>
      <c r="C7" s="186"/>
      <c r="D7" s="187"/>
    </row>
    <row r="8" spans="1:11">
      <c r="A8" s="43" t="s">
        <v>83</v>
      </c>
      <c r="B8" s="44">
        <f>[1]BILAN!I14/[1]BILAN!I9</f>
        <v>2.4943310657596373E-2</v>
      </c>
      <c r="C8" s="44">
        <f>[1]BILAN!J14/[1]BILAN!J9</f>
        <v>2.2172949002217297E-2</v>
      </c>
      <c r="D8" s="44" t="e">
        <f>[1]BILAN!K14/[1]BILAN!K9</f>
        <v>#DIV/0!</v>
      </c>
    </row>
    <row r="9" spans="1:11" ht="15" thickBot="1">
      <c r="A9" s="45" t="s">
        <v>84</v>
      </c>
      <c r="B9" s="46">
        <f>[1]ESG!B40/[1]ESG!B5</f>
        <v>4.4117647058823532E-2</v>
      </c>
      <c r="C9" s="46">
        <f>[1]ESG!D40/[1]ESG!D5</f>
        <v>9.3696763202725727E-3</v>
      </c>
      <c r="D9" s="46" t="e">
        <f>[1]ESG!F40/[1]ESG!F5</f>
        <v>#DIV/0!</v>
      </c>
    </row>
    <row r="10" spans="1:11">
      <c r="A10" s="185" t="s">
        <v>85</v>
      </c>
      <c r="B10" s="186"/>
      <c r="C10" s="186"/>
      <c r="D10" s="187"/>
    </row>
    <row r="11" spans="1:11">
      <c r="A11" s="47" t="s">
        <v>86</v>
      </c>
      <c r="B11" s="44">
        <f>[1]BILAN!B27/[1]BILAN!I27</f>
        <v>3.0773195876288661</v>
      </c>
      <c r="C11" s="44">
        <f>[1]BILAN!C27/[1]BILAN!J27</f>
        <v>5.435643564356436</v>
      </c>
      <c r="D11" s="44" t="e">
        <f>[1]BILAN!D27/[1]BILAN!K27</f>
        <v>#DIV/0!</v>
      </c>
    </row>
    <row r="12" spans="1:11" ht="15" thickBot="1">
      <c r="A12" s="48" t="s">
        <v>87</v>
      </c>
      <c r="B12" s="46" t="e">
        <f>[1]ESG!B40/[1]BILAN!I18</f>
        <v>#DIV/0!</v>
      </c>
      <c r="C12" s="46" t="e">
        <f>[1]ESG!D40/[1]BILAN!J18</f>
        <v>#DIV/0!</v>
      </c>
      <c r="D12" s="46" t="e">
        <f>[1]ESG!F40/[1]BILAN!K17</f>
        <v>#DIV/0!</v>
      </c>
    </row>
    <row r="13" spans="1:11">
      <c r="A13" s="185" t="s">
        <v>88</v>
      </c>
      <c r="B13" s="186"/>
      <c r="C13" s="186"/>
      <c r="D13" s="187"/>
    </row>
    <row r="14" spans="1:11">
      <c r="A14" s="47" t="s">
        <v>89</v>
      </c>
      <c r="B14" s="49">
        <f>[1]BILAN!B29/[1]ESG!B5*360</f>
        <v>0</v>
      </c>
      <c r="C14" s="49">
        <f>[1]BILAN!C29/[1]ESG!D5*360</f>
        <v>0</v>
      </c>
      <c r="D14" s="49" t="e">
        <f>[1]BILAN!D29/[1]ESG!F5*360</f>
        <v>#DIV/0!</v>
      </c>
    </row>
    <row r="15" spans="1:11">
      <c r="A15" s="47" t="s">
        <v>90</v>
      </c>
      <c r="B15" s="49">
        <f>[1]BILAN!B30/[1]ESG!B5*360</f>
        <v>0</v>
      </c>
      <c r="C15" s="49">
        <f>[1]BILAN!C30/[1]ESG!D5*(360)</f>
        <v>0</v>
      </c>
      <c r="D15" s="49" t="e">
        <f>[1]BILAN!D30/[1]ESG!F5*360</f>
        <v>#DIV/0!</v>
      </c>
    </row>
    <row r="16" spans="1:11" ht="15" thickBot="1">
      <c r="A16" s="48" t="s">
        <v>91</v>
      </c>
      <c r="B16" s="50">
        <f>[1]BILAN!I29/([1]ESG!B7+[1]ESG!B13)*(360)</f>
        <v>5.625</v>
      </c>
      <c r="C16" s="50">
        <f>[1]BILAN!J29/([1]ESG!D7+[1]ESG!D13)*(360)</f>
        <v>0.36659877800407331</v>
      </c>
      <c r="D16" s="50" t="e">
        <f>[1]BILAN!K29/([1]ESG!F7+[1]ESG!F13)*(360)</f>
        <v>#DIV/0!</v>
      </c>
    </row>
    <row r="17" spans="1:4">
      <c r="A17" s="185" t="s">
        <v>92</v>
      </c>
      <c r="B17" s="186"/>
      <c r="C17" s="186"/>
      <c r="D17" s="187"/>
    </row>
    <row r="18" spans="1:4">
      <c r="A18" s="51" t="s">
        <v>93</v>
      </c>
      <c r="B18" s="52">
        <f>[1]BILAN!I34/[1]ESG!B5</f>
        <v>0.18382352941176472</v>
      </c>
      <c r="C18" s="52">
        <f>[1]BILAN!J34/[1]ESG!D5</f>
        <v>3.4071550255536627E-3</v>
      </c>
      <c r="D18" s="52" t="e">
        <f>[1]BILAN!K34/[1]ESG!F5</f>
        <v>#DIV/0!</v>
      </c>
    </row>
    <row r="19" spans="1:4">
      <c r="A19" s="47" t="s">
        <v>94</v>
      </c>
      <c r="B19" s="44">
        <f>([1]BILAN!I18+[1]BILAN!I19)/[1]BILAN!I9</f>
        <v>0</v>
      </c>
      <c r="C19" s="44">
        <f>([1]BILAN!J18+[1]BILAN!J19)/[1]BILAN!J9</f>
        <v>0</v>
      </c>
      <c r="D19" s="44" t="e">
        <f>([1]BILAN!K18+[1]BILAN!K19)/[1]BILAN!K9</f>
        <v>#DIV/0!</v>
      </c>
    </row>
    <row r="20" spans="1:4" ht="15" thickBot="1">
      <c r="A20" s="48" t="s">
        <v>95</v>
      </c>
      <c r="B20" s="46">
        <f>[1]ESG!B32/[1]ESG!B5</f>
        <v>1.4705882352941176E-2</v>
      </c>
      <c r="C20" s="46">
        <f>[1]ESG!D32/[1]ESG!D5</f>
        <v>6.8143100511073255E-3</v>
      </c>
      <c r="D20" s="46" t="e">
        <f>[1]ESG!F32/[1]ESG!F5</f>
        <v>#DIV/0!</v>
      </c>
    </row>
    <row r="21" spans="1:4">
      <c r="A21" s="185" t="s">
        <v>96</v>
      </c>
      <c r="B21" s="186"/>
      <c r="C21" s="186"/>
      <c r="D21" s="187"/>
    </row>
    <row r="22" spans="1:4">
      <c r="A22" s="53" t="s">
        <v>97</v>
      </c>
      <c r="B22" s="54">
        <f>[1]BILAN!B39</f>
        <v>441</v>
      </c>
      <c r="C22" s="55">
        <f>[1]BILAN!C39</f>
        <v>451</v>
      </c>
      <c r="D22" s="54">
        <f>[1]BILAN!D39</f>
        <v>0</v>
      </c>
    </row>
    <row r="23" spans="1:4">
      <c r="A23" s="56" t="s">
        <v>98</v>
      </c>
      <c r="B23" s="49">
        <f>[1]BILAN!I39</f>
        <v>354</v>
      </c>
      <c r="C23" s="57">
        <f>[1]BILAN!J39</f>
        <v>446</v>
      </c>
      <c r="D23" s="49">
        <f>[1]BILAN!K39</f>
        <v>0</v>
      </c>
    </row>
    <row r="24" spans="1:4">
      <c r="A24" s="56" t="s">
        <v>99</v>
      </c>
      <c r="B24" s="49">
        <f>[1]BILAN!B27-[1]BILAN!I27</f>
        <v>403</v>
      </c>
      <c r="C24" s="57">
        <f>[1]BILAN!C27-[1]BILAN!J27</f>
        <v>448</v>
      </c>
      <c r="D24" s="49">
        <f>[1]BILAN!D27-[1]BILAN!K27</f>
        <v>0</v>
      </c>
    </row>
    <row r="25" spans="1:4">
      <c r="A25" s="58" t="s">
        <v>100</v>
      </c>
      <c r="B25" s="59">
        <f>[1]BILAN!B34-[1]BILAN!I34</f>
        <v>-49</v>
      </c>
      <c r="C25" s="60">
        <f>[1]BILAN!C34-[1]BILAN!J34</f>
        <v>-2</v>
      </c>
      <c r="D25" s="59">
        <f>[1]BILAN!D34-[1]BILAN!K34</f>
        <v>0</v>
      </c>
    </row>
    <row r="26" spans="1:4">
      <c r="A26" s="56" t="s">
        <v>101</v>
      </c>
      <c r="B26" s="44">
        <f>B23/B24</f>
        <v>0.87841191066997515</v>
      </c>
      <c r="C26" s="61">
        <f>C23/C24</f>
        <v>0.9955357142857143</v>
      </c>
      <c r="D26" s="44" t="e">
        <f>D23/D24</f>
        <v>#DIV/0!</v>
      </c>
    </row>
    <row r="27" spans="1:4">
      <c r="A27" s="56" t="s">
        <v>102</v>
      </c>
      <c r="B27" s="49">
        <f>([1]RATIOS!B20/[1]ESG!B5)*360</f>
        <v>468.52941176470591</v>
      </c>
      <c r="C27" s="57">
        <f>(C23/[1]ESG!D5)*360</f>
        <v>136.76320272572403</v>
      </c>
      <c r="D27" s="49" t="e">
        <f>(D23/[1]ESG!F5)*360</f>
        <v>#DIV/0!</v>
      </c>
    </row>
    <row r="28" spans="1:4">
      <c r="A28" s="56" t="s">
        <v>103</v>
      </c>
      <c r="B28" s="49">
        <f>([1]RATIOS!B21/[1]ESG!B5)*360</f>
        <v>533.38235294117646</v>
      </c>
      <c r="C28" s="57">
        <f>(C24/[1]ESG!D5)*360</f>
        <v>137.37649063032367</v>
      </c>
      <c r="D28" s="49" t="e">
        <f>(D24/[1]ESG!F5)*360</f>
        <v>#DIV/0!</v>
      </c>
    </row>
    <row r="29" spans="1:4" ht="15" thickBot="1">
      <c r="A29" s="62" t="s">
        <v>104</v>
      </c>
      <c r="B29" s="50">
        <f>(B25/[1]ESG!B5)*360</f>
        <v>-64.852941176470594</v>
      </c>
      <c r="C29" s="63">
        <f>(C25/[1]ESG!D5)*360</f>
        <v>-0.61328790459965932</v>
      </c>
      <c r="D29" s="50" t="e">
        <f>(D25/[1]ESG!F5)*360</f>
        <v>#DIV/0!</v>
      </c>
    </row>
  </sheetData>
  <mergeCells count="5">
    <mergeCell ref="A7:D7"/>
    <mergeCell ref="A10:D10"/>
    <mergeCell ref="A13:D13"/>
    <mergeCell ref="A17:D17"/>
    <mergeCell ref="A21:D21"/>
  </mergeCells>
  <conditionalFormatting sqref="A1: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Bilan</vt:lpstr>
      <vt:lpstr>CPC</vt:lpstr>
      <vt:lpstr>Sheet1</vt:lpstr>
      <vt:lpstr>Sheet2</vt:lpstr>
      <vt:lpstr>ESG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EL BARMAKI</dc:creator>
  <cp:lastModifiedBy>Salma EL BARMAKI</cp:lastModifiedBy>
  <dcterms:created xsi:type="dcterms:W3CDTF">2022-01-16T12:15:13Z</dcterms:created>
  <dcterms:modified xsi:type="dcterms:W3CDTF">2022-01-16T17:36:44Z</dcterms:modified>
</cp:coreProperties>
</file>