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798531a7a05ee05d/Desktop/Data Analytics/Complete projects/Excel/2) By Chandoo Data analysis course/again practice/"/>
    </mc:Choice>
  </mc:AlternateContent>
  <xr:revisionPtr revIDLastSave="697" documentId="13_ncr:1_{C69D2694-286C-4A36-ABB6-670D266C642E}" xr6:coauthVersionLast="47" xr6:coauthVersionMax="47" xr10:uidLastSave="{831E32F1-2883-4242-ADF5-289423CF6783}"/>
  <bookViews>
    <workbookView xWindow="-108" yWindow="-108" windowWidth="23256" windowHeight="12456" firstSheet="7" activeTab="10" xr2:uid="{26D4546B-D2A1-4444-8EAF-A6228F96F0C1}"/>
  </bookViews>
  <sheets>
    <sheet name="1)Quick Statistics" sheetId="2" r:id="rId1"/>
    <sheet name="2)EDA" sheetId="3" r:id="rId2"/>
    <sheet name="3)Sales analysis" sheetId="4" r:id="rId3"/>
    <sheet name="4)sales analysis pivot table" sheetId="5" r:id="rId4"/>
    <sheet name="5)sales per unit" sheetId="8" r:id="rId5"/>
    <sheet name="6)anomoly detection" sheetId="9" r:id="rId6"/>
    <sheet name="7)best sales person by country" sheetId="11" r:id="rId7"/>
    <sheet name="8)profit analysis" sheetId="13" r:id="rId8"/>
    <sheet name="9) dynamic country sales report" sheetId="15" r:id="rId9"/>
    <sheet name="10) discontinue product" sheetId="17" r:id="rId10"/>
    <sheet name="Data" sheetId="1" r:id="rId11"/>
  </sheets>
  <definedNames>
    <definedName name="_xlnm._FilterDatabase" localSheetId="2" hidden="1">'3)Sales analysis'!$D$4:$D$10</definedName>
    <definedName name="_xlnm._FilterDatabase" localSheetId="10" hidden="1">Data!$A$1:$E$1</definedName>
    <definedName name="_xlchart.v1.0" hidden="1">'6)anomoly detection'!$T$3:$T$302</definedName>
    <definedName name="_xlchart.v1.1" hidden="1">'6)anomoly detection'!$R$3:$R$302</definedName>
    <definedName name="_xlchart.v1.2" hidden="1">'6)anomoly detection'!$T$3:$T$302</definedName>
    <definedName name="_xlcn.WorksheetConnection_project.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project.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15" l="1"/>
  <c r="L17" i="15"/>
  <c r="L16" i="15"/>
  <c r="L15" i="15"/>
  <c r="L14" i="15"/>
  <c r="L13" i="15"/>
  <c r="L12" i="15"/>
  <c r="L11" i="15"/>
  <c r="L10" i="15"/>
  <c r="L9" i="15"/>
  <c r="K18" i="15"/>
  <c r="M18" i="15" s="1"/>
  <c r="K17" i="15"/>
  <c r="M17" i="15" s="1"/>
  <c r="K16" i="15"/>
  <c r="M16" i="15" s="1"/>
  <c r="K15" i="15"/>
  <c r="M15" i="15" s="1"/>
  <c r="K14" i="15"/>
  <c r="M14" i="15" s="1"/>
  <c r="K13" i="15"/>
  <c r="M13" i="15" s="1"/>
  <c r="K12" i="15"/>
  <c r="M12" i="15" s="1"/>
  <c r="K11" i="15"/>
  <c r="M11" i="15" s="1"/>
  <c r="K10" i="15"/>
  <c r="M10" i="15" s="1"/>
  <c r="K9" i="15"/>
  <c r="M9" i="15" s="1"/>
  <c r="E14" i="15"/>
  <c r="E11" i="15"/>
  <c r="D11" i="15"/>
  <c r="D14" i="15"/>
  <c r="E8" i="15"/>
  <c r="S4" i="15" a="1"/>
  <c r="S4" i="15" s="1"/>
  <c r="Q4" i="15" a="1"/>
  <c r="Q4" i="15" s="1"/>
  <c r="F301" i="1"/>
  <c r="G301" i="1" s="1"/>
  <c r="F300" i="1"/>
  <c r="G300" i="1" s="1"/>
  <c r="F299" i="1"/>
  <c r="G299" i="1" s="1"/>
  <c r="F298" i="1"/>
  <c r="G298" i="1" s="1"/>
  <c r="F297" i="1"/>
  <c r="G297" i="1" s="1"/>
  <c r="F296" i="1"/>
  <c r="G296" i="1" s="1"/>
  <c r="F295" i="1"/>
  <c r="G295" i="1" s="1"/>
  <c r="F294" i="1"/>
  <c r="G294" i="1" s="1"/>
  <c r="F293" i="1"/>
  <c r="G293" i="1" s="1"/>
  <c r="F292" i="1"/>
  <c r="G292" i="1" s="1"/>
  <c r="F291" i="1"/>
  <c r="G291" i="1" s="1"/>
  <c r="F290" i="1"/>
  <c r="G290" i="1" s="1"/>
  <c r="F289" i="1"/>
  <c r="G289" i="1" s="1"/>
  <c r="F288" i="1"/>
  <c r="G288" i="1" s="1"/>
  <c r="F287" i="1"/>
  <c r="G287" i="1" s="1"/>
  <c r="F286" i="1"/>
  <c r="G286" i="1" s="1"/>
  <c r="F285" i="1"/>
  <c r="G285" i="1" s="1"/>
  <c r="F284" i="1"/>
  <c r="G284" i="1" s="1"/>
  <c r="F283" i="1"/>
  <c r="G283" i="1" s="1"/>
  <c r="F282" i="1"/>
  <c r="G282" i="1" s="1"/>
  <c r="F281" i="1"/>
  <c r="G281" i="1" s="1"/>
  <c r="F280" i="1"/>
  <c r="G280" i="1" s="1"/>
  <c r="F279" i="1"/>
  <c r="G279" i="1" s="1"/>
  <c r="F278" i="1"/>
  <c r="G278" i="1" s="1"/>
  <c r="F277" i="1"/>
  <c r="G277" i="1" s="1"/>
  <c r="F276" i="1"/>
  <c r="G276" i="1" s="1"/>
  <c r="F275" i="1"/>
  <c r="G275" i="1" s="1"/>
  <c r="F274" i="1"/>
  <c r="G274" i="1" s="1"/>
  <c r="F273" i="1"/>
  <c r="G273" i="1" s="1"/>
  <c r="F272" i="1"/>
  <c r="G272" i="1" s="1"/>
  <c r="F271" i="1"/>
  <c r="G271" i="1" s="1"/>
  <c r="F270" i="1"/>
  <c r="G270" i="1" s="1"/>
  <c r="F269" i="1"/>
  <c r="G269" i="1" s="1"/>
  <c r="F268" i="1"/>
  <c r="G268" i="1" s="1"/>
  <c r="F267" i="1"/>
  <c r="G267" i="1" s="1"/>
  <c r="F266" i="1"/>
  <c r="G266" i="1" s="1"/>
  <c r="F265" i="1"/>
  <c r="G265" i="1" s="1"/>
  <c r="F264" i="1"/>
  <c r="G264" i="1" s="1"/>
  <c r="F263" i="1"/>
  <c r="G263" i="1" s="1"/>
  <c r="F262" i="1"/>
  <c r="G262" i="1" s="1"/>
  <c r="F261" i="1"/>
  <c r="G261" i="1" s="1"/>
  <c r="F260" i="1"/>
  <c r="G260" i="1" s="1"/>
  <c r="F259" i="1"/>
  <c r="G259" i="1" s="1"/>
  <c r="F258" i="1"/>
  <c r="G258" i="1" s="1"/>
  <c r="F257" i="1"/>
  <c r="G257" i="1" s="1"/>
  <c r="F256" i="1"/>
  <c r="G256" i="1" s="1"/>
  <c r="F255" i="1"/>
  <c r="G255" i="1" s="1"/>
  <c r="F254" i="1"/>
  <c r="G254" i="1" s="1"/>
  <c r="F253" i="1"/>
  <c r="G253" i="1" s="1"/>
  <c r="F252" i="1"/>
  <c r="G252" i="1" s="1"/>
  <c r="F251" i="1"/>
  <c r="G251" i="1" s="1"/>
  <c r="F250" i="1"/>
  <c r="G250" i="1" s="1"/>
  <c r="F249" i="1"/>
  <c r="G249" i="1" s="1"/>
  <c r="F248" i="1"/>
  <c r="G248" i="1" s="1"/>
  <c r="F247" i="1"/>
  <c r="G247" i="1" s="1"/>
  <c r="F246" i="1"/>
  <c r="G246" i="1" s="1"/>
  <c r="F245" i="1"/>
  <c r="G245" i="1" s="1"/>
  <c r="F244" i="1"/>
  <c r="G244" i="1" s="1"/>
  <c r="F243" i="1"/>
  <c r="G243" i="1" s="1"/>
  <c r="F242" i="1"/>
  <c r="G242" i="1" s="1"/>
  <c r="F241" i="1"/>
  <c r="G241" i="1" s="1"/>
  <c r="F240" i="1"/>
  <c r="G240" i="1" s="1"/>
  <c r="F239" i="1"/>
  <c r="G239" i="1" s="1"/>
  <c r="F238" i="1"/>
  <c r="G238" i="1" s="1"/>
  <c r="F237" i="1"/>
  <c r="G237" i="1" s="1"/>
  <c r="F236" i="1"/>
  <c r="G236" i="1" s="1"/>
  <c r="F235" i="1"/>
  <c r="G235" i="1" s="1"/>
  <c r="F234" i="1"/>
  <c r="G234" i="1" s="1"/>
  <c r="F233" i="1"/>
  <c r="G233" i="1" s="1"/>
  <c r="F232" i="1"/>
  <c r="G232" i="1" s="1"/>
  <c r="F231" i="1"/>
  <c r="G231" i="1" s="1"/>
  <c r="F230" i="1"/>
  <c r="G230" i="1" s="1"/>
  <c r="F229" i="1"/>
  <c r="G229" i="1" s="1"/>
  <c r="F228" i="1"/>
  <c r="G228" i="1" s="1"/>
  <c r="F227" i="1"/>
  <c r="G227" i="1" s="1"/>
  <c r="F226" i="1"/>
  <c r="G226" i="1" s="1"/>
  <c r="F225" i="1"/>
  <c r="G225" i="1" s="1"/>
  <c r="F224" i="1"/>
  <c r="G224" i="1" s="1"/>
  <c r="F223" i="1"/>
  <c r="G223" i="1" s="1"/>
  <c r="F222" i="1"/>
  <c r="G222" i="1" s="1"/>
  <c r="F221" i="1"/>
  <c r="G221" i="1" s="1"/>
  <c r="F220" i="1"/>
  <c r="G220" i="1" s="1"/>
  <c r="F219" i="1"/>
  <c r="G219" i="1" s="1"/>
  <c r="F218" i="1"/>
  <c r="G218" i="1" s="1"/>
  <c r="F217" i="1"/>
  <c r="G217" i="1" s="1"/>
  <c r="F216" i="1"/>
  <c r="G216" i="1" s="1"/>
  <c r="F215" i="1"/>
  <c r="G215" i="1" s="1"/>
  <c r="F214" i="1"/>
  <c r="G214" i="1" s="1"/>
  <c r="F213" i="1"/>
  <c r="G213" i="1" s="1"/>
  <c r="F212" i="1"/>
  <c r="G212" i="1" s="1"/>
  <c r="F211" i="1"/>
  <c r="G211" i="1" s="1"/>
  <c r="F210" i="1"/>
  <c r="G210" i="1" s="1"/>
  <c r="F209" i="1"/>
  <c r="G209" i="1" s="1"/>
  <c r="F208" i="1"/>
  <c r="G208" i="1" s="1"/>
  <c r="F207" i="1"/>
  <c r="G207" i="1" s="1"/>
  <c r="F206" i="1"/>
  <c r="G206" i="1" s="1"/>
  <c r="F205" i="1"/>
  <c r="G205" i="1" s="1"/>
  <c r="F204" i="1"/>
  <c r="G204" i="1" s="1"/>
  <c r="F203" i="1"/>
  <c r="G203" i="1" s="1"/>
  <c r="F202" i="1"/>
  <c r="G202" i="1" s="1"/>
  <c r="F201" i="1"/>
  <c r="G201" i="1" s="1"/>
  <c r="F200" i="1"/>
  <c r="G200" i="1" s="1"/>
  <c r="F199" i="1"/>
  <c r="G199" i="1" s="1"/>
  <c r="F198" i="1"/>
  <c r="G198" i="1" s="1"/>
  <c r="F197" i="1"/>
  <c r="G197" i="1" s="1"/>
  <c r="F196" i="1"/>
  <c r="G196" i="1" s="1"/>
  <c r="F195" i="1"/>
  <c r="G195" i="1" s="1"/>
  <c r="F194" i="1"/>
  <c r="G194" i="1" s="1"/>
  <c r="F193" i="1"/>
  <c r="G193" i="1" s="1"/>
  <c r="F192" i="1"/>
  <c r="G192" i="1" s="1"/>
  <c r="F191" i="1"/>
  <c r="G191" i="1" s="1"/>
  <c r="F190" i="1"/>
  <c r="G190" i="1" s="1"/>
  <c r="F189" i="1"/>
  <c r="G189" i="1" s="1"/>
  <c r="F188" i="1"/>
  <c r="G188" i="1" s="1"/>
  <c r="F187" i="1"/>
  <c r="G187" i="1" s="1"/>
  <c r="F186" i="1"/>
  <c r="G186" i="1" s="1"/>
  <c r="F185" i="1"/>
  <c r="G185" i="1" s="1"/>
  <c r="F184" i="1"/>
  <c r="G184" i="1" s="1"/>
  <c r="F183" i="1"/>
  <c r="G183" i="1" s="1"/>
  <c r="F182" i="1"/>
  <c r="G182" i="1" s="1"/>
  <c r="F181" i="1"/>
  <c r="G181" i="1" s="1"/>
  <c r="F180" i="1"/>
  <c r="G180" i="1" s="1"/>
  <c r="F179" i="1"/>
  <c r="G179" i="1" s="1"/>
  <c r="F178" i="1"/>
  <c r="G178" i="1" s="1"/>
  <c r="F177" i="1"/>
  <c r="G177" i="1" s="1"/>
  <c r="F176" i="1"/>
  <c r="G176" i="1" s="1"/>
  <c r="F175" i="1"/>
  <c r="G175" i="1" s="1"/>
  <c r="F174" i="1"/>
  <c r="G174" i="1" s="1"/>
  <c r="F173" i="1"/>
  <c r="G173" i="1" s="1"/>
  <c r="F172" i="1"/>
  <c r="G172" i="1" s="1"/>
  <c r="F171" i="1"/>
  <c r="G171" i="1" s="1"/>
  <c r="F170" i="1"/>
  <c r="G170" i="1" s="1"/>
  <c r="F169" i="1"/>
  <c r="G169" i="1" s="1"/>
  <c r="F168" i="1"/>
  <c r="G168" i="1" s="1"/>
  <c r="F167" i="1"/>
  <c r="G167" i="1" s="1"/>
  <c r="F166" i="1"/>
  <c r="G166" i="1" s="1"/>
  <c r="F165" i="1"/>
  <c r="G165" i="1" s="1"/>
  <c r="F164" i="1"/>
  <c r="G164" i="1" s="1"/>
  <c r="F163" i="1"/>
  <c r="G163" i="1" s="1"/>
  <c r="F162" i="1"/>
  <c r="G162" i="1" s="1"/>
  <c r="F161" i="1"/>
  <c r="G161" i="1" s="1"/>
  <c r="F160" i="1"/>
  <c r="G160" i="1" s="1"/>
  <c r="F159" i="1"/>
  <c r="G159" i="1" s="1"/>
  <c r="F158" i="1"/>
  <c r="G158" i="1" s="1"/>
  <c r="F157" i="1"/>
  <c r="G157" i="1" s="1"/>
  <c r="F156" i="1"/>
  <c r="G156" i="1" s="1"/>
  <c r="F155" i="1"/>
  <c r="G155" i="1" s="1"/>
  <c r="F154" i="1"/>
  <c r="G154" i="1" s="1"/>
  <c r="F153" i="1"/>
  <c r="G153" i="1" s="1"/>
  <c r="F152" i="1"/>
  <c r="G152" i="1" s="1"/>
  <c r="F151" i="1"/>
  <c r="G151" i="1" s="1"/>
  <c r="F150" i="1"/>
  <c r="G150" i="1" s="1"/>
  <c r="F149" i="1"/>
  <c r="G149" i="1" s="1"/>
  <c r="F148" i="1"/>
  <c r="G148" i="1" s="1"/>
  <c r="F147" i="1"/>
  <c r="G147" i="1" s="1"/>
  <c r="F146" i="1"/>
  <c r="G146" i="1" s="1"/>
  <c r="F145" i="1"/>
  <c r="G145" i="1" s="1"/>
  <c r="F144" i="1"/>
  <c r="G144" i="1" s="1"/>
  <c r="F143" i="1"/>
  <c r="G143" i="1" s="1"/>
  <c r="F142" i="1"/>
  <c r="G142" i="1" s="1"/>
  <c r="F141" i="1"/>
  <c r="G141" i="1" s="1"/>
  <c r="F140" i="1"/>
  <c r="G140" i="1" s="1"/>
  <c r="F139" i="1"/>
  <c r="G139" i="1" s="1"/>
  <c r="F138" i="1"/>
  <c r="G138" i="1" s="1"/>
  <c r="F137" i="1"/>
  <c r="G137" i="1" s="1"/>
  <c r="F136" i="1"/>
  <c r="G136" i="1" s="1"/>
  <c r="F135" i="1"/>
  <c r="G135" i="1" s="1"/>
  <c r="F134" i="1"/>
  <c r="G134" i="1" s="1"/>
  <c r="F133" i="1"/>
  <c r="G133" i="1" s="1"/>
  <c r="F132" i="1"/>
  <c r="G132" i="1" s="1"/>
  <c r="F131" i="1"/>
  <c r="G131" i="1" s="1"/>
  <c r="F130" i="1"/>
  <c r="G130" i="1" s="1"/>
  <c r="F129" i="1"/>
  <c r="G129" i="1" s="1"/>
  <c r="F128" i="1"/>
  <c r="G128" i="1" s="1"/>
  <c r="F127" i="1"/>
  <c r="G127" i="1" s="1"/>
  <c r="F126" i="1"/>
  <c r="G126" i="1" s="1"/>
  <c r="F125" i="1"/>
  <c r="G125" i="1" s="1"/>
  <c r="F124" i="1"/>
  <c r="G124" i="1" s="1"/>
  <c r="F123" i="1"/>
  <c r="G123" i="1" s="1"/>
  <c r="F122" i="1"/>
  <c r="G122" i="1" s="1"/>
  <c r="F121" i="1"/>
  <c r="G121" i="1" s="1"/>
  <c r="F120" i="1"/>
  <c r="G120" i="1" s="1"/>
  <c r="F119" i="1"/>
  <c r="G119" i="1" s="1"/>
  <c r="F118" i="1"/>
  <c r="G118" i="1" s="1"/>
  <c r="F117" i="1"/>
  <c r="G117" i="1" s="1"/>
  <c r="F116" i="1"/>
  <c r="G116" i="1" s="1"/>
  <c r="F115" i="1"/>
  <c r="G115" i="1" s="1"/>
  <c r="F114" i="1"/>
  <c r="G114" i="1" s="1"/>
  <c r="F113" i="1"/>
  <c r="G113" i="1" s="1"/>
  <c r="F112" i="1"/>
  <c r="G112" i="1" s="1"/>
  <c r="F111" i="1"/>
  <c r="G111" i="1" s="1"/>
  <c r="F110" i="1"/>
  <c r="G110" i="1" s="1"/>
  <c r="F109" i="1"/>
  <c r="G109" i="1" s="1"/>
  <c r="F108" i="1"/>
  <c r="G108" i="1" s="1"/>
  <c r="F107" i="1"/>
  <c r="G107" i="1" s="1"/>
  <c r="F106" i="1"/>
  <c r="G106" i="1" s="1"/>
  <c r="F105" i="1"/>
  <c r="G105" i="1" s="1"/>
  <c r="F104" i="1"/>
  <c r="G104" i="1" s="1"/>
  <c r="F103" i="1"/>
  <c r="G103" i="1" s="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F82" i="1"/>
  <c r="G82" i="1" s="1"/>
  <c r="F81" i="1"/>
  <c r="G81" i="1" s="1"/>
  <c r="F80" i="1"/>
  <c r="G80" i="1" s="1"/>
  <c r="F79" i="1"/>
  <c r="G79" i="1" s="1"/>
  <c r="F78" i="1"/>
  <c r="G78" i="1" s="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60" i="1"/>
  <c r="G60" i="1" s="1"/>
  <c r="F59" i="1"/>
  <c r="G59" i="1" s="1"/>
  <c r="F58" i="1"/>
  <c r="G58" i="1" s="1"/>
  <c r="F57" i="1"/>
  <c r="G57" i="1" s="1"/>
  <c r="F56" i="1"/>
  <c r="G56" i="1" s="1"/>
  <c r="F55" i="1"/>
  <c r="G55" i="1" s="1"/>
  <c r="F54" i="1"/>
  <c r="G54" i="1" s="1"/>
  <c r="F53" i="1"/>
  <c r="G53"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F21" i="1"/>
  <c r="G21" i="1" s="1"/>
  <c r="F20" i="1"/>
  <c r="G20" i="1" s="1"/>
  <c r="F19" i="1"/>
  <c r="G19" i="1" s="1"/>
  <c r="F18" i="1"/>
  <c r="G18" i="1" s="1"/>
  <c r="F17" i="1"/>
  <c r="G17" i="1" s="1"/>
  <c r="F16" i="1"/>
  <c r="G16" i="1" s="1"/>
  <c r="F15" i="1"/>
  <c r="G15" i="1" s="1"/>
  <c r="F14" i="1"/>
  <c r="G14" i="1" s="1"/>
  <c r="F13" i="1"/>
  <c r="G13" i="1" s="1"/>
  <c r="F12" i="1"/>
  <c r="G12" i="1" s="1"/>
  <c r="F11" i="1"/>
  <c r="G11" i="1" s="1"/>
  <c r="F10" i="1"/>
  <c r="G10" i="1" s="1"/>
  <c r="F9" i="1"/>
  <c r="G9" i="1" s="1"/>
  <c r="F8" i="1"/>
  <c r="G8" i="1" s="1"/>
  <c r="F7" i="1"/>
  <c r="G7" i="1" s="1"/>
  <c r="F6" i="1"/>
  <c r="G6" i="1" s="1"/>
  <c r="F5" i="1"/>
  <c r="G5" i="1" s="1"/>
  <c r="F4" i="1"/>
  <c r="G4" i="1" s="1"/>
  <c r="F3" i="1"/>
  <c r="G3" i="1" s="1"/>
  <c r="F2" i="1"/>
  <c r="G2" i="1" s="1"/>
  <c r="B5" i="4" a="1"/>
  <c r="B5" i="4" s="1"/>
  <c r="C5" i="4" s="1"/>
  <c r="D5" i="4" s="1"/>
  <c r="E14" i="2"/>
  <c r="E12" i="2"/>
  <c r="D12" i="2"/>
  <c r="E11" i="2"/>
  <c r="D11" i="2"/>
  <c r="E9" i="2"/>
  <c r="D9" i="2"/>
  <c r="E8" i="2"/>
  <c r="D8" i="2"/>
  <c r="E7" i="2"/>
  <c r="D7" i="2"/>
  <c r="E6" i="2"/>
  <c r="D6" i="2"/>
  <c r="E12" i="15" l="1"/>
  <c r="E13" i="15" s="1"/>
  <c r="D12" i="15"/>
  <c r="D13" i="15" s="1"/>
  <c r="D10" i="2"/>
  <c r="E10" i="2"/>
  <c r="E8" i="4"/>
  <c r="E10" i="4"/>
  <c r="E9" i="4"/>
  <c r="E7" i="4"/>
  <c r="E6" i="4"/>
  <c r="C6" i="4"/>
  <c r="D6" i="4" s="1"/>
  <c r="C10" i="4"/>
  <c r="D10" i="4" s="1"/>
  <c r="C8" i="4"/>
  <c r="D8" i="4" s="1"/>
  <c r="C9" i="4"/>
  <c r="D9" i="4" s="1"/>
  <c r="C7" i="4"/>
  <c r="D7" i="4" s="1"/>
  <c r="E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1F24DB-FD7F-4225-A706-4D006FE380B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3CD2B7-6657-481C-9729-85BD9A72488A}" name="WorksheetConnection_project.xlsx!data" type="102" refreshedVersion="8" minRefreshableVersion="5">
    <extLst>
      <ext xmlns:x15="http://schemas.microsoft.com/office/spreadsheetml/2010/11/main" uri="{DE250136-89BD-433C-8126-D09CA5730AF9}">
        <x15:connection id="data" autoDelete="1">
          <x15:rangePr sourceName="_xlcn.WorksheetConnection_project.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<sst xmlns="http://schemas.openxmlformats.org/spreadsheetml/2006/main" count="2894" uniqueCount="89">
  <si>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</si>
  <si>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</si>
  <si>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</si>
  <si>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</si>
  <si>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</si>
  <si>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</si>
  <si>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</si>
  <si>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</si>
  <si>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</si>
  <si>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</si>
  <si>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</si>
  <si>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</si>
  <si>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</si>
  <si>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</si>
  <si>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</si>
  <si>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</si>
  <si>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</si>
  <si>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</si>
  <si>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</si>
  <si>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</si>
  <si>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</si>
  <si>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</si>
  <si>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</si>
  <si>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</si>
  <si>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</si>
  <si>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</si>
  <si>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</si>
  <si>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</si>
  <si>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</si>
  <si>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</si>
  <si>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</si>
  <si>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</si>
  <si>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</si>
  <si>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</si>
  <si>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</si>
  <si>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</si>
  <si>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</si>
  <si>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</si>
  <si>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</si>
  <si>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</si>
  <si>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</si>
  <si>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</si>
  <si>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</si>
  <si>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</si>
  <si>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</si>
  <si>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</si>
  <si>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</si>
  <si>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</si>
  <si>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</si>
  <si>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</si>
  <si>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</si>
  <si>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</si>
  <si>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</si>
  <si>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</si>
  <si>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</si>
  <si>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t xml:space="preserve">1  </t>
    </r>
    <r>
      <rPr>
        <sz val="24"/>
        <color theme="1"/>
        <rFont val="Calibri"/>
        <family val="2"/>
        <scheme val="minor"/>
      </rPr>
      <t>Quick Statistics</t>
    </r>
  </si>
  <si>
    <t>Average</t>
  </si>
  <si>
    <t>Median</t>
  </si>
  <si>
    <t>Min</t>
  </si>
  <si>
    <t>Max</t>
  </si>
  <si>
    <t>Range</t>
  </si>
  <si>
    <t>First Q</t>
  </si>
  <si>
    <t>Third Q</t>
  </si>
  <si>
    <t>Distinct count of products</t>
  </si>
  <si>
    <t>country</t>
  </si>
  <si>
    <t>amount</t>
  </si>
  <si>
    <t>units</t>
  </si>
  <si>
    <t>Row Labels</t>
  </si>
  <si>
    <t>Grand Total</t>
  </si>
  <si>
    <t>Sum of Amount</t>
  </si>
  <si>
    <t>Sum of Units</t>
  </si>
  <si>
    <t xml:space="preserve">                                   </t>
  </si>
  <si>
    <t>sales per unit</t>
  </si>
  <si>
    <t>total cost</t>
  </si>
  <si>
    <t>Sum of total cost</t>
  </si>
  <si>
    <t>total profit</t>
  </si>
  <si>
    <t>countries</t>
  </si>
  <si>
    <t>persons</t>
  </si>
  <si>
    <t>Quick summary</t>
  </si>
  <si>
    <t>Number of transactions</t>
  </si>
  <si>
    <t>Sales</t>
  </si>
  <si>
    <t>Cost</t>
  </si>
  <si>
    <t>Profit</t>
  </si>
  <si>
    <t>Quantity</t>
  </si>
  <si>
    <t>Total</t>
  </si>
  <si>
    <t>By Sales Person</t>
  </si>
  <si>
    <t xml:space="preserve">Pick a country </t>
  </si>
  <si>
    <t>profit %</t>
  </si>
  <si>
    <t>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</si>
</sst>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7" formatCode="&quot;£&quot;#,##0.00;\-&quot;£&quot;#,##0.00"/>
    <numFmt numFmtId="43" formatCode="_-* #,##0.00_-;\-* #,##0.00_-;_-* &quot;-&quot;??_-;_-@_-"/>
    <numFmt numFmtId="164" formatCode="&quot;$&quot;#,##0_);[Red]\(&quot;$&quot;#,##0\)"/>
    <numFmt numFmtId="165" formatCode="&quot;$&quot;#,##0.00_);[Red]\(&quot;$&quot;#,##0.00\)"/>
    <numFmt numFmtId="166" formatCode="&quot;£&quot;#,##0"/>
    <numFmt numFmtId="167" formatCode="_-* #,##0_-;\-* #,##0_-;_-* &quot;-&quot;??_-;_-@_-"/>
    <numFmt numFmtId="168" formatCode="0.0%;\-0.0%;0.0%"/>
  </numFmts>
  <fonts count="7" x14ac:knownFonts="1">
    <font>
      <sz val="11"/>
      <color theme="1"/>
      <name val="Calibri"/>
      <family val="2"/>
      <scheme val="minor"/>
    </font>
    <font>
      <b/>
      <sz val="11"/>
      <color theme="1"/>
      <name val="Calibri"/>
      <family val="2"/>
      <scheme val="minor"/>
    </font>
    <font>
      <sz val="18"/>
      <color theme="1"/>
      <name val="Calibri"/>
      <family val="2"/>
      <scheme val="minor"/>
    </font>
    <font>
      <b/>
      <sz val="24"/>
      <color theme="1"/>
      <name val="Calibri"/>
      <family val="2"/>
      <scheme val="minor"/>
    </font>
    <font>
      <sz val="24"/>
      <color theme="1"/>
      <name val="Calibri"/>
      <family val="2"/>
      <scheme val="minor"/>
    </font>
    <font>
      <sz val="11"/>
      <color theme="1"/>
      <name val="Calibri"/>
      <family val="2"/>
      <scheme val="minor"/>
    </font>
    <font>
      <b/>
      <sz val="11"/>
      <color theme="0"/>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4" tint="-0.49998474074526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7"/>
        <bgColor indexed="64"/>
      </patternFill>
    </fill>
    <fill>
      <patternFill patternType="solid">
        <fgColor theme="5" tint="0.79998168889431442"/>
        <bgColor indexed="64"/>
      </patternFill>
    </fill>
    <fill>
      <patternFill patternType="solid">
        <fgColor theme="6" tint="0.79998168889431442"/>
        <bgColor indexed="64"/>
      </patternFill>
    </fill>
  </fills>
  <borders count="13">
    <border>
      <left/>
      <right/>
      <top/>
      <bottom/>
      <diagonal/>
    </border>
    <border>
      <left/>
      <right/>
      <top style="dotted">
        <color theme="0" tint="-0.24994659260841701"/>
      </top>
      <bottom style="dotted">
        <color theme="0" tint="-0.24994659260841701"/>
      </bottom>
      <diagonal/>
    </border>
    <border>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top style="thin">
        <color indexed="64"/>
      </top>
      <bottom style="thin">
        <color theme="0" tint="-4.9989318521683403E-2"/>
      </bottom>
      <diagonal/>
    </border>
    <border>
      <left/>
      <right style="thin">
        <color theme="0" tint="-4.9989318521683403E-2"/>
      </right>
      <top/>
      <bottom style="thin">
        <color indexed="64"/>
      </bottom>
      <diagonal/>
    </border>
    <border>
      <left style="thin">
        <color theme="0" tint="-4.9989318521683403E-2"/>
      </left>
      <right style="thin">
        <color theme="0" tint="-4.9989318521683403E-2"/>
      </right>
      <top/>
      <bottom style="thin">
        <color indexed="64"/>
      </bottom>
      <diagonal/>
    </border>
    <border>
      <left style="thin">
        <color theme="0" tint="-4.9989318521683403E-2"/>
      </left>
      <right/>
      <top/>
      <bottom style="thin">
        <color indexed="64"/>
      </bottom>
      <diagonal/>
    </border>
    <border>
      <left/>
      <right style="thin">
        <color theme="0" tint="-4.9989318521683403E-2"/>
      </right>
      <top style="thin">
        <color indexed="64"/>
      </top>
      <bottom style="thin">
        <color indexed="64"/>
      </bottom>
      <diagonal/>
    </border>
    <border>
      <left style="thin">
        <color theme="0" tint="-4.9989318521683403E-2"/>
      </left>
      <right style="thin">
        <color theme="0" tint="-4.9989318521683403E-2"/>
      </right>
      <top style="thin">
        <color indexed="64"/>
      </top>
      <bottom style="thin">
        <color indexed="64"/>
      </bottom>
      <diagonal/>
    </border>
    <border>
      <left style="thin">
        <color theme="0" tint="-4.9989318521683403E-2"/>
      </left>
      <right/>
      <top style="thin">
        <color indexed="64"/>
      </top>
      <bottom style="thin">
        <color indexed="64"/>
      </bottom>
      <diagonal/>
    </border>
    <border>
      <left/>
      <right/>
      <top style="thin">
        <color indexed="64"/>
      </top>
      <bottom style="thin">
        <color indexed="64"/>
      </bottom>
      <diagonal/>
    </border>
    <border>
      <left/>
      <right/>
      <top/>
      <bottom style="thin">
        <color auto="1"/>
      </bottom>
      <diagonal/>
    </border>
  </borders>
  <cellStyleXfs count="2">
    <xf numFmtId="0" fontId="0" fillId="0" borderId="0"/>
    <xf numFmtId="43" fontId="5" fillId="0" borderId="0" applyFont="0" applyFill="0" applyBorder="0" applyAlignment="0" applyProtection="0"/>
  </cellStyleXfs>
  <cellXfs count="48">
    <xf numFmtId="0" fontId="0" fillId="0" borderId="0" xfId="0"/>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166" fontId="0" fillId="0" borderId="0" xfId="0" applyNumberFormat="1"/>
    <xf numFmtId="0" fontId="1" fillId="5" borderId="5" xfId="0" applyFont="1" applyFill="1" applyBorder="1"/>
    <xf numFmtId="0" fontId="1" fillId="5" borderId="6" xfId="0" applyFont="1" applyFill="1" applyBorder="1" applyAlignment="1">
      <alignment horizontal="right"/>
    </xf>
    <xf numFmtId="0" fontId="1" fillId="5" borderId="7" xfId="0" applyFont="1" applyFill="1" applyBorder="1" applyAlignment="1">
      <alignment horizontal="right"/>
    </xf>
    <xf numFmtId="0" fontId="0" fillId="0" borderId="8" xfId="0" applyBorder="1"/>
    <xf numFmtId="166" fontId="0" fillId="0" borderId="9" xfId="1" applyNumberFormat="1" applyFont="1" applyBorder="1"/>
    <xf numFmtId="3" fontId="0" fillId="0" borderId="10" xfId="0" applyNumberFormat="1" applyBorder="1"/>
    <xf numFmtId="0" fontId="0" fillId="0" borderId="2" xfId="0" applyBorder="1"/>
    <xf numFmtId="166" fontId="0" fillId="0" borderId="3" xfId="1" applyNumberFormat="1" applyFont="1" applyBorder="1"/>
    <xf numFmtId="3" fontId="0" fillId="0" borderId="4"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1" fillId="6" borderId="0" xfId="0" applyFont="1" applyFill="1"/>
    <xf numFmtId="5" fontId="0" fillId="0" borderId="0" xfId="0" applyNumberFormat="1"/>
    <xf numFmtId="0" fontId="1" fillId="8" borderId="0" xfId="0" applyFont="1" applyFill="1"/>
    <xf numFmtId="0" fontId="0" fillId="8" borderId="0" xfId="0" applyFill="1"/>
    <xf numFmtId="0" fontId="1" fillId="0" borderId="11" xfId="0" applyFont="1" applyBorder="1"/>
    <xf numFmtId="0" fontId="0" fillId="0" borderId="11" xfId="0" applyBorder="1"/>
    <xf numFmtId="166" fontId="0" fillId="0" borderId="11" xfId="1" applyNumberFormat="1" applyFont="1" applyBorder="1" applyAlignment="1">
      <alignment horizontal="right"/>
    </xf>
    <xf numFmtId="167" fontId="0" fillId="0" borderId="11" xfId="1" applyNumberFormat="1" applyFont="1" applyBorder="1" applyAlignment="1">
      <alignment horizontal="right"/>
    </xf>
    <xf numFmtId="0" fontId="0" fillId="9" borderId="12" xfId="0" applyFill="1" applyBorder="1"/>
    <xf numFmtId="0" fontId="1" fillId="9" borderId="12" xfId="0" applyFont="1" applyFill="1" applyBorder="1" applyAlignment="1">
      <alignment horizontal="right"/>
    </xf>
    <xf numFmtId="166" fontId="0" fillId="0" borderId="11" xfId="0" applyNumberFormat="1" applyBorder="1"/>
    <xf numFmtId="0" fontId="0" fillId="0" borderId="11" xfId="0" applyBorder="1" applyAlignment="1">
      <alignment horizontal="center"/>
    </xf>
    <xf numFmtId="0" fontId="1" fillId="9" borderId="12" xfId="0" applyFont="1" applyFill="1" applyBorder="1"/>
    <xf numFmtId="0" fontId="6" fillId="7" borderId="11" xfId="0" applyFont="1" applyFill="1" applyBorder="1"/>
    <xf numFmtId="168" fontId="0" fillId="0" borderId="0" xfId="0" applyNumberFormat="1"/>
    <xf numFmtId="7" fontId="0" fillId="0" borderId="0" xfId="0" applyNumberFormat="1"/>
    <xf numFmtId="0" fontId="0" fillId="3" borderId="0" xfId="0" applyFill="1" applyAlignment="1">
      <alignment horizontal="center"/>
    </xf>
    <xf numFmtId="0" fontId="3" fillId="4" borderId="0" xfId="0" applyFont="1" applyFill="1" applyAlignment="1">
      <alignment horizontal="left" vertical="center"/>
    </xf>
    <xf numFmtId="0" fontId="2" fillId="4" borderId="0" xfId="0" applyFont="1" applyFill="1" applyAlignment="1">
      <alignment horizontal="left" vertical="center"/>
    </xf>
    <xf numFmtId="0" fontId="1" fillId="11" borderId="11" xfId="0" applyFont="1" applyFill="1" applyBorder="1" applyAlignment="1">
      <alignment horizontal="center"/>
    </xf>
    <xf numFmtId="0" fontId="1" fillId="0" borderId="11" xfId="0" applyFont="1" applyBorder="1" applyAlignment="1">
      <alignment horizontal="left"/>
    </xf>
    <xf numFmtId="0" fontId="1" fillId="10" borderId="12" xfId="0" applyFont="1" applyFill="1" applyBorder="1" applyAlignment="1">
      <alignment horizontal="left"/>
    </xf>
    <xf numFmtId="0" fontId="0" fillId="0" borderId="0" xfId="0" applyAlignment="1">
      <alignment horizontal="center"/>
    </xf>
    <xf numFmtId="0" fontId="1" fillId="12" borderId="0" xfId="0" applyFont="1" applyFill="1" applyAlignment="1">
      <alignment horizontal="right"/>
    </xf>
    <xf numFmtId="0" fontId="1" fillId="13" borderId="0" xfId="0" applyFont="1" applyFill="1"/>
    <xf numFmtId="0" fontId="1" fillId="14" borderId="0" xfId="0" applyFont="1" applyFill="1" applyAlignment="1">
      <alignment horizontal="left"/>
    </xf>
  </cellXfs>
  <cellStyles count="2">
    <cellStyle name="Comma" xfId="1" builtinId="3"/>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ill>
        <patternFill patternType="solid">
          <fgColor rgb="FFFFC7CE"/>
          <bgColor rgb="FF000000"/>
        </patternFill>
      </fill>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'6)anomoly detection'!$T$3:$T$302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'6)anomoly detection'!$U$3:$U$302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0EC-401F-910A-B1294E77D043}"/>
            </c:ext>
          </c:extLst>
        </c:ser>
        <c:dLbls>
          <c:showLegendKey val="0"/>
          <c:showVal val="0"/>
          <c:showCatName val="0"/>
          <c:showSerName val="0"/>
          <c:showPercent val="0"/>
          <c:showBubbleSize val="0"/>
        </c:dLbls>
        <c:axId val="1322365759"/>
        <c:axId val="1322366719"/>
      </c:scatterChart>
      <c:valAx>
        <c:axId val="13223657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66719"/>
        <c:crosses val="autoZero"/>
        <c:crossBetween val="midCat"/>
      </c:valAx>
      <c:valAx>
        <c:axId val="132236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65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C119F78E-52C0-4390-955E-B7A42A85607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plotArea>
      <cx:plotAreaRegion>
        <cx:series layoutId="boxWhisker" uniqueId="{EEAE8ED5-F9BE-4CC1-B4C2-64D96CDE54D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4</xdr:col>
      <xdr:colOff>350520</xdr:colOff>
      <xdr:row>1</xdr:row>
      <xdr:rowOff>144781</xdr:rowOff>
    </xdr:from>
    <xdr:to>
      <xdr:col>18</xdr:col>
      <xdr:colOff>586740</xdr:colOff>
      <xdr:row>5</xdr:row>
      <xdr:rowOff>175260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F851E544-C0B7-3108-8D26-EE358AB79D9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152900" y="327661"/>
              <a:ext cx="8770620" cy="761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0</xdr:row>
      <xdr:rowOff>160020</xdr:rowOff>
    </xdr:from>
    <xdr:to>
      <xdr:col>6</xdr:col>
      <xdr:colOff>350520</xdr:colOff>
      <xdr:row>10</xdr:row>
      <xdr:rowOff>45720</xdr:rowOff>
    </xdr:to>
    <xdr:graphicFrame macro="">
      <xdr:nvGraphicFramePr>
        <xdr:cNvPr id="2" name="Chart 1">
          <a:extLst>
            <a:ext uri="{FF2B5EF4-FFF2-40B4-BE49-F238E27FC236}">
              <a16:creationId xmlns:a16="http://schemas.microsoft.com/office/drawing/2014/main" id="{15CAFEC8-C138-2999-5C76-73E0930D1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121920</xdr:colOff>
      <xdr:row>10</xdr:row>
      <xdr:rowOff>45720</xdr:rowOff>
    </xdr:from>
    <xdr:to>
      <xdr:col>3</xdr:col>
      <xdr:colOff>335280</xdr:colOff>
      <xdr:row>26</xdr:row>
      <xdr:rowOff>144780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5A4DA57-DD18-B323-D6D1-052B314B9F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1920" y="1874520"/>
              <a:ext cx="2042160" cy="30251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487680</xdr:colOff>
      <xdr:row>0</xdr:row>
      <xdr:rowOff>129540</xdr:rowOff>
    </xdr:from>
    <xdr:to>
      <xdr:col>13</xdr:col>
      <xdr:colOff>327660</xdr:colOff>
      <xdr:row>15</xdr:row>
      <xdr:rowOff>129540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0218C39-20BD-C914-ED4C-55DA2AC117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45280" y="129540"/>
              <a:ext cx="410718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190500</xdr:colOff>
      <xdr:row>1</xdr:row>
      <xdr:rowOff>137161</xdr:rowOff>
    </xdr:from>
    <xdr:to>
      <xdr:col>9</xdr:col>
      <xdr:colOff>419100</xdr:colOff>
      <xdr:row>12</xdr:row>
      <xdr:rowOff>129541</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CE7EDD5E-A6D4-8DE0-A4B5-2F350FEC024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305300" y="320041"/>
              <a:ext cx="3276600" cy="2004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68580</xdr:colOff>
      <xdr:row>6</xdr:row>
      <xdr:rowOff>152400</xdr:rowOff>
    </xdr:from>
    <xdr:to>
      <xdr:col>12</xdr:col>
      <xdr:colOff>327660</xdr:colOff>
      <xdr:row>8</xdr:row>
      <xdr:rowOff>45720</xdr:rowOff>
    </xdr:to>
    <xdr:pic>
      <xdr:nvPicPr>
        <xdr:cNvPr id="3" name="Graphic 2" descr="Checkbox Ticked with solid fill">
          <a:extLst>
            <a:ext uri="{FF2B5EF4-FFF2-40B4-BE49-F238E27FC236}">
              <a16:creationId xmlns:a16="http://schemas.microsoft.com/office/drawing/2014/main" id="{4B158357-B8CD-3627-782A-23D759E79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58100" y="1249680"/>
          <a:ext cx="259080" cy="259080"/>
        </a:xfrm>
        <a:prstGeom prst="rect">
          <a:avLst/>
        </a:prstGeom>
      </xdr:spPr>
    </xdr:pic>
    <xdr:clientData/>
  </xdr:twoCellAnchor>
  <xdr:twoCellAnchor editAs="oneCell">
    <xdr:from>
      <xdr:col>12</xdr:col>
      <xdr:colOff>289560</xdr:colOff>
      <xdr:row>6</xdr:row>
      <xdr:rowOff>160020</xdr:rowOff>
    </xdr:from>
    <xdr:to>
      <xdr:col>12</xdr:col>
      <xdr:colOff>541020</xdr:colOff>
      <xdr:row>8</xdr:row>
      <xdr:rowOff>45720</xdr:rowOff>
    </xdr:to>
    <xdr:pic>
      <xdr:nvPicPr>
        <xdr:cNvPr id="5" name="Graphic 4" descr="Checkbox Crossed outline">
          <a:extLst>
            <a:ext uri="{FF2B5EF4-FFF2-40B4-BE49-F238E27FC236}">
              <a16:creationId xmlns:a16="http://schemas.microsoft.com/office/drawing/2014/main" id="{A244F071-FDA9-CD4F-98DB-A6FDB756E0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1257300"/>
          <a:ext cx="251460" cy="251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449580</xdr:colOff>
      <xdr:row>2</xdr:row>
      <xdr:rowOff>167640</xdr:rowOff>
    </xdr:from>
    <xdr:to>
      <xdr:col>8</xdr:col>
      <xdr:colOff>449580</xdr:colOff>
      <xdr:row>16</xdr:row>
      <xdr:rowOff>74295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EE58157-1DF7-623E-B324-E56A59FC0C9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846320" y="5334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n Khan" refreshedDate="45135.98312326389" createdVersion="8" refreshedVersion="8" minRefreshableVersion="3" recordCount="300" xr:uid="{36578330-83C2-4527-A414-F3BF7C817775}">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total 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9882477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3122106481" backgroundQuery="1" createdVersion="8" refreshedVersion="8" minRefreshableVersion="3" recordCount="0" supportSubquery="1" supportAdvancedDrill="1" xr:uid="{1510260D-EF81-481B-8F35-178A43AEF03A}">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total cost]" caption="Sum of total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6.017597800928" backgroundQuery="1" createdVersion="8" refreshedVersion="8" minRefreshableVersion="3" recordCount="0" supportSubquery="1" supportAdvancedDrill="1" xr:uid="{A01910A5-CA7A-4567-A0F8-A08C3BEC8A7B}">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7.704244328706" backgroundQuery="1" createdVersion="8" refreshedVersion="8" minRefreshableVersion="3" recordCount="0" supportSubquery="1" supportAdvancedDrill="1" xr:uid="{1B230CBE-9FE6-4950-8A9F-7506334BB2F6}">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3121527781" backgroundQuery="1" createdVersion="3" refreshedVersion="8" minRefreshableVersion="3" recordCount="0" supportSubquery="1" supportAdvancedDrill="1" xr:uid="{3AAAC0D9-DF1A-414D-9FEC-995E0E10E21E}">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4664931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4470601848" backgroundQuery="1" createdVersion="3" refreshedVersion="8" minRefreshableVersion="3" recordCount="0" supportSubquery="1" supportAdvancedDrill="1" xr:uid="{ADDDBA83-2B5E-4B7E-AA6B-85EE4A382193}">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443546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E0BB0-747C-4B72-84A7-4B0F90A820E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1" baseItem="2"/>
    <dataField name="Sum of Units" fld="4" baseField="0" baseItem="0" numFmtId="3"/>
  </dataField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9377D-AF4E-43CD-8D23-5CF03E34426A}"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6FB0CB-B637-4D87-B72C-BD242A82758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5"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subtotalTop="0" showAll="0" defaultSubtotal="0"/>
    <pivotField subtotalTop="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9605CB-E5D2-4CA0-8EEA-5FFACAF69A1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3:G15"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subtotalTop="0" showAll="0" defaultSubtotal="0"/>
    <pivotField subtotalTop="0"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22F971-6CFD-4588-9E6D-301CCAB3556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total cost" fld="2" baseField="0" baseItem="0"/>
    <dataField fld="3" subtotal="count" baseField="0" baseItem="0"/>
  </dataFields>
  <conditionalFormats count="1">
    <conditionalFormat priority="1">
      <pivotAreas count="1">
        <pivotArea type="data" collapsedLevelsAreSubtotals="1" fieldPosition="0">
          <references count="2">
            <reference field="4294967294" count="1" selected="0">
              <x v="2"/>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E1D653-94D5-4238-AE9F-373CC2F374BB}"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2">
    <conditionalFormat priority="2">
      <pivotAreas count="1">
        <pivotArea outline="0" fieldPosition="0">
          <references count="1">
            <reference field="4294967294" count="1">
              <x v="3"/>
            </reference>
          </references>
        </pivotArea>
      </pivotAreas>
    </conditionalFormat>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A379171-56D7-4671-8229-43529BE30112}" sourceName="Sales Person">
  <pivotTables>
    <pivotTable tabId="5" name="PivotTable1"/>
  </pivotTables>
  <data>
    <tabular pivotCacheId="198824770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33324C3-D2F5-44A3-9505-6CF9FBA92A28}" sourceName="[data].[Geography]">
  <pivotTables>
    <pivotTable tabId="13" name="PivotTable4"/>
  </pivotTables>
  <data>
    <olap pivotCacheId="164664931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873D8B89-89EB-4E92-AF71-9418FF654F5D}" sourceName="[data].[Geography]">
  <pivotTables>
    <pivotTable tabId="17" name="PivotTable6"/>
  </pivotTables>
  <data>
    <olap pivotCacheId="68443546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69156FB-DE30-424F-A469-A30208EB7E84}" cache="Slicer_Sales_Person" caption="Sales Person" columnCount="1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444E23EB-A9F8-4148-8696-DE8223D07AAC}"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E1D78054-C972-4129-A239-05DEE63762A4}"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02A5DA-9FFD-4843-9DB8-9AE4CFBBFA12}" name="data7" displayName="data7" ref="C5:G305" totalsRowShown="0" headerRowDxfId="17">
  <autoFilter ref="C5:G305" xr:uid="{5C02A5DA-9FFD-4843-9DB8-9AE4CFBBFA12}">
    <filterColumn colId="3">
      <colorFilter dxfId="16"/>
    </filterColumn>
  </autoFilter>
  <sortState xmlns:xlrd2="http://schemas.microsoft.com/office/spreadsheetml/2017/richdata2" ref="C6:G305">
    <sortCondition sortBy="cellColor" ref="F5:F305" dxfId="15"/>
  </sortState>
  <tableColumns count="5">
    <tableColumn id="1" xr3:uid="{2DFC6700-A694-4681-AD47-E6665F0D9C76}" name="Sales Person"/>
    <tableColumn id="2" xr3:uid="{DAE53C16-0372-4B9C-8213-B30097D6360F}" name="Geography"/>
    <tableColumn id="3" xr3:uid="{215A81F0-F3F9-44AD-8A41-3D4BEEE6EBE6}" name="Product"/>
    <tableColumn id="4" xr3:uid="{C29B98D6-977C-4C54-A31E-2581E42799C1}" name="Amount" dataDxfId="14"/>
    <tableColumn id="5" xr3:uid="{C8603F5F-A8CA-46EE-9245-E124941FFBFE}" name="Unit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0ED70C8-2D7C-488D-9A3B-C00D3EEC2290}" name="data10" displayName="data10" ref="Q2:U302" totalsRowShown="0" headerRowDxfId="12">
  <autoFilter ref="Q2:U302" xr:uid="{50ED70C8-2D7C-488D-9A3B-C00D3EEC2290}"/>
  <tableColumns count="5">
    <tableColumn id="1" xr3:uid="{681A4122-2217-4D7E-953F-0B477B9A3FE2}" name="Sales Person"/>
    <tableColumn id="2" xr3:uid="{D7786CD4-F888-42EF-9386-2BEB9EFFEE11}" name="Geography"/>
    <tableColumn id="3" xr3:uid="{2772502E-F40E-4A17-9C73-A591697ADD18}" name="Product"/>
    <tableColumn id="4" xr3:uid="{19DC73E8-06A6-4FA4-BB53-C4413E5E68BC}" name="Amount" dataDxfId="11"/>
    <tableColumn id="5" xr3:uid="{F408B9A6-A29A-427C-A7A6-FD319BE4603E}" name="Uni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W1:X23" totalsRowShown="0">
  <autoFilter ref="W1:X23" xr:uid="{6DAC1E92-D947-4232-891E-65555AD7A47E}"/>
  <tableColumns count="2">
    <tableColumn id="1" xr3:uid="{1B8963D1-E60F-4400-A175-651A513B826F}" name="Product"/>
    <tableColumn id="2" xr3:uid="{1798A7DA-FB9F-46D3-AA0A-B6BCA4A81AC3}" name="Cost per unit"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10DD6A-9E1D-42EF-A89F-CF406DC62E16}" name="data" displayName="data" ref="A1:G301" totalsRowShown="0" headerRowDxfId="8">
  <tableColumns count="7">
    <tableColumn id="1" xr3:uid="{FB053785-0FB5-4BD8-8D1E-6CE3B9AB61D7}" name="Sales Person"/>
    <tableColumn id="2" xr3:uid="{8AC557C0-67E0-4543-9172-21D412DE9601}" name="Geography"/>
    <tableColumn id="3" xr3:uid="{956C96FC-492A-4928-B58D-09C1907060BD}" name="Product"/>
    <tableColumn id="4" xr3:uid="{986A1DB0-BEF9-4349-BA28-E5BD629C7928}" name="Amount" dataDxfId="7"/>
    <tableColumn id="5" xr3:uid="{A460B83E-DB05-4006-9EAF-CC46CEDF063A}" name="Units" dataDxfId="6"/>
    <tableColumn id="6" xr3:uid="{116CB842-C458-4DDD-B28B-E9944C11458B}" name="Cost per unit" dataDxfId="5">
      <calculatedColumnFormula>VLOOKUP(data[[#This Row],[Product]],products[#All],2,)</calculatedColumnFormula>
    </tableColumn>
    <tableColumn id="7" xr3:uid="{DC26B845-E9A7-4DE4-8B84-4783C6BE64E4}" name="total cost" dataDxfId="4">
      <calculatedColumnFormula>data[[#This Row],[Units]]*data[[#This Row],[Cost per unit]]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53837-214D-4FF2-8E8C-5E4D61A71763}">
  <dimension ref="A1:K18"/>
  <sheetViews>
    <sheetView showGridLines="0" topLeftCell="A4" workbookViewId="0">
      <selection activeCell="I17" sqref="I17"/>
    </sheetView>
  </sheetViews>
  <sheetFormatPr defaultRowHeight="14.4" x14ac:dyDescent="0.3"/>
  <cols>
    <col min="1" max="1" width="2.33203125" customWidth="1"/>
  </cols>
  <sheetData>
    <row r="1" spans="1:11" x14ac:dyDescent="0.3">
      <c r="A1" s="38"/>
      <c r="B1" s="39" t="s">
        <v>55</v>
      </c>
      <c r="C1" s="40"/>
      <c r="D1" s="40"/>
      <c r="E1" s="40"/>
      <c r="F1" s="40"/>
      <c r="G1" s="40"/>
      <c r="H1" s="40"/>
      <c r="I1" s="40"/>
      <c r="J1" s="40"/>
      <c r="K1" s="40"/>
    </row>
    <row r="2" spans="1:11" x14ac:dyDescent="0.3">
      <c r="A2" s="38"/>
      <c r="B2" s="40"/>
      <c r="C2" s="40"/>
      <c r="D2" s="40"/>
      <c r="E2" s="40"/>
      <c r="F2" s="40"/>
      <c r="G2" s="40"/>
      <c r="H2" s="40"/>
      <c r="I2" s="40"/>
      <c r="J2" s="40"/>
      <c r="K2" s="40"/>
    </row>
    <row r="3" spans="1:11" x14ac:dyDescent="0.3">
      <c r="A3" s="38"/>
      <c r="B3" s="40"/>
      <c r="C3" s="40"/>
      <c r="D3" s="40"/>
      <c r="E3" s="40"/>
      <c r="F3" s="40"/>
      <c r="G3" s="40"/>
      <c r="H3" s="40"/>
      <c r="I3" s="40"/>
      <c r="J3" s="40"/>
      <c r="K3" s="40"/>
    </row>
    <row r="5" spans="1:11" x14ac:dyDescent="0.3">
      <c r="D5" s="45" t="s">
        <v>1</v>
      </c>
      <c r="E5" s="45" t="s">
        <v>49</v>
      </c>
    </row>
    <row r="6" spans="1:11" x14ac:dyDescent="0.3">
      <c r="C6" s="46" t="s">
        <v>56</v>
      </c>
      <c r="D6">
        <f>AVERAGE(data[Amount])</f>
        <v>4136.2299999999996</v>
      </c>
      <c r="E6">
        <f>AVERAGE(data[Units])</f>
        <v>152.19999999999999</v>
      </c>
    </row>
    <row r="7" spans="1:11" x14ac:dyDescent="0.3">
      <c r="C7" s="46" t="s">
        <v>57</v>
      </c>
      <c r="D7">
        <f>MEDIAN(data[Amount])</f>
        <v>3437</v>
      </c>
      <c r="E7">
        <f>MEDIAN(data[Units])</f>
        <v>124.5</v>
      </c>
    </row>
    <row r="8" spans="1:11" x14ac:dyDescent="0.3">
      <c r="C8" s="46" t="s">
        <v>58</v>
      </c>
      <c r="D8">
        <f>MIN(data[Amount])</f>
        <v>0</v>
      </c>
      <c r="E8">
        <f>MIN(data[Units])</f>
        <v>0</v>
      </c>
    </row>
    <row r="9" spans="1:11" x14ac:dyDescent="0.3">
      <c r="C9" s="46" t="s">
        <v>59</v>
      </c>
      <c r="D9">
        <f>MAX(data[Amount])</f>
        <v>16184</v>
      </c>
      <c r="E9">
        <f>MAX(data[Units])</f>
        <v>525</v>
      </c>
    </row>
    <row r="10" spans="1:11" x14ac:dyDescent="0.3">
      <c r="C10" s="46" t="s">
        <v>60</v>
      </c>
      <c r="D10">
        <f>D9-D8</f>
        <v>16184</v>
      </c>
      <c r="E10">
        <f>E9-E8</f>
        <v>525</v>
      </c>
    </row>
    <row r="11" spans="1:11" x14ac:dyDescent="0.3">
      <c r="C11" s="46" t="s">
        <v>61</v>
      </c>
      <c r="D11">
        <f>_xlfn.PERCENTILE.EXC(data[Amount],0.25)</f>
        <v>1652</v>
      </c>
      <c r="E11">
        <f>_xlfn.PERCENTILE.EXC(data[Units],0.25)</f>
        <v>54</v>
      </c>
    </row>
    <row r="12" spans="1:11" x14ac:dyDescent="0.3">
      <c r="C12" s="46" t="s">
        <v>62</v>
      </c>
      <c r="D12">
        <f>_xlfn.PERCENTILE.EXC(data[Amount],0.75)</f>
        <v>6245.75</v>
      </c>
      <c r="E12">
        <f>_xlfn.PERCENTILE.EXC(data[Units],0.75)</f>
        <v>223.5</v>
      </c>
    </row>
    <row r="14" spans="1:11" x14ac:dyDescent="0.3">
      <c r="B14" s="47" t="s">
        <v>63</v>
      </c>
      <c r="C14" s="47"/>
      <c r="D14" s="47"/>
      <c r="E14" s="44">
        <f>COUNTA(_xlfn.UNIQUE(data[Product]))</f>
        <v>22</v>
      </c>
    </row>
    <row r="18" spans="10:10" x14ac:dyDescent="0.3">
      <c r="J18" s="44"/>
    </row>
  </sheetData>
  <mergeCells count="3">
    <mergeCell ref="A1:A3"/>
    <mergeCell ref="B1:K3"/>
    <mergeCell ref="B14:D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7459E-FB96-454F-BF38-6238FC56EC55}">
  <dimension ref="C5:G305"/>
  <sheetViews>
    <sheetView zoomScale="99" zoomScaleNormal="99" workbookViewId="0">
      <selection activeCell="F310" sqref="F310"/>
    </sheetView>
  </sheetViews>
  <sheetFormatPr defaultRowHeight="14.4" x14ac:dyDescent="0.3"/>
  <cols>
    <col min="3" max="3" width="19.5546875" customWidth="1"/>
    <col min="4" max="4" width="14.6640625" customWidth="1"/>
    <col min="5" max="5" width="21.88671875" bestFit="1" customWidth="1"/>
    <col min="6" max="6" width="13.5546875" customWidth="1"/>
    <col min="7" max="7" width="11.6640625" customWidth="1"/>
  </cols>
  <sheetData>
    <row r="5" spans="3:7" x14ac:dyDescent="0.3">
      <c r="C5" s="3" t="s">
        <v>11</v>
      </c>
      <c r="D5" s="3" t="s">
        <v>12</v>
      </c>
      <c r="E5" s="3" t="s">
        <v>0</v>
      </c>
      <c r="F5" s="7" t="s">
        <v>1</v>
      </c>
      <c r="G5" s="7" t="s">
        <v>49</v>
      </c>
    </row>
    <row r="6" spans="3:7" x14ac:dyDescent="0.3">
      <c r="C6" t="s">
        <v>5</v>
      </c>
      <c r="D6" t="s">
        <v>36</v>
      </c>
      <c r="E6" t="s">
        <v>16</v>
      </c>
      <c r="F6" s="1">
        <v>16184</v>
      </c>
      <c r="G6" s="2">
        <v>39</v>
      </c>
    </row>
    <row r="7" spans="3:7" x14ac:dyDescent="0.3">
      <c r="C7" t="s">
        <v>5</v>
      </c>
      <c r="D7" t="s">
        <v>34</v>
      </c>
      <c r="E7" t="s">
        <v>20</v>
      </c>
      <c r="F7" s="1">
        <v>15610</v>
      </c>
      <c r="G7" s="2">
        <v>339</v>
      </c>
    </row>
    <row r="8" spans="3:7" x14ac:dyDescent="0.3">
      <c r="C8" t="s">
        <v>9</v>
      </c>
      <c r="D8" t="s">
        <v>34</v>
      </c>
      <c r="E8" t="s">
        <v>28</v>
      </c>
      <c r="F8" s="1">
        <v>14329</v>
      </c>
      <c r="G8" s="2">
        <v>150</v>
      </c>
    </row>
    <row r="9" spans="3:7" x14ac:dyDescent="0.3">
      <c r="C9" t="s">
        <v>5</v>
      </c>
      <c r="D9" t="s">
        <v>35</v>
      </c>
      <c r="E9" t="s">
        <v>15</v>
      </c>
      <c r="F9" s="1">
        <v>13391</v>
      </c>
      <c r="G9" s="2">
        <v>201</v>
      </c>
    </row>
    <row r="10" spans="3:7" x14ac:dyDescent="0.3">
      <c r="C10" t="s">
        <v>10</v>
      </c>
      <c r="D10" t="s">
        <v>39</v>
      </c>
      <c r="E10" t="s">
        <v>33</v>
      </c>
      <c r="F10" s="1">
        <v>12950</v>
      </c>
      <c r="G10" s="2">
        <v>30</v>
      </c>
    </row>
    <row r="11" spans="3:7" x14ac:dyDescent="0.3">
      <c r="C11" t="s">
        <v>40</v>
      </c>
      <c r="D11" t="s">
        <v>35</v>
      </c>
      <c r="E11" t="s">
        <v>32</v>
      </c>
      <c r="F11" s="1">
        <v>12348</v>
      </c>
      <c r="G11" s="2">
        <v>234</v>
      </c>
    </row>
    <row r="12" spans="3:7" x14ac:dyDescent="0.3">
      <c r="C12" t="s">
        <v>2</v>
      </c>
      <c r="D12" t="s">
        <v>37</v>
      </c>
      <c r="E12" t="s">
        <v>18</v>
      </c>
      <c r="F12" s="1">
        <v>11571</v>
      </c>
      <c r="G12" s="2">
        <v>138</v>
      </c>
    </row>
    <row r="13" spans="3:7" x14ac:dyDescent="0.3">
      <c r="C13" t="s">
        <v>9</v>
      </c>
      <c r="D13" t="s">
        <v>36</v>
      </c>
      <c r="E13" t="s">
        <v>27</v>
      </c>
      <c r="F13" s="1">
        <v>11522</v>
      </c>
      <c r="G13" s="2">
        <v>204</v>
      </c>
    </row>
    <row r="14" spans="3:7" x14ac:dyDescent="0.3">
      <c r="C14" t="s">
        <v>2</v>
      </c>
      <c r="D14" t="s">
        <v>36</v>
      </c>
      <c r="E14" t="s">
        <v>16</v>
      </c>
      <c r="F14" s="1">
        <v>11417</v>
      </c>
      <c r="G14" s="2">
        <v>21</v>
      </c>
    </row>
    <row r="15" spans="3:7" x14ac:dyDescent="0.3">
      <c r="C15" t="s">
        <v>41</v>
      </c>
      <c r="D15" t="s">
        <v>36</v>
      </c>
      <c r="E15" t="s">
        <v>13</v>
      </c>
      <c r="F15" s="1">
        <v>10311</v>
      </c>
      <c r="G15" s="2">
        <v>231</v>
      </c>
    </row>
    <row r="16" spans="3:7" hidden="1" x14ac:dyDescent="0.3">
      <c r="C16" t="s">
        <v>41</v>
      </c>
      <c r="D16" t="s">
        <v>36</v>
      </c>
      <c r="E16" t="s">
        <v>32</v>
      </c>
      <c r="F16" s="1">
        <v>10304</v>
      </c>
      <c r="G16" s="2">
        <v>84</v>
      </c>
    </row>
    <row r="17" spans="3:7" hidden="1" x14ac:dyDescent="0.3">
      <c r="C17" t="s">
        <v>7</v>
      </c>
      <c r="D17" t="s">
        <v>38</v>
      </c>
      <c r="E17" t="s">
        <v>30</v>
      </c>
      <c r="F17" s="1">
        <v>10129</v>
      </c>
      <c r="G17" s="2">
        <v>312</v>
      </c>
    </row>
    <row r="18" spans="3:7" hidden="1" x14ac:dyDescent="0.3">
      <c r="C18" t="s">
        <v>6</v>
      </c>
      <c r="D18" t="s">
        <v>36</v>
      </c>
      <c r="E18" t="s">
        <v>4</v>
      </c>
      <c r="F18" s="1">
        <v>10073</v>
      </c>
      <c r="G18" s="2">
        <v>120</v>
      </c>
    </row>
    <row r="19" spans="3:7" hidden="1" x14ac:dyDescent="0.3">
      <c r="C19" t="s">
        <v>2</v>
      </c>
      <c r="D19" t="s">
        <v>37</v>
      </c>
      <c r="E19" t="s">
        <v>17</v>
      </c>
      <c r="F19" s="1">
        <v>9926</v>
      </c>
      <c r="G19" s="2">
        <v>201</v>
      </c>
    </row>
    <row r="20" spans="3:7" hidden="1" x14ac:dyDescent="0.3">
      <c r="C20" t="s">
        <v>7</v>
      </c>
      <c r="D20" t="s">
        <v>37</v>
      </c>
      <c r="E20" t="s">
        <v>22</v>
      </c>
      <c r="F20" s="1">
        <v>9835</v>
      </c>
      <c r="G20" s="2">
        <v>207</v>
      </c>
    </row>
    <row r="21" spans="3:7" hidden="1" x14ac:dyDescent="0.3">
      <c r="C21" t="s">
        <v>40</v>
      </c>
      <c r="D21" t="s">
        <v>36</v>
      </c>
      <c r="E21" t="s">
        <v>33</v>
      </c>
      <c r="F21" s="1">
        <v>9772</v>
      </c>
      <c r="G21" s="2">
        <v>90</v>
      </c>
    </row>
    <row r="22" spans="3:7" hidden="1" x14ac:dyDescent="0.3">
      <c r="C22" t="s">
        <v>8</v>
      </c>
      <c r="D22" t="s">
        <v>37</v>
      </c>
      <c r="E22" t="s">
        <v>15</v>
      </c>
      <c r="F22" s="1">
        <v>9709</v>
      </c>
      <c r="G22" s="2">
        <v>30</v>
      </c>
    </row>
    <row r="23" spans="3:7" hidden="1" x14ac:dyDescent="0.3">
      <c r="C23" t="s">
        <v>8</v>
      </c>
      <c r="D23" t="s">
        <v>39</v>
      </c>
      <c r="E23" t="s">
        <v>18</v>
      </c>
      <c r="F23" s="1">
        <v>9660</v>
      </c>
      <c r="G23" s="2">
        <v>27</v>
      </c>
    </row>
    <row r="24" spans="3:7" hidden="1" x14ac:dyDescent="0.3">
      <c r="C24" t="s">
        <v>41</v>
      </c>
      <c r="D24" t="s">
        <v>36</v>
      </c>
      <c r="E24" t="s">
        <v>18</v>
      </c>
      <c r="F24" s="1">
        <v>9632</v>
      </c>
      <c r="G24" s="2">
        <v>288</v>
      </c>
    </row>
    <row r="25" spans="3:7" hidden="1" x14ac:dyDescent="0.3">
      <c r="C25" t="s">
        <v>9</v>
      </c>
      <c r="D25" t="s">
        <v>38</v>
      </c>
      <c r="E25" t="s">
        <v>33</v>
      </c>
      <c r="F25" s="1">
        <v>9506</v>
      </c>
      <c r="G25" s="2">
        <v>87</v>
      </c>
    </row>
    <row r="26" spans="3:7" hidden="1" x14ac:dyDescent="0.3">
      <c r="C26" t="s">
        <v>2</v>
      </c>
      <c r="D26" t="s">
        <v>39</v>
      </c>
      <c r="E26" t="s">
        <v>20</v>
      </c>
      <c r="F26" s="1">
        <v>9443</v>
      </c>
      <c r="G26" s="2">
        <v>162</v>
      </c>
    </row>
    <row r="27" spans="3:7" hidden="1" x14ac:dyDescent="0.3">
      <c r="C27" t="s">
        <v>3</v>
      </c>
      <c r="D27" t="s">
        <v>36</v>
      </c>
      <c r="E27" t="s">
        <v>16</v>
      </c>
      <c r="F27" s="1">
        <v>9198</v>
      </c>
      <c r="G27" s="2">
        <v>36</v>
      </c>
    </row>
    <row r="28" spans="3:7" hidden="1" x14ac:dyDescent="0.3">
      <c r="C28" t="s">
        <v>9</v>
      </c>
      <c r="D28" t="s">
        <v>36</v>
      </c>
      <c r="E28" t="s">
        <v>30</v>
      </c>
      <c r="F28" s="1">
        <v>9051</v>
      </c>
      <c r="G28" s="2">
        <v>57</v>
      </c>
    </row>
    <row r="29" spans="3:7" hidden="1" x14ac:dyDescent="0.3">
      <c r="C29" t="s">
        <v>40</v>
      </c>
      <c r="D29" t="s">
        <v>37</v>
      </c>
      <c r="E29" t="s">
        <v>29</v>
      </c>
      <c r="F29" s="1">
        <v>9002</v>
      </c>
      <c r="G29" s="2">
        <v>72</v>
      </c>
    </row>
    <row r="30" spans="3:7" hidden="1" x14ac:dyDescent="0.3">
      <c r="C30" t="s">
        <v>8</v>
      </c>
      <c r="D30" t="s">
        <v>39</v>
      </c>
      <c r="E30" t="s">
        <v>31</v>
      </c>
      <c r="F30" s="1">
        <v>8890</v>
      </c>
      <c r="G30" s="2">
        <v>210</v>
      </c>
    </row>
    <row r="31" spans="3:7" hidden="1" x14ac:dyDescent="0.3">
      <c r="C31" t="s">
        <v>40</v>
      </c>
      <c r="D31" t="s">
        <v>35</v>
      </c>
      <c r="E31" t="s">
        <v>33</v>
      </c>
      <c r="F31" s="1">
        <v>8869</v>
      </c>
      <c r="G31" s="2">
        <v>432</v>
      </c>
    </row>
    <row r="32" spans="3:7" hidden="1" x14ac:dyDescent="0.3">
      <c r="C32" t="s">
        <v>7</v>
      </c>
      <c r="D32" t="s">
        <v>34</v>
      </c>
      <c r="E32" t="s">
        <v>24</v>
      </c>
      <c r="F32" s="1">
        <v>8862</v>
      </c>
      <c r="G32" s="2">
        <v>189</v>
      </c>
    </row>
    <row r="33" spans="3:7" hidden="1" x14ac:dyDescent="0.3">
      <c r="C33" t="s">
        <v>3</v>
      </c>
      <c r="D33" t="s">
        <v>38</v>
      </c>
      <c r="E33" t="s">
        <v>26</v>
      </c>
      <c r="F33" s="1">
        <v>8841</v>
      </c>
      <c r="G33" s="2">
        <v>303</v>
      </c>
    </row>
    <row r="34" spans="3:7" hidden="1" x14ac:dyDescent="0.3">
      <c r="C34" t="s">
        <v>5</v>
      </c>
      <c r="D34" t="s">
        <v>37</v>
      </c>
      <c r="E34" t="s">
        <v>25</v>
      </c>
      <c r="F34" s="1">
        <v>8813</v>
      </c>
      <c r="G34" s="2">
        <v>21</v>
      </c>
    </row>
    <row r="35" spans="3:7" hidden="1" x14ac:dyDescent="0.3">
      <c r="C35" t="s">
        <v>9</v>
      </c>
      <c r="D35" t="s">
        <v>34</v>
      </c>
      <c r="E35" t="s">
        <v>20</v>
      </c>
      <c r="F35" s="1">
        <v>8463</v>
      </c>
      <c r="G35" s="2">
        <v>492</v>
      </c>
    </row>
    <row r="36" spans="3:7" hidden="1" x14ac:dyDescent="0.3">
      <c r="C36" t="s">
        <v>7</v>
      </c>
      <c r="D36" t="s">
        <v>36</v>
      </c>
      <c r="E36" t="s">
        <v>22</v>
      </c>
      <c r="F36" s="1">
        <v>8435</v>
      </c>
      <c r="G36" s="2">
        <v>42</v>
      </c>
    </row>
    <row r="37" spans="3:7" hidden="1" x14ac:dyDescent="0.3">
      <c r="C37" t="s">
        <v>2</v>
      </c>
      <c r="D37" t="s">
        <v>36</v>
      </c>
      <c r="E37" t="s">
        <v>29</v>
      </c>
      <c r="F37" s="1">
        <v>8211</v>
      </c>
      <c r="G37" s="2">
        <v>75</v>
      </c>
    </row>
    <row r="38" spans="3:7" hidden="1" x14ac:dyDescent="0.3">
      <c r="C38" t="s">
        <v>9</v>
      </c>
      <c r="D38" t="s">
        <v>34</v>
      </c>
      <c r="E38" t="s">
        <v>23</v>
      </c>
      <c r="F38" s="1">
        <v>8155</v>
      </c>
      <c r="G38" s="2">
        <v>90</v>
      </c>
    </row>
    <row r="39" spans="3:7" hidden="1" x14ac:dyDescent="0.3">
      <c r="C39" t="s">
        <v>6</v>
      </c>
      <c r="D39" t="s">
        <v>34</v>
      </c>
      <c r="E39" t="s">
        <v>26</v>
      </c>
      <c r="F39" s="1">
        <v>8008</v>
      </c>
      <c r="G39" s="2">
        <v>456</v>
      </c>
    </row>
    <row r="40" spans="3:7" hidden="1" x14ac:dyDescent="0.3">
      <c r="C40" t="s">
        <v>41</v>
      </c>
      <c r="D40" t="s">
        <v>34</v>
      </c>
      <c r="E40" t="s">
        <v>33</v>
      </c>
      <c r="F40" s="1">
        <v>7847</v>
      </c>
      <c r="G40" s="2">
        <v>174</v>
      </c>
    </row>
    <row r="41" spans="3:7" hidden="1" x14ac:dyDescent="0.3">
      <c r="C41" t="s">
        <v>9</v>
      </c>
      <c r="D41" t="s">
        <v>35</v>
      </c>
      <c r="E41" t="s">
        <v>15</v>
      </c>
      <c r="F41" s="1">
        <v>7833</v>
      </c>
      <c r="G41" s="2">
        <v>243</v>
      </c>
    </row>
    <row r="42" spans="3:7" hidden="1" x14ac:dyDescent="0.3">
      <c r="C42" t="s">
        <v>2</v>
      </c>
      <c r="D42" t="s">
        <v>39</v>
      </c>
      <c r="E42" t="s">
        <v>27</v>
      </c>
      <c r="F42" s="1">
        <v>7812</v>
      </c>
      <c r="G42" s="2">
        <v>81</v>
      </c>
    </row>
    <row r="43" spans="3:7" hidden="1" x14ac:dyDescent="0.3">
      <c r="C43" t="s">
        <v>3</v>
      </c>
      <c r="D43" t="s">
        <v>34</v>
      </c>
      <c r="E43" t="s">
        <v>32</v>
      </c>
      <c r="F43" s="1">
        <v>7777</v>
      </c>
      <c r="G43" s="2">
        <v>504</v>
      </c>
    </row>
    <row r="44" spans="3:7" hidden="1" x14ac:dyDescent="0.3">
      <c r="C44" t="s">
        <v>7</v>
      </c>
      <c r="D44" t="s">
        <v>34</v>
      </c>
      <c r="E44" t="s">
        <v>17</v>
      </c>
      <c r="F44" s="1">
        <v>7777</v>
      </c>
      <c r="G44" s="2">
        <v>39</v>
      </c>
    </row>
    <row r="45" spans="3:7" hidden="1" x14ac:dyDescent="0.3">
      <c r="C45" t="s">
        <v>6</v>
      </c>
      <c r="D45" t="s">
        <v>37</v>
      </c>
      <c r="E45" t="s">
        <v>31</v>
      </c>
      <c r="F45" s="1">
        <v>7693</v>
      </c>
      <c r="G45" s="2">
        <v>87</v>
      </c>
    </row>
    <row r="46" spans="3:7" hidden="1" x14ac:dyDescent="0.3">
      <c r="C46" t="s">
        <v>40</v>
      </c>
      <c r="D46" t="s">
        <v>37</v>
      </c>
      <c r="E46" t="s">
        <v>19</v>
      </c>
      <c r="F46" s="1">
        <v>7693</v>
      </c>
      <c r="G46" s="2">
        <v>21</v>
      </c>
    </row>
    <row r="47" spans="3:7" hidden="1" x14ac:dyDescent="0.3">
      <c r="C47" t="s">
        <v>2</v>
      </c>
      <c r="D47" t="s">
        <v>39</v>
      </c>
      <c r="E47" t="s">
        <v>21</v>
      </c>
      <c r="F47" s="1">
        <v>7651</v>
      </c>
      <c r="G47" s="2">
        <v>213</v>
      </c>
    </row>
    <row r="48" spans="3:7" hidden="1" x14ac:dyDescent="0.3">
      <c r="C48" t="s">
        <v>2</v>
      </c>
      <c r="D48" t="s">
        <v>34</v>
      </c>
      <c r="E48" t="s">
        <v>19</v>
      </c>
      <c r="F48" s="1">
        <v>7511</v>
      </c>
      <c r="G48" s="2">
        <v>120</v>
      </c>
    </row>
    <row r="49" spans="3:7" hidden="1" x14ac:dyDescent="0.3">
      <c r="C49" t="s">
        <v>5</v>
      </c>
      <c r="D49" t="s">
        <v>38</v>
      </c>
      <c r="E49" t="s">
        <v>25</v>
      </c>
      <c r="F49" s="1">
        <v>7483</v>
      </c>
      <c r="G49" s="2">
        <v>45</v>
      </c>
    </row>
    <row r="50" spans="3:7" hidden="1" x14ac:dyDescent="0.3">
      <c r="C50" t="s">
        <v>41</v>
      </c>
      <c r="D50" t="s">
        <v>35</v>
      </c>
      <c r="E50" t="s">
        <v>28</v>
      </c>
      <c r="F50" s="1">
        <v>7455</v>
      </c>
      <c r="G50" s="2">
        <v>216</v>
      </c>
    </row>
    <row r="51" spans="3:7" hidden="1" x14ac:dyDescent="0.3">
      <c r="C51" t="s">
        <v>6</v>
      </c>
      <c r="D51" t="s">
        <v>38</v>
      </c>
      <c r="E51" t="s">
        <v>21</v>
      </c>
      <c r="F51" s="1">
        <v>7322</v>
      </c>
      <c r="G51" s="2">
        <v>36</v>
      </c>
    </row>
    <row r="52" spans="3:7" hidden="1" x14ac:dyDescent="0.3">
      <c r="C52" t="s">
        <v>3</v>
      </c>
      <c r="D52" t="s">
        <v>37</v>
      </c>
      <c r="E52" t="s">
        <v>28</v>
      </c>
      <c r="F52" s="1">
        <v>7308</v>
      </c>
      <c r="G52" s="2">
        <v>327</v>
      </c>
    </row>
    <row r="53" spans="3:7" hidden="1" x14ac:dyDescent="0.3">
      <c r="C53" t="s">
        <v>5</v>
      </c>
      <c r="D53" t="s">
        <v>34</v>
      </c>
      <c r="E53" t="s">
        <v>15</v>
      </c>
      <c r="F53" s="1">
        <v>7280</v>
      </c>
      <c r="G53" s="2">
        <v>201</v>
      </c>
    </row>
    <row r="54" spans="3:7" hidden="1" x14ac:dyDescent="0.3">
      <c r="C54" t="s">
        <v>9</v>
      </c>
      <c r="D54" t="s">
        <v>37</v>
      </c>
      <c r="E54" t="s">
        <v>20</v>
      </c>
      <c r="F54" s="1">
        <v>7273</v>
      </c>
      <c r="G54" s="2">
        <v>96</v>
      </c>
    </row>
    <row r="55" spans="3:7" hidden="1" x14ac:dyDescent="0.3">
      <c r="C55" t="s">
        <v>3</v>
      </c>
      <c r="D55" t="s">
        <v>34</v>
      </c>
      <c r="E55" t="s">
        <v>14</v>
      </c>
      <c r="F55" s="1">
        <v>7259</v>
      </c>
      <c r="G55" s="2">
        <v>276</v>
      </c>
    </row>
    <row r="56" spans="3:7" hidden="1" x14ac:dyDescent="0.3">
      <c r="C56" t="s">
        <v>5</v>
      </c>
      <c r="D56" t="s">
        <v>38</v>
      </c>
      <c r="E56" t="s">
        <v>13</v>
      </c>
      <c r="F56" s="1">
        <v>7189</v>
      </c>
      <c r="G56" s="2">
        <v>54</v>
      </c>
    </row>
    <row r="57" spans="3:7" hidden="1" x14ac:dyDescent="0.3">
      <c r="C57" t="s">
        <v>8</v>
      </c>
      <c r="D57" t="s">
        <v>39</v>
      </c>
      <c r="E57" t="s">
        <v>30</v>
      </c>
      <c r="F57" s="1">
        <v>7021</v>
      </c>
      <c r="G57" s="2">
        <v>183</v>
      </c>
    </row>
    <row r="58" spans="3:7" hidden="1" x14ac:dyDescent="0.3">
      <c r="C58" t="s">
        <v>5</v>
      </c>
      <c r="D58" t="s">
        <v>34</v>
      </c>
      <c r="E58" t="s">
        <v>27</v>
      </c>
      <c r="F58" s="1">
        <v>6986</v>
      </c>
      <c r="G58" s="2">
        <v>21</v>
      </c>
    </row>
    <row r="59" spans="3:7" hidden="1" x14ac:dyDescent="0.3">
      <c r="C59" t="s">
        <v>5</v>
      </c>
      <c r="D59" t="s">
        <v>39</v>
      </c>
      <c r="E59" t="s">
        <v>22</v>
      </c>
      <c r="F59" s="1">
        <v>6909</v>
      </c>
      <c r="G59" s="2">
        <v>81</v>
      </c>
    </row>
    <row r="60" spans="3:7" hidden="1" x14ac:dyDescent="0.3">
      <c r="C60" t="s">
        <v>10</v>
      </c>
      <c r="D60" t="s">
        <v>38</v>
      </c>
      <c r="E60" t="s">
        <v>4</v>
      </c>
      <c r="F60" s="1">
        <v>6860</v>
      </c>
      <c r="G60" s="2">
        <v>126</v>
      </c>
    </row>
    <row r="61" spans="3:7" hidden="1" x14ac:dyDescent="0.3">
      <c r="C61" t="s">
        <v>40</v>
      </c>
      <c r="D61" t="s">
        <v>35</v>
      </c>
      <c r="E61" t="s">
        <v>22</v>
      </c>
      <c r="F61" s="1">
        <v>6853</v>
      </c>
      <c r="G61" s="2">
        <v>372</v>
      </c>
    </row>
    <row r="62" spans="3:7" hidden="1" x14ac:dyDescent="0.3">
      <c r="C62" t="s">
        <v>9</v>
      </c>
      <c r="D62" t="s">
        <v>34</v>
      </c>
      <c r="E62" t="s">
        <v>21</v>
      </c>
      <c r="F62" s="1">
        <v>6832</v>
      </c>
      <c r="G62" s="2">
        <v>27</v>
      </c>
    </row>
    <row r="63" spans="3:7" hidden="1" x14ac:dyDescent="0.3">
      <c r="C63" t="s">
        <v>6</v>
      </c>
      <c r="D63" t="s">
        <v>37</v>
      </c>
      <c r="E63" t="s">
        <v>26</v>
      </c>
      <c r="F63" s="1">
        <v>6818</v>
      </c>
      <c r="G63" s="2">
        <v>6</v>
      </c>
    </row>
    <row r="64" spans="3:7" hidden="1" x14ac:dyDescent="0.3">
      <c r="C64" t="s">
        <v>7</v>
      </c>
      <c r="D64" t="s">
        <v>35</v>
      </c>
      <c r="E64" t="s">
        <v>30</v>
      </c>
      <c r="F64" s="1">
        <v>6755</v>
      </c>
      <c r="G64" s="2">
        <v>252</v>
      </c>
    </row>
    <row r="65" spans="3:7" hidden="1" x14ac:dyDescent="0.3">
      <c r="C65" t="s">
        <v>40</v>
      </c>
      <c r="D65" t="s">
        <v>34</v>
      </c>
      <c r="E65" t="s">
        <v>26</v>
      </c>
      <c r="F65" s="1">
        <v>6748</v>
      </c>
      <c r="G65" s="2">
        <v>48</v>
      </c>
    </row>
    <row r="66" spans="3:7" hidden="1" x14ac:dyDescent="0.3">
      <c r="C66" t="s">
        <v>6</v>
      </c>
      <c r="D66" t="s">
        <v>34</v>
      </c>
      <c r="E66" t="s">
        <v>32</v>
      </c>
      <c r="F66" s="1">
        <v>6734</v>
      </c>
      <c r="G66" s="2">
        <v>123</v>
      </c>
    </row>
    <row r="67" spans="3:7" hidden="1" x14ac:dyDescent="0.3">
      <c r="C67" t="s">
        <v>8</v>
      </c>
      <c r="D67" t="s">
        <v>35</v>
      </c>
      <c r="E67" t="s">
        <v>32</v>
      </c>
      <c r="F67" s="1">
        <v>6706</v>
      </c>
      <c r="G67" s="2">
        <v>459</v>
      </c>
    </row>
    <row r="68" spans="3:7" hidden="1" x14ac:dyDescent="0.3">
      <c r="C68" t="s">
        <v>10</v>
      </c>
      <c r="D68" t="s">
        <v>36</v>
      </c>
      <c r="E68" t="s">
        <v>32</v>
      </c>
      <c r="F68" s="1">
        <v>6657</v>
      </c>
      <c r="G68" s="2">
        <v>303</v>
      </c>
    </row>
    <row r="69" spans="3:7" hidden="1" x14ac:dyDescent="0.3">
      <c r="C69" t="s">
        <v>3</v>
      </c>
      <c r="D69" t="s">
        <v>35</v>
      </c>
      <c r="E69" t="s">
        <v>15</v>
      </c>
      <c r="F69" s="1">
        <v>6657</v>
      </c>
      <c r="G69" s="2">
        <v>276</v>
      </c>
    </row>
    <row r="70" spans="3:7" hidden="1" x14ac:dyDescent="0.3">
      <c r="C70" t="s">
        <v>7</v>
      </c>
      <c r="D70" t="s">
        <v>37</v>
      </c>
      <c r="E70" t="s">
        <v>14</v>
      </c>
      <c r="F70" s="1">
        <v>6608</v>
      </c>
      <c r="G70" s="2">
        <v>225</v>
      </c>
    </row>
    <row r="71" spans="3:7" hidden="1" x14ac:dyDescent="0.3">
      <c r="C71" t="s">
        <v>2</v>
      </c>
      <c r="D71" t="s">
        <v>38</v>
      </c>
      <c r="E71" t="s">
        <v>28</v>
      </c>
      <c r="F71" s="1">
        <v>6580</v>
      </c>
      <c r="G71" s="2">
        <v>183</v>
      </c>
    </row>
    <row r="72" spans="3:7" hidden="1" x14ac:dyDescent="0.3">
      <c r="C72" t="s">
        <v>7</v>
      </c>
      <c r="D72" t="s">
        <v>37</v>
      </c>
      <c r="E72" t="s">
        <v>30</v>
      </c>
      <c r="F72" s="1">
        <v>6454</v>
      </c>
      <c r="G72" s="2">
        <v>54</v>
      </c>
    </row>
    <row r="73" spans="3:7" hidden="1" x14ac:dyDescent="0.3">
      <c r="C73" t="s">
        <v>8</v>
      </c>
      <c r="D73" t="s">
        <v>38</v>
      </c>
      <c r="E73" t="s">
        <v>21</v>
      </c>
      <c r="F73" s="1">
        <v>6433</v>
      </c>
      <c r="G73" s="2">
        <v>78</v>
      </c>
    </row>
    <row r="74" spans="3:7" hidden="1" x14ac:dyDescent="0.3">
      <c r="C74" t="s">
        <v>41</v>
      </c>
      <c r="D74" t="s">
        <v>37</v>
      </c>
      <c r="E74" t="s">
        <v>24</v>
      </c>
      <c r="F74" s="1">
        <v>6398</v>
      </c>
      <c r="G74" s="2">
        <v>102</v>
      </c>
    </row>
    <row r="75" spans="3:7" hidden="1" x14ac:dyDescent="0.3">
      <c r="C75" t="s">
        <v>7</v>
      </c>
      <c r="D75" t="s">
        <v>37</v>
      </c>
      <c r="E75" t="s">
        <v>33</v>
      </c>
      <c r="F75" s="1">
        <v>6391</v>
      </c>
      <c r="G75" s="2">
        <v>48</v>
      </c>
    </row>
    <row r="76" spans="3:7" hidden="1" x14ac:dyDescent="0.3">
      <c r="C76" t="s">
        <v>40</v>
      </c>
      <c r="D76" t="s">
        <v>39</v>
      </c>
      <c r="E76" t="s">
        <v>27</v>
      </c>
      <c r="F76" s="1">
        <v>6370</v>
      </c>
      <c r="G76" s="2">
        <v>30</v>
      </c>
    </row>
    <row r="77" spans="3:7" hidden="1" x14ac:dyDescent="0.3">
      <c r="C77" t="s">
        <v>5</v>
      </c>
      <c r="D77" t="s">
        <v>36</v>
      </c>
      <c r="E77" t="s">
        <v>23</v>
      </c>
      <c r="F77" s="1">
        <v>6314</v>
      </c>
      <c r="G77" s="2">
        <v>15</v>
      </c>
    </row>
    <row r="78" spans="3:7" hidden="1" x14ac:dyDescent="0.3">
      <c r="C78" t="s">
        <v>3</v>
      </c>
      <c r="D78" t="s">
        <v>34</v>
      </c>
      <c r="E78" t="s">
        <v>25</v>
      </c>
      <c r="F78" s="1">
        <v>6300</v>
      </c>
      <c r="G78" s="2">
        <v>42</v>
      </c>
    </row>
    <row r="79" spans="3:7" hidden="1" x14ac:dyDescent="0.3">
      <c r="C79" t="s">
        <v>5</v>
      </c>
      <c r="D79" t="s">
        <v>34</v>
      </c>
      <c r="E79" t="s">
        <v>22</v>
      </c>
      <c r="F79" s="1">
        <v>6279</v>
      </c>
      <c r="G79" s="2">
        <v>237</v>
      </c>
    </row>
    <row r="80" spans="3:7" hidden="1" x14ac:dyDescent="0.3">
      <c r="C80" t="s">
        <v>8</v>
      </c>
      <c r="D80" t="s">
        <v>37</v>
      </c>
      <c r="E80" t="s">
        <v>26</v>
      </c>
      <c r="F80" s="1">
        <v>6279</v>
      </c>
      <c r="G80" s="2">
        <v>45</v>
      </c>
    </row>
    <row r="81" spans="3:7" hidden="1" x14ac:dyDescent="0.3">
      <c r="C81" t="s">
        <v>5</v>
      </c>
      <c r="D81" t="s">
        <v>36</v>
      </c>
      <c r="E81" t="s">
        <v>13</v>
      </c>
      <c r="F81" s="1">
        <v>6146</v>
      </c>
      <c r="G81" s="2">
        <v>63</v>
      </c>
    </row>
    <row r="82" spans="3:7" hidden="1" x14ac:dyDescent="0.3">
      <c r="C82" t="s">
        <v>40</v>
      </c>
      <c r="D82" t="s">
        <v>37</v>
      </c>
      <c r="E82" t="s">
        <v>27</v>
      </c>
      <c r="F82" s="1">
        <v>6132</v>
      </c>
      <c r="G82" s="2">
        <v>93</v>
      </c>
    </row>
    <row r="83" spans="3:7" hidden="1" x14ac:dyDescent="0.3">
      <c r="C83" t="s">
        <v>40</v>
      </c>
      <c r="D83" t="s">
        <v>38</v>
      </c>
      <c r="E83" t="s">
        <v>4</v>
      </c>
      <c r="F83" s="1">
        <v>6125</v>
      </c>
      <c r="G83" s="2">
        <v>102</v>
      </c>
    </row>
    <row r="84" spans="3:7" hidden="1" x14ac:dyDescent="0.3">
      <c r="C84" t="s">
        <v>41</v>
      </c>
      <c r="D84" t="s">
        <v>36</v>
      </c>
      <c r="E84" t="s">
        <v>30</v>
      </c>
      <c r="F84" s="1">
        <v>6118</v>
      </c>
      <c r="G84" s="2">
        <v>174</v>
      </c>
    </row>
    <row r="85" spans="3:7" hidden="1" x14ac:dyDescent="0.3">
      <c r="C85" t="s">
        <v>6</v>
      </c>
      <c r="D85" t="s">
        <v>36</v>
      </c>
      <c r="E85" t="s">
        <v>32</v>
      </c>
      <c r="F85" s="1">
        <v>6118</v>
      </c>
      <c r="G85" s="2">
        <v>9</v>
      </c>
    </row>
    <row r="86" spans="3:7" hidden="1" x14ac:dyDescent="0.3">
      <c r="C86" t="s">
        <v>5</v>
      </c>
      <c r="D86" t="s">
        <v>36</v>
      </c>
      <c r="E86" t="s">
        <v>18</v>
      </c>
      <c r="F86" s="1">
        <v>6111</v>
      </c>
      <c r="G86" s="2">
        <v>3</v>
      </c>
    </row>
    <row r="87" spans="3:7" hidden="1" x14ac:dyDescent="0.3">
      <c r="C87" t="s">
        <v>6</v>
      </c>
      <c r="D87" t="s">
        <v>39</v>
      </c>
      <c r="E87" t="s">
        <v>17</v>
      </c>
      <c r="F87" s="1">
        <v>6048</v>
      </c>
      <c r="G87" s="2">
        <v>27</v>
      </c>
    </row>
    <row r="88" spans="3:7" hidden="1" x14ac:dyDescent="0.3">
      <c r="C88" t="s">
        <v>2</v>
      </c>
      <c r="D88" t="s">
        <v>39</v>
      </c>
      <c r="E88" t="s">
        <v>28</v>
      </c>
      <c r="F88" s="1">
        <v>6027</v>
      </c>
      <c r="G88" s="2">
        <v>144</v>
      </c>
    </row>
    <row r="89" spans="3:7" hidden="1" x14ac:dyDescent="0.3">
      <c r="C89" t="s">
        <v>41</v>
      </c>
      <c r="D89" t="s">
        <v>38</v>
      </c>
      <c r="E89" t="s">
        <v>22</v>
      </c>
      <c r="F89" s="1">
        <v>5915</v>
      </c>
      <c r="G89" s="2">
        <v>3</v>
      </c>
    </row>
    <row r="90" spans="3:7" hidden="1" x14ac:dyDescent="0.3">
      <c r="C90" t="s">
        <v>40</v>
      </c>
      <c r="D90" t="s">
        <v>39</v>
      </c>
      <c r="E90" t="s">
        <v>22</v>
      </c>
      <c r="F90" s="1">
        <v>5817</v>
      </c>
      <c r="G90" s="2">
        <v>12</v>
      </c>
    </row>
    <row r="91" spans="3:7" hidden="1" x14ac:dyDescent="0.3">
      <c r="C91" t="s">
        <v>40</v>
      </c>
      <c r="D91" t="s">
        <v>39</v>
      </c>
      <c r="E91" t="s">
        <v>15</v>
      </c>
      <c r="F91" s="1">
        <v>5775</v>
      </c>
      <c r="G91" s="2">
        <v>42</v>
      </c>
    </row>
    <row r="92" spans="3:7" hidden="1" x14ac:dyDescent="0.3">
      <c r="C92" t="s">
        <v>7</v>
      </c>
      <c r="D92" t="s">
        <v>38</v>
      </c>
      <c r="E92" t="s">
        <v>28</v>
      </c>
      <c r="F92" s="1">
        <v>5677</v>
      </c>
      <c r="G92" s="2">
        <v>258</v>
      </c>
    </row>
    <row r="93" spans="3:7" hidden="1" x14ac:dyDescent="0.3">
      <c r="C93" t="s">
        <v>40</v>
      </c>
      <c r="D93" t="s">
        <v>38</v>
      </c>
      <c r="E93" t="s">
        <v>13</v>
      </c>
      <c r="F93" s="1">
        <v>5670</v>
      </c>
      <c r="G93" s="2">
        <v>297</v>
      </c>
    </row>
    <row r="94" spans="3:7" hidden="1" x14ac:dyDescent="0.3">
      <c r="C94" t="s">
        <v>10</v>
      </c>
      <c r="D94" t="s">
        <v>38</v>
      </c>
      <c r="E94" t="s">
        <v>14</v>
      </c>
      <c r="F94" s="1">
        <v>5586</v>
      </c>
      <c r="G94" s="2">
        <v>525</v>
      </c>
    </row>
    <row r="95" spans="3:7" hidden="1" x14ac:dyDescent="0.3">
      <c r="C95" t="s">
        <v>7</v>
      </c>
      <c r="D95" t="s">
        <v>36</v>
      </c>
      <c r="E95" t="s">
        <v>29</v>
      </c>
      <c r="F95" s="1">
        <v>5551</v>
      </c>
      <c r="G95" s="2">
        <v>252</v>
      </c>
    </row>
    <row r="96" spans="3:7" hidden="1" x14ac:dyDescent="0.3">
      <c r="C96" t="s">
        <v>5</v>
      </c>
      <c r="D96" t="s">
        <v>38</v>
      </c>
      <c r="E96" t="s">
        <v>19</v>
      </c>
      <c r="F96" s="1">
        <v>5474</v>
      </c>
      <c r="G96" s="2">
        <v>168</v>
      </c>
    </row>
    <row r="97" spans="3:7" hidden="1" x14ac:dyDescent="0.3">
      <c r="C97" t="s">
        <v>40</v>
      </c>
      <c r="D97" t="s">
        <v>36</v>
      </c>
      <c r="E97" t="s">
        <v>25</v>
      </c>
      <c r="F97" s="1">
        <v>5439</v>
      </c>
      <c r="G97" s="2">
        <v>30</v>
      </c>
    </row>
    <row r="98" spans="3:7" hidden="1" x14ac:dyDescent="0.3">
      <c r="C98" t="s">
        <v>10</v>
      </c>
      <c r="D98" t="s">
        <v>34</v>
      </c>
      <c r="E98" t="s">
        <v>19</v>
      </c>
      <c r="F98" s="1">
        <v>5355</v>
      </c>
      <c r="G98" s="2">
        <v>204</v>
      </c>
    </row>
    <row r="99" spans="3:7" hidden="1" x14ac:dyDescent="0.3">
      <c r="C99" t="s">
        <v>7</v>
      </c>
      <c r="D99" t="s">
        <v>37</v>
      </c>
      <c r="E99" t="s">
        <v>26</v>
      </c>
      <c r="F99" s="1">
        <v>5306</v>
      </c>
      <c r="G99" s="2">
        <v>0</v>
      </c>
    </row>
    <row r="100" spans="3:7" hidden="1" x14ac:dyDescent="0.3">
      <c r="C100" t="s">
        <v>5</v>
      </c>
      <c r="D100" t="s">
        <v>39</v>
      </c>
      <c r="E100" t="s">
        <v>26</v>
      </c>
      <c r="F100" s="1">
        <v>5236</v>
      </c>
      <c r="G100" s="2">
        <v>51</v>
      </c>
    </row>
    <row r="101" spans="3:7" hidden="1" x14ac:dyDescent="0.3">
      <c r="C101" t="s">
        <v>7</v>
      </c>
      <c r="D101" t="s">
        <v>35</v>
      </c>
      <c r="E101" t="s">
        <v>28</v>
      </c>
      <c r="F101" s="1">
        <v>5194</v>
      </c>
      <c r="G101" s="2">
        <v>288</v>
      </c>
    </row>
    <row r="102" spans="3:7" hidden="1" x14ac:dyDescent="0.3">
      <c r="C102" t="s">
        <v>5</v>
      </c>
      <c r="D102" t="s">
        <v>38</v>
      </c>
      <c r="E102" t="s">
        <v>32</v>
      </c>
      <c r="F102" s="1">
        <v>5075</v>
      </c>
      <c r="G102" s="2">
        <v>21</v>
      </c>
    </row>
    <row r="103" spans="3:7" hidden="1" x14ac:dyDescent="0.3">
      <c r="C103" t="s">
        <v>40</v>
      </c>
      <c r="D103" t="s">
        <v>34</v>
      </c>
      <c r="E103" t="s">
        <v>17</v>
      </c>
      <c r="F103" s="1">
        <v>5019</v>
      </c>
      <c r="G103" s="2">
        <v>156</v>
      </c>
    </row>
    <row r="104" spans="3:7" hidden="1" x14ac:dyDescent="0.3">
      <c r="C104" t="s">
        <v>8</v>
      </c>
      <c r="D104" t="s">
        <v>36</v>
      </c>
      <c r="E104" t="s">
        <v>23</v>
      </c>
      <c r="F104" s="1">
        <v>5019</v>
      </c>
      <c r="G104" s="2">
        <v>150</v>
      </c>
    </row>
    <row r="105" spans="3:7" hidden="1" x14ac:dyDescent="0.3">
      <c r="C105" t="s">
        <v>8</v>
      </c>
      <c r="D105" t="s">
        <v>35</v>
      </c>
      <c r="E105" t="s">
        <v>22</v>
      </c>
      <c r="F105" s="1">
        <v>5012</v>
      </c>
      <c r="G105" s="2">
        <v>210</v>
      </c>
    </row>
    <row r="106" spans="3:7" hidden="1" x14ac:dyDescent="0.3">
      <c r="C106" t="s">
        <v>5</v>
      </c>
      <c r="D106" t="s">
        <v>37</v>
      </c>
      <c r="E106" t="s">
        <v>14</v>
      </c>
      <c r="F106" s="1">
        <v>4991</v>
      </c>
      <c r="G106" s="2">
        <v>12</v>
      </c>
    </row>
    <row r="107" spans="3:7" hidden="1" x14ac:dyDescent="0.3">
      <c r="C107" t="s">
        <v>10</v>
      </c>
      <c r="D107" t="s">
        <v>34</v>
      </c>
      <c r="E107" t="s">
        <v>26</v>
      </c>
      <c r="F107" s="1">
        <v>4991</v>
      </c>
      <c r="G107" s="2">
        <v>9</v>
      </c>
    </row>
    <row r="108" spans="3:7" hidden="1" x14ac:dyDescent="0.3">
      <c r="C108" t="s">
        <v>6</v>
      </c>
      <c r="D108" t="s">
        <v>36</v>
      </c>
      <c r="E108" t="s">
        <v>17</v>
      </c>
      <c r="F108" s="1">
        <v>4970</v>
      </c>
      <c r="G108" s="2">
        <v>156</v>
      </c>
    </row>
    <row r="109" spans="3:7" hidden="1" x14ac:dyDescent="0.3">
      <c r="C109" t="s">
        <v>3</v>
      </c>
      <c r="D109" t="s">
        <v>39</v>
      </c>
      <c r="E109" t="s">
        <v>26</v>
      </c>
      <c r="F109" s="1">
        <v>4956</v>
      </c>
      <c r="G109" s="2">
        <v>171</v>
      </c>
    </row>
    <row r="110" spans="3:7" hidden="1" x14ac:dyDescent="0.3">
      <c r="C110" t="s">
        <v>6</v>
      </c>
      <c r="D110" t="s">
        <v>37</v>
      </c>
      <c r="E110" t="s">
        <v>23</v>
      </c>
      <c r="F110" s="1">
        <v>4949</v>
      </c>
      <c r="G110" s="2">
        <v>189</v>
      </c>
    </row>
    <row r="111" spans="3:7" hidden="1" x14ac:dyDescent="0.3">
      <c r="C111" t="s">
        <v>41</v>
      </c>
      <c r="D111" t="s">
        <v>34</v>
      </c>
      <c r="E111" t="s">
        <v>23</v>
      </c>
      <c r="F111" s="1">
        <v>4935</v>
      </c>
      <c r="G111" s="2">
        <v>126</v>
      </c>
    </row>
    <row r="112" spans="3:7" hidden="1" x14ac:dyDescent="0.3">
      <c r="C112" t="s">
        <v>10</v>
      </c>
      <c r="D112" t="s">
        <v>39</v>
      </c>
      <c r="E112" t="s">
        <v>21</v>
      </c>
      <c r="F112" s="1">
        <v>4858</v>
      </c>
      <c r="G112" s="2">
        <v>279</v>
      </c>
    </row>
    <row r="113" spans="3:7" hidden="1" x14ac:dyDescent="0.3">
      <c r="C113" t="s">
        <v>2</v>
      </c>
      <c r="D113" t="s">
        <v>39</v>
      </c>
      <c r="E113" t="s">
        <v>15</v>
      </c>
      <c r="F113" s="1">
        <v>4802</v>
      </c>
      <c r="G113" s="2">
        <v>36</v>
      </c>
    </row>
    <row r="114" spans="3:7" hidden="1" x14ac:dyDescent="0.3">
      <c r="C114" t="s">
        <v>6</v>
      </c>
      <c r="D114" t="s">
        <v>35</v>
      </c>
      <c r="E114" t="s">
        <v>30</v>
      </c>
      <c r="F114" s="1">
        <v>4781</v>
      </c>
      <c r="G114" s="2">
        <v>123</v>
      </c>
    </row>
    <row r="115" spans="3:7" hidden="1" x14ac:dyDescent="0.3">
      <c r="C115" t="s">
        <v>41</v>
      </c>
      <c r="D115" t="s">
        <v>35</v>
      </c>
      <c r="E115" t="s">
        <v>13</v>
      </c>
      <c r="F115" s="1">
        <v>4760</v>
      </c>
      <c r="G115" s="2">
        <v>69</v>
      </c>
    </row>
    <row r="116" spans="3:7" hidden="1" x14ac:dyDescent="0.3">
      <c r="C116" t="s">
        <v>8</v>
      </c>
      <c r="D116" t="s">
        <v>35</v>
      </c>
      <c r="E116" t="s">
        <v>27</v>
      </c>
      <c r="F116" s="1">
        <v>4753</v>
      </c>
      <c r="G116" s="2">
        <v>300</v>
      </c>
    </row>
    <row r="117" spans="3:7" hidden="1" x14ac:dyDescent="0.3">
      <c r="C117" t="s">
        <v>5</v>
      </c>
      <c r="D117" t="s">
        <v>35</v>
      </c>
      <c r="E117" t="s">
        <v>31</v>
      </c>
      <c r="F117" s="1">
        <v>4753</v>
      </c>
      <c r="G117" s="2">
        <v>246</v>
      </c>
    </row>
    <row r="118" spans="3:7" hidden="1" x14ac:dyDescent="0.3">
      <c r="C118" t="s">
        <v>40</v>
      </c>
      <c r="D118" t="s">
        <v>35</v>
      </c>
      <c r="E118" t="s">
        <v>16</v>
      </c>
      <c r="F118" s="1">
        <v>4725</v>
      </c>
      <c r="G118" s="2">
        <v>174</v>
      </c>
    </row>
    <row r="119" spans="3:7" hidden="1" x14ac:dyDescent="0.3">
      <c r="C119" t="s">
        <v>10</v>
      </c>
      <c r="D119" t="s">
        <v>37</v>
      </c>
      <c r="E119" t="s">
        <v>23</v>
      </c>
      <c r="F119" s="1">
        <v>4683</v>
      </c>
      <c r="G119" s="2">
        <v>30</v>
      </c>
    </row>
    <row r="120" spans="3:7" hidden="1" x14ac:dyDescent="0.3">
      <c r="C120" t="s">
        <v>7</v>
      </c>
      <c r="D120" t="s">
        <v>35</v>
      </c>
      <c r="E120" t="s">
        <v>14</v>
      </c>
      <c r="F120" s="1">
        <v>4606</v>
      </c>
      <c r="G120" s="2">
        <v>63</v>
      </c>
    </row>
    <row r="121" spans="3:7" hidden="1" x14ac:dyDescent="0.3">
      <c r="C121" t="s">
        <v>3</v>
      </c>
      <c r="D121" t="s">
        <v>37</v>
      </c>
      <c r="E121" t="s">
        <v>29</v>
      </c>
      <c r="F121" s="1">
        <v>4592</v>
      </c>
      <c r="G121" s="2">
        <v>324</v>
      </c>
    </row>
    <row r="122" spans="3:7" hidden="1" x14ac:dyDescent="0.3">
      <c r="C122" t="s">
        <v>7</v>
      </c>
      <c r="D122" t="s">
        <v>35</v>
      </c>
      <c r="E122" t="s">
        <v>19</v>
      </c>
      <c r="F122" s="1">
        <v>4585</v>
      </c>
      <c r="G122" s="2">
        <v>240</v>
      </c>
    </row>
    <row r="123" spans="3:7" hidden="1" x14ac:dyDescent="0.3">
      <c r="C123" t="s">
        <v>7</v>
      </c>
      <c r="D123" t="s">
        <v>37</v>
      </c>
      <c r="E123" t="s">
        <v>16</v>
      </c>
      <c r="F123" s="1">
        <v>4487</v>
      </c>
      <c r="G123" s="2">
        <v>333</v>
      </c>
    </row>
    <row r="124" spans="3:7" hidden="1" x14ac:dyDescent="0.3">
      <c r="C124" t="s">
        <v>7</v>
      </c>
      <c r="D124" t="s">
        <v>37</v>
      </c>
      <c r="E124" t="s">
        <v>17</v>
      </c>
      <c r="F124" s="1">
        <v>4487</v>
      </c>
      <c r="G124" s="2">
        <v>111</v>
      </c>
    </row>
    <row r="125" spans="3:7" hidden="1" x14ac:dyDescent="0.3">
      <c r="C125" t="s">
        <v>5</v>
      </c>
      <c r="D125" t="s">
        <v>35</v>
      </c>
      <c r="E125" t="s">
        <v>29</v>
      </c>
      <c r="F125" s="1">
        <v>4480</v>
      </c>
      <c r="G125" s="2">
        <v>357</v>
      </c>
    </row>
    <row r="126" spans="3:7" hidden="1" x14ac:dyDescent="0.3">
      <c r="C126" t="s">
        <v>7</v>
      </c>
      <c r="D126" t="s">
        <v>39</v>
      </c>
      <c r="E126" t="s">
        <v>17</v>
      </c>
      <c r="F126" s="1">
        <v>4438</v>
      </c>
      <c r="G126" s="2">
        <v>246</v>
      </c>
    </row>
    <row r="127" spans="3:7" hidden="1" x14ac:dyDescent="0.3">
      <c r="C127" t="s">
        <v>40</v>
      </c>
      <c r="D127" t="s">
        <v>36</v>
      </c>
      <c r="E127" t="s">
        <v>13</v>
      </c>
      <c r="F127" s="1">
        <v>4424</v>
      </c>
      <c r="G127" s="2">
        <v>201</v>
      </c>
    </row>
    <row r="128" spans="3:7" hidden="1" x14ac:dyDescent="0.3">
      <c r="C128" t="s">
        <v>2</v>
      </c>
      <c r="D128" t="s">
        <v>38</v>
      </c>
      <c r="E128" t="s">
        <v>23</v>
      </c>
      <c r="F128" s="1">
        <v>4417</v>
      </c>
      <c r="G128" s="2">
        <v>153</v>
      </c>
    </row>
    <row r="129" spans="3:7" hidden="1" x14ac:dyDescent="0.3">
      <c r="C129" t="s">
        <v>2</v>
      </c>
      <c r="D129" t="s">
        <v>38</v>
      </c>
      <c r="E129" t="s">
        <v>31</v>
      </c>
      <c r="F129" s="1">
        <v>4326</v>
      </c>
      <c r="G129" s="2">
        <v>348</v>
      </c>
    </row>
    <row r="130" spans="3:7" hidden="1" x14ac:dyDescent="0.3">
      <c r="C130" t="s">
        <v>6</v>
      </c>
      <c r="D130" t="s">
        <v>36</v>
      </c>
      <c r="E130" t="s">
        <v>13</v>
      </c>
      <c r="F130" s="1">
        <v>4319</v>
      </c>
      <c r="G130" s="2">
        <v>30</v>
      </c>
    </row>
    <row r="131" spans="3:7" hidden="1" x14ac:dyDescent="0.3">
      <c r="C131" t="s">
        <v>9</v>
      </c>
      <c r="D131" t="s">
        <v>37</v>
      </c>
      <c r="E131" t="s">
        <v>25</v>
      </c>
      <c r="F131" s="1">
        <v>4305</v>
      </c>
      <c r="G131" s="2">
        <v>156</v>
      </c>
    </row>
    <row r="132" spans="3:7" hidden="1" x14ac:dyDescent="0.3">
      <c r="C132" t="s">
        <v>6</v>
      </c>
      <c r="D132" t="s">
        <v>34</v>
      </c>
      <c r="E132" t="s">
        <v>27</v>
      </c>
      <c r="F132" s="1">
        <v>4242</v>
      </c>
      <c r="G132" s="2">
        <v>207</v>
      </c>
    </row>
    <row r="133" spans="3:7" hidden="1" x14ac:dyDescent="0.3">
      <c r="C133" t="s">
        <v>9</v>
      </c>
      <c r="D133" t="s">
        <v>38</v>
      </c>
      <c r="E133" t="s">
        <v>24</v>
      </c>
      <c r="F133" s="1">
        <v>4137</v>
      </c>
      <c r="G133" s="2">
        <v>60</v>
      </c>
    </row>
    <row r="134" spans="3:7" hidden="1" x14ac:dyDescent="0.3">
      <c r="C134" t="s">
        <v>10</v>
      </c>
      <c r="D134" t="s">
        <v>34</v>
      </c>
      <c r="E134" t="s">
        <v>22</v>
      </c>
      <c r="F134" s="1">
        <v>4053</v>
      </c>
      <c r="G134" s="2">
        <v>24</v>
      </c>
    </row>
    <row r="135" spans="3:7" hidden="1" x14ac:dyDescent="0.3">
      <c r="C135" t="s">
        <v>5</v>
      </c>
      <c r="D135" t="s">
        <v>39</v>
      </c>
      <c r="E135" t="s">
        <v>24</v>
      </c>
      <c r="F135" s="1">
        <v>4018</v>
      </c>
      <c r="G135" s="2">
        <v>171</v>
      </c>
    </row>
    <row r="136" spans="3:7" hidden="1" x14ac:dyDescent="0.3">
      <c r="C136" t="s">
        <v>40</v>
      </c>
      <c r="D136" t="s">
        <v>34</v>
      </c>
      <c r="E136" t="s">
        <v>19</v>
      </c>
      <c r="F136" s="1">
        <v>4018</v>
      </c>
      <c r="G136" s="2">
        <v>162</v>
      </c>
    </row>
    <row r="137" spans="3:7" hidden="1" x14ac:dyDescent="0.3">
      <c r="C137" t="s">
        <v>2</v>
      </c>
      <c r="D137" t="s">
        <v>39</v>
      </c>
      <c r="E137" t="s">
        <v>33</v>
      </c>
      <c r="F137" s="1">
        <v>4018</v>
      </c>
      <c r="G137" s="2">
        <v>126</v>
      </c>
    </row>
    <row r="138" spans="3:7" hidden="1" x14ac:dyDescent="0.3">
      <c r="C138" t="s">
        <v>3</v>
      </c>
      <c r="D138" t="s">
        <v>37</v>
      </c>
      <c r="E138" t="s">
        <v>17</v>
      </c>
      <c r="F138" s="1">
        <v>3983</v>
      </c>
      <c r="G138" s="2">
        <v>144</v>
      </c>
    </row>
    <row r="139" spans="3:7" hidden="1" x14ac:dyDescent="0.3">
      <c r="C139" t="s">
        <v>41</v>
      </c>
      <c r="D139" t="s">
        <v>39</v>
      </c>
      <c r="E139" t="s">
        <v>14</v>
      </c>
      <c r="F139" s="1">
        <v>3976</v>
      </c>
      <c r="G139" s="2">
        <v>72</v>
      </c>
    </row>
    <row r="140" spans="3:7" hidden="1" x14ac:dyDescent="0.3">
      <c r="C140" t="s">
        <v>9</v>
      </c>
      <c r="D140" t="s">
        <v>39</v>
      </c>
      <c r="E140" t="s">
        <v>24</v>
      </c>
      <c r="F140" s="1">
        <v>3920</v>
      </c>
      <c r="G140" s="2">
        <v>306</v>
      </c>
    </row>
    <row r="141" spans="3:7" hidden="1" x14ac:dyDescent="0.3">
      <c r="C141" t="s">
        <v>6</v>
      </c>
      <c r="D141" t="s">
        <v>35</v>
      </c>
      <c r="E141" t="s">
        <v>27</v>
      </c>
      <c r="F141" s="1">
        <v>3864</v>
      </c>
      <c r="G141" s="2">
        <v>177</v>
      </c>
    </row>
    <row r="142" spans="3:7" hidden="1" x14ac:dyDescent="0.3">
      <c r="C142" t="s">
        <v>9</v>
      </c>
      <c r="D142" t="s">
        <v>38</v>
      </c>
      <c r="E142" t="s">
        <v>25</v>
      </c>
      <c r="F142" s="1">
        <v>3850</v>
      </c>
      <c r="G142" s="2">
        <v>102</v>
      </c>
    </row>
    <row r="143" spans="3:7" hidden="1" x14ac:dyDescent="0.3">
      <c r="C143" t="s">
        <v>7</v>
      </c>
      <c r="D143" t="s">
        <v>34</v>
      </c>
      <c r="E143" t="s">
        <v>15</v>
      </c>
      <c r="F143" s="1">
        <v>3829</v>
      </c>
      <c r="G143" s="2">
        <v>24</v>
      </c>
    </row>
    <row r="144" spans="3:7" hidden="1" x14ac:dyDescent="0.3">
      <c r="C144" t="s">
        <v>10</v>
      </c>
      <c r="D144" t="s">
        <v>35</v>
      </c>
      <c r="E144" t="s">
        <v>18</v>
      </c>
      <c r="F144" s="1">
        <v>3808</v>
      </c>
      <c r="G144" s="2">
        <v>279</v>
      </c>
    </row>
    <row r="145" spans="3:7" hidden="1" x14ac:dyDescent="0.3">
      <c r="C145" t="s">
        <v>40</v>
      </c>
      <c r="D145" t="s">
        <v>34</v>
      </c>
      <c r="E145" t="s">
        <v>33</v>
      </c>
      <c r="F145" s="1">
        <v>3794</v>
      </c>
      <c r="G145" s="2">
        <v>159</v>
      </c>
    </row>
    <row r="146" spans="3:7" hidden="1" x14ac:dyDescent="0.3">
      <c r="C146" t="s">
        <v>3</v>
      </c>
      <c r="D146" t="s">
        <v>36</v>
      </c>
      <c r="E146" t="s">
        <v>23</v>
      </c>
      <c r="F146" s="1">
        <v>3773</v>
      </c>
      <c r="G146" s="2">
        <v>165</v>
      </c>
    </row>
    <row r="147" spans="3:7" hidden="1" x14ac:dyDescent="0.3">
      <c r="C147" t="s">
        <v>6</v>
      </c>
      <c r="D147" t="s">
        <v>34</v>
      </c>
      <c r="E147" t="s">
        <v>17</v>
      </c>
      <c r="F147" s="1">
        <v>3759</v>
      </c>
      <c r="G147" s="2">
        <v>150</v>
      </c>
    </row>
    <row r="148" spans="3:7" hidden="1" x14ac:dyDescent="0.3">
      <c r="C148" t="s">
        <v>8</v>
      </c>
      <c r="D148" t="s">
        <v>38</v>
      </c>
      <c r="E148" t="s">
        <v>32</v>
      </c>
      <c r="F148" s="1">
        <v>3752</v>
      </c>
      <c r="G148" s="2">
        <v>213</v>
      </c>
    </row>
    <row r="149" spans="3:7" hidden="1" x14ac:dyDescent="0.3">
      <c r="C149" t="s">
        <v>3</v>
      </c>
      <c r="D149" t="s">
        <v>34</v>
      </c>
      <c r="E149" t="s">
        <v>28</v>
      </c>
      <c r="F149" s="1">
        <v>3689</v>
      </c>
      <c r="G149" s="2">
        <v>312</v>
      </c>
    </row>
    <row r="150" spans="3:7" hidden="1" x14ac:dyDescent="0.3">
      <c r="C150" t="s">
        <v>3</v>
      </c>
      <c r="D150" t="s">
        <v>39</v>
      </c>
      <c r="E150" t="s">
        <v>29</v>
      </c>
      <c r="F150" s="1">
        <v>3640</v>
      </c>
      <c r="G150" s="2">
        <v>51</v>
      </c>
    </row>
    <row r="151" spans="3:7" hidden="1" x14ac:dyDescent="0.3">
      <c r="C151" t="s">
        <v>8</v>
      </c>
      <c r="D151" t="s">
        <v>35</v>
      </c>
      <c r="E151" t="s">
        <v>30</v>
      </c>
      <c r="F151" s="1">
        <v>3598</v>
      </c>
      <c r="G151" s="2">
        <v>81</v>
      </c>
    </row>
    <row r="152" spans="3:7" hidden="1" x14ac:dyDescent="0.3">
      <c r="C152" t="s">
        <v>6</v>
      </c>
      <c r="D152" t="s">
        <v>37</v>
      </c>
      <c r="E152" t="s">
        <v>28</v>
      </c>
      <c r="F152" s="1">
        <v>3556</v>
      </c>
      <c r="G152" s="2">
        <v>459</v>
      </c>
    </row>
    <row r="153" spans="3:7" hidden="1" x14ac:dyDescent="0.3">
      <c r="C153" t="s">
        <v>2</v>
      </c>
      <c r="D153" t="s">
        <v>38</v>
      </c>
      <c r="E153" t="s">
        <v>4</v>
      </c>
      <c r="F153" s="1">
        <v>3549</v>
      </c>
      <c r="G153" s="2">
        <v>3</v>
      </c>
    </row>
    <row r="154" spans="3:7" hidden="1" x14ac:dyDescent="0.3">
      <c r="C154" t="s">
        <v>8</v>
      </c>
      <c r="D154" t="s">
        <v>34</v>
      </c>
      <c r="E154" t="s">
        <v>31</v>
      </c>
      <c r="F154" s="1">
        <v>3507</v>
      </c>
      <c r="G154" s="2">
        <v>288</v>
      </c>
    </row>
    <row r="155" spans="3:7" hidden="1" x14ac:dyDescent="0.3">
      <c r="C155" t="s">
        <v>10</v>
      </c>
      <c r="D155" t="s">
        <v>35</v>
      </c>
      <c r="E155" t="s">
        <v>14</v>
      </c>
      <c r="F155" s="1">
        <v>3472</v>
      </c>
      <c r="G155" s="2">
        <v>96</v>
      </c>
    </row>
    <row r="156" spans="3:7" hidden="1" x14ac:dyDescent="0.3">
      <c r="C156" t="s">
        <v>6</v>
      </c>
      <c r="D156" t="s">
        <v>34</v>
      </c>
      <c r="E156" t="s">
        <v>30</v>
      </c>
      <c r="F156" s="1">
        <v>3402</v>
      </c>
      <c r="G156" s="2">
        <v>366</v>
      </c>
    </row>
    <row r="157" spans="3:7" hidden="1" x14ac:dyDescent="0.3">
      <c r="C157" t="s">
        <v>41</v>
      </c>
      <c r="D157" t="s">
        <v>37</v>
      </c>
      <c r="E157" t="s">
        <v>20</v>
      </c>
      <c r="F157" s="1">
        <v>3388</v>
      </c>
      <c r="G157" s="2">
        <v>123</v>
      </c>
    </row>
    <row r="158" spans="3:7" hidden="1" x14ac:dyDescent="0.3">
      <c r="C158" t="s">
        <v>5</v>
      </c>
      <c r="D158" t="s">
        <v>36</v>
      </c>
      <c r="E158" t="s">
        <v>17</v>
      </c>
      <c r="F158" s="1">
        <v>3339</v>
      </c>
      <c r="G158" s="2">
        <v>348</v>
      </c>
    </row>
    <row r="159" spans="3:7" hidden="1" x14ac:dyDescent="0.3">
      <c r="C159" t="s">
        <v>6</v>
      </c>
      <c r="D159" t="s">
        <v>34</v>
      </c>
      <c r="E159" t="s">
        <v>29</v>
      </c>
      <c r="F159" s="1">
        <v>3339</v>
      </c>
      <c r="G159" s="2">
        <v>75</v>
      </c>
    </row>
    <row r="160" spans="3:7" hidden="1" x14ac:dyDescent="0.3">
      <c r="C160" t="s">
        <v>3</v>
      </c>
      <c r="D160" t="s">
        <v>36</v>
      </c>
      <c r="E160" t="s">
        <v>25</v>
      </c>
      <c r="F160" s="1">
        <v>3339</v>
      </c>
      <c r="G160" s="2">
        <v>39</v>
      </c>
    </row>
    <row r="161" spans="3:7" hidden="1" x14ac:dyDescent="0.3">
      <c r="C161" t="s">
        <v>7</v>
      </c>
      <c r="D161" t="s">
        <v>34</v>
      </c>
      <c r="E161" t="s">
        <v>32</v>
      </c>
      <c r="F161" s="1">
        <v>3262</v>
      </c>
      <c r="G161" s="2">
        <v>75</v>
      </c>
    </row>
    <row r="162" spans="3:7" hidden="1" x14ac:dyDescent="0.3">
      <c r="C162" t="s">
        <v>9</v>
      </c>
      <c r="D162" t="s">
        <v>39</v>
      </c>
      <c r="E162" t="s">
        <v>25</v>
      </c>
      <c r="F162" s="1">
        <v>3192</v>
      </c>
      <c r="G162" s="2">
        <v>72</v>
      </c>
    </row>
    <row r="163" spans="3:7" hidden="1" x14ac:dyDescent="0.3">
      <c r="C163" t="s">
        <v>40</v>
      </c>
      <c r="D163" t="s">
        <v>36</v>
      </c>
      <c r="E163" t="s">
        <v>27</v>
      </c>
      <c r="F163" s="1">
        <v>3164</v>
      </c>
      <c r="G163" s="2">
        <v>306</v>
      </c>
    </row>
    <row r="164" spans="3:7" hidden="1" x14ac:dyDescent="0.3">
      <c r="C164" t="s">
        <v>3</v>
      </c>
      <c r="D164" t="s">
        <v>34</v>
      </c>
      <c r="E164" t="s">
        <v>26</v>
      </c>
      <c r="F164" s="1">
        <v>3108</v>
      </c>
      <c r="G164" s="2">
        <v>54</v>
      </c>
    </row>
    <row r="165" spans="3:7" hidden="1" x14ac:dyDescent="0.3">
      <c r="C165" t="s">
        <v>40</v>
      </c>
      <c r="D165" t="s">
        <v>39</v>
      </c>
      <c r="E165" t="s">
        <v>28</v>
      </c>
      <c r="F165" s="1">
        <v>3101</v>
      </c>
      <c r="G165" s="2">
        <v>225</v>
      </c>
    </row>
    <row r="166" spans="3:7" hidden="1" x14ac:dyDescent="0.3">
      <c r="C166" t="s">
        <v>2</v>
      </c>
      <c r="D166" t="s">
        <v>36</v>
      </c>
      <c r="E166" t="s">
        <v>31</v>
      </c>
      <c r="F166" s="1">
        <v>3094</v>
      </c>
      <c r="G166" s="2">
        <v>246</v>
      </c>
    </row>
    <row r="167" spans="3:7" hidden="1" x14ac:dyDescent="0.3">
      <c r="C167" t="s">
        <v>10</v>
      </c>
      <c r="D167" t="s">
        <v>37</v>
      </c>
      <c r="E167" t="s">
        <v>28</v>
      </c>
      <c r="F167" s="1">
        <v>3059</v>
      </c>
      <c r="G167" s="2">
        <v>27</v>
      </c>
    </row>
    <row r="168" spans="3:7" hidden="1" x14ac:dyDescent="0.3">
      <c r="C168" t="s">
        <v>6</v>
      </c>
      <c r="D168" t="s">
        <v>39</v>
      </c>
      <c r="E168" t="s">
        <v>29</v>
      </c>
      <c r="F168" s="1">
        <v>3052</v>
      </c>
      <c r="G168" s="2">
        <v>378</v>
      </c>
    </row>
    <row r="169" spans="3:7" hidden="1" x14ac:dyDescent="0.3">
      <c r="C169" t="s">
        <v>6</v>
      </c>
      <c r="D169" t="s">
        <v>39</v>
      </c>
      <c r="E169" t="s">
        <v>24</v>
      </c>
      <c r="F169" s="1">
        <v>2989</v>
      </c>
      <c r="G169" s="2">
        <v>3</v>
      </c>
    </row>
    <row r="170" spans="3:7" hidden="1" x14ac:dyDescent="0.3">
      <c r="C170" t="s">
        <v>9</v>
      </c>
      <c r="D170" t="s">
        <v>36</v>
      </c>
      <c r="E170" t="s">
        <v>32</v>
      </c>
      <c r="F170" s="1">
        <v>2954</v>
      </c>
      <c r="G170" s="2">
        <v>189</v>
      </c>
    </row>
    <row r="171" spans="3:7" hidden="1" x14ac:dyDescent="0.3">
      <c r="C171" t="s">
        <v>41</v>
      </c>
      <c r="D171" t="s">
        <v>37</v>
      </c>
      <c r="E171" t="s">
        <v>21</v>
      </c>
      <c r="F171" s="1">
        <v>2933</v>
      </c>
      <c r="G171" s="2">
        <v>9</v>
      </c>
    </row>
    <row r="172" spans="3:7" hidden="1" x14ac:dyDescent="0.3">
      <c r="C172" t="s">
        <v>3</v>
      </c>
      <c r="D172" t="s">
        <v>34</v>
      </c>
      <c r="E172" t="s">
        <v>17</v>
      </c>
      <c r="F172" s="1">
        <v>2919</v>
      </c>
      <c r="G172" s="2">
        <v>93</v>
      </c>
    </row>
    <row r="173" spans="3:7" hidden="1" x14ac:dyDescent="0.3">
      <c r="C173" t="s">
        <v>9</v>
      </c>
      <c r="D173" t="s">
        <v>37</v>
      </c>
      <c r="E173" t="s">
        <v>28</v>
      </c>
      <c r="F173" s="1">
        <v>2919</v>
      </c>
      <c r="G173" s="2">
        <v>45</v>
      </c>
    </row>
    <row r="174" spans="3:7" hidden="1" x14ac:dyDescent="0.3">
      <c r="C174" t="s">
        <v>5</v>
      </c>
      <c r="D174" t="s">
        <v>34</v>
      </c>
      <c r="E174" t="s">
        <v>29</v>
      </c>
      <c r="F174" s="1">
        <v>2891</v>
      </c>
      <c r="G174" s="2">
        <v>102</v>
      </c>
    </row>
    <row r="175" spans="3:7" hidden="1" x14ac:dyDescent="0.3">
      <c r="C175" t="s">
        <v>7</v>
      </c>
      <c r="D175" t="s">
        <v>36</v>
      </c>
      <c r="E175" t="s">
        <v>19</v>
      </c>
      <c r="F175" s="1">
        <v>2870</v>
      </c>
      <c r="G175" s="2">
        <v>300</v>
      </c>
    </row>
    <row r="176" spans="3:7" hidden="1" x14ac:dyDescent="0.3">
      <c r="C176" t="s">
        <v>2</v>
      </c>
      <c r="D176" t="s">
        <v>37</v>
      </c>
      <c r="E176" t="s">
        <v>15</v>
      </c>
      <c r="F176" s="1">
        <v>2863</v>
      </c>
      <c r="G176" s="2">
        <v>42</v>
      </c>
    </row>
    <row r="177" spans="3:7" hidden="1" x14ac:dyDescent="0.3">
      <c r="C177" t="s">
        <v>9</v>
      </c>
      <c r="D177" t="s">
        <v>37</v>
      </c>
      <c r="E177" t="s">
        <v>26</v>
      </c>
      <c r="F177" s="1">
        <v>2856</v>
      </c>
      <c r="G177" s="2">
        <v>246</v>
      </c>
    </row>
    <row r="178" spans="3:7" hidden="1" x14ac:dyDescent="0.3">
      <c r="C178" t="s">
        <v>7</v>
      </c>
      <c r="D178" t="s">
        <v>35</v>
      </c>
      <c r="E178" t="s">
        <v>24</v>
      </c>
      <c r="F178" s="1">
        <v>2793</v>
      </c>
      <c r="G178" s="2">
        <v>114</v>
      </c>
    </row>
    <row r="179" spans="3:7" hidden="1" x14ac:dyDescent="0.3">
      <c r="C179" t="s">
        <v>40</v>
      </c>
      <c r="D179" t="s">
        <v>34</v>
      </c>
      <c r="E179" t="s">
        <v>23</v>
      </c>
      <c r="F179" s="1">
        <v>2779</v>
      </c>
      <c r="G179" s="2">
        <v>75</v>
      </c>
    </row>
    <row r="180" spans="3:7" hidden="1" x14ac:dyDescent="0.3">
      <c r="C180" t="s">
        <v>5</v>
      </c>
      <c r="D180" t="s">
        <v>35</v>
      </c>
      <c r="E180" t="s">
        <v>4</v>
      </c>
      <c r="F180" s="1">
        <v>2744</v>
      </c>
      <c r="G180" s="2">
        <v>9</v>
      </c>
    </row>
    <row r="181" spans="3:7" hidden="1" x14ac:dyDescent="0.3">
      <c r="C181" t="s">
        <v>9</v>
      </c>
      <c r="D181" t="s">
        <v>37</v>
      </c>
      <c r="E181" t="s">
        <v>23</v>
      </c>
      <c r="F181" s="1">
        <v>2737</v>
      </c>
      <c r="G181" s="2">
        <v>93</v>
      </c>
    </row>
    <row r="182" spans="3:7" hidden="1" x14ac:dyDescent="0.3">
      <c r="C182" t="s">
        <v>8</v>
      </c>
      <c r="D182" t="s">
        <v>35</v>
      </c>
      <c r="E182" t="s">
        <v>20</v>
      </c>
      <c r="F182" s="1">
        <v>2702</v>
      </c>
      <c r="G182" s="2">
        <v>363</v>
      </c>
    </row>
    <row r="183" spans="3:7" hidden="1" x14ac:dyDescent="0.3">
      <c r="C183" t="s">
        <v>6</v>
      </c>
      <c r="D183" t="s">
        <v>38</v>
      </c>
      <c r="E183" t="s">
        <v>31</v>
      </c>
      <c r="F183" s="1">
        <v>2681</v>
      </c>
      <c r="G183" s="2">
        <v>54</v>
      </c>
    </row>
    <row r="184" spans="3:7" hidden="1" x14ac:dyDescent="0.3">
      <c r="C184" t="s">
        <v>7</v>
      </c>
      <c r="D184" t="s">
        <v>36</v>
      </c>
      <c r="E184" t="s">
        <v>18</v>
      </c>
      <c r="F184" s="1">
        <v>2646</v>
      </c>
      <c r="G184" s="2">
        <v>177</v>
      </c>
    </row>
    <row r="185" spans="3:7" hidden="1" x14ac:dyDescent="0.3">
      <c r="C185" t="s">
        <v>9</v>
      </c>
      <c r="D185" t="s">
        <v>38</v>
      </c>
      <c r="E185" t="s">
        <v>16</v>
      </c>
      <c r="F185" s="1">
        <v>2646</v>
      </c>
      <c r="G185" s="2">
        <v>120</v>
      </c>
    </row>
    <row r="186" spans="3:7" hidden="1" x14ac:dyDescent="0.3">
      <c r="C186" t="s">
        <v>9</v>
      </c>
      <c r="D186" t="s">
        <v>39</v>
      </c>
      <c r="E186" t="s">
        <v>18</v>
      </c>
      <c r="F186" s="1">
        <v>2639</v>
      </c>
      <c r="G186" s="2">
        <v>204</v>
      </c>
    </row>
    <row r="187" spans="3:7" hidden="1" x14ac:dyDescent="0.3">
      <c r="C187" t="s">
        <v>3</v>
      </c>
      <c r="D187" t="s">
        <v>34</v>
      </c>
      <c r="E187" t="s">
        <v>20</v>
      </c>
      <c r="F187" s="1">
        <v>2583</v>
      </c>
      <c r="G187" s="2">
        <v>18</v>
      </c>
    </row>
    <row r="188" spans="3:7" hidden="1" x14ac:dyDescent="0.3">
      <c r="C188" t="s">
        <v>10</v>
      </c>
      <c r="D188" t="s">
        <v>35</v>
      </c>
      <c r="E188" t="s">
        <v>15</v>
      </c>
      <c r="F188" s="1">
        <v>2562</v>
      </c>
      <c r="G188" s="2">
        <v>6</v>
      </c>
    </row>
    <row r="189" spans="3:7" hidden="1" x14ac:dyDescent="0.3">
      <c r="C189" t="s">
        <v>40</v>
      </c>
      <c r="D189" t="s">
        <v>38</v>
      </c>
      <c r="E189" t="s">
        <v>25</v>
      </c>
      <c r="F189" s="1">
        <v>2541</v>
      </c>
      <c r="G189" s="2">
        <v>90</v>
      </c>
    </row>
    <row r="190" spans="3:7" hidden="1" x14ac:dyDescent="0.3">
      <c r="C190" t="s">
        <v>40</v>
      </c>
      <c r="D190" t="s">
        <v>38</v>
      </c>
      <c r="E190" t="s">
        <v>29</v>
      </c>
      <c r="F190" s="1">
        <v>2541</v>
      </c>
      <c r="G190" s="2">
        <v>45</v>
      </c>
    </row>
    <row r="191" spans="3:7" hidden="1" x14ac:dyDescent="0.3">
      <c r="C191" t="s">
        <v>7</v>
      </c>
      <c r="D191" t="s">
        <v>35</v>
      </c>
      <c r="E191" t="s">
        <v>27</v>
      </c>
      <c r="F191" s="1">
        <v>2478</v>
      </c>
      <c r="G191" s="2">
        <v>21</v>
      </c>
    </row>
    <row r="192" spans="3:7" hidden="1" x14ac:dyDescent="0.3">
      <c r="C192" t="s">
        <v>10</v>
      </c>
      <c r="D192" t="s">
        <v>36</v>
      </c>
      <c r="E192" t="s">
        <v>29</v>
      </c>
      <c r="F192" s="1">
        <v>2471</v>
      </c>
      <c r="G192" s="2">
        <v>342</v>
      </c>
    </row>
    <row r="193" spans="3:7" hidden="1" x14ac:dyDescent="0.3">
      <c r="C193" t="s">
        <v>3</v>
      </c>
      <c r="D193" t="s">
        <v>35</v>
      </c>
      <c r="E193" t="s">
        <v>25</v>
      </c>
      <c r="F193" s="1">
        <v>2464</v>
      </c>
      <c r="G193" s="2">
        <v>234</v>
      </c>
    </row>
    <row r="194" spans="3:7" hidden="1" x14ac:dyDescent="0.3">
      <c r="C194" t="s">
        <v>9</v>
      </c>
      <c r="D194" t="s">
        <v>38</v>
      </c>
      <c r="E194" t="s">
        <v>26</v>
      </c>
      <c r="F194" s="1">
        <v>2436</v>
      </c>
      <c r="G194" s="2">
        <v>99</v>
      </c>
    </row>
    <row r="195" spans="3:7" hidden="1" x14ac:dyDescent="0.3">
      <c r="C195" t="s">
        <v>9</v>
      </c>
      <c r="D195" t="s">
        <v>35</v>
      </c>
      <c r="E195" t="s">
        <v>27</v>
      </c>
      <c r="F195" s="1">
        <v>2429</v>
      </c>
      <c r="G195" s="2">
        <v>144</v>
      </c>
    </row>
    <row r="196" spans="3:7" hidden="1" x14ac:dyDescent="0.3">
      <c r="C196" t="s">
        <v>3</v>
      </c>
      <c r="D196" t="s">
        <v>35</v>
      </c>
      <c r="E196" t="s">
        <v>14</v>
      </c>
      <c r="F196" s="1">
        <v>2415</v>
      </c>
      <c r="G196" s="2">
        <v>255</v>
      </c>
    </row>
    <row r="197" spans="3:7" hidden="1" x14ac:dyDescent="0.3">
      <c r="C197" t="s">
        <v>5</v>
      </c>
      <c r="D197" t="s">
        <v>35</v>
      </c>
      <c r="E197" t="s">
        <v>18</v>
      </c>
      <c r="F197" s="1">
        <v>2415</v>
      </c>
      <c r="G197" s="2">
        <v>15</v>
      </c>
    </row>
    <row r="198" spans="3:7" hidden="1" x14ac:dyDescent="0.3">
      <c r="C198" t="s">
        <v>9</v>
      </c>
      <c r="D198" t="s">
        <v>38</v>
      </c>
      <c r="E198" t="s">
        <v>17</v>
      </c>
      <c r="F198" s="1">
        <v>2408</v>
      </c>
      <c r="G198" s="2">
        <v>9</v>
      </c>
    </row>
    <row r="199" spans="3:7" hidden="1" x14ac:dyDescent="0.3">
      <c r="C199" t="s">
        <v>41</v>
      </c>
      <c r="D199" t="s">
        <v>37</v>
      </c>
      <c r="E199" t="s">
        <v>26</v>
      </c>
      <c r="F199" s="1">
        <v>2324</v>
      </c>
      <c r="G199" s="2">
        <v>177</v>
      </c>
    </row>
    <row r="200" spans="3:7" hidden="1" x14ac:dyDescent="0.3">
      <c r="C200" t="s">
        <v>10</v>
      </c>
      <c r="D200" t="s">
        <v>36</v>
      </c>
      <c r="E200" t="s">
        <v>23</v>
      </c>
      <c r="F200" s="1">
        <v>2317</v>
      </c>
      <c r="G200" s="2">
        <v>261</v>
      </c>
    </row>
    <row r="201" spans="3:7" hidden="1" x14ac:dyDescent="0.3">
      <c r="C201" t="s">
        <v>6</v>
      </c>
      <c r="D201" t="s">
        <v>38</v>
      </c>
      <c r="E201" t="s">
        <v>13</v>
      </c>
      <c r="F201" s="1">
        <v>2317</v>
      </c>
      <c r="G201" s="2">
        <v>123</v>
      </c>
    </row>
    <row r="202" spans="3:7" hidden="1" x14ac:dyDescent="0.3">
      <c r="C202" t="s">
        <v>40</v>
      </c>
      <c r="D202" t="s">
        <v>34</v>
      </c>
      <c r="E202" t="s">
        <v>27</v>
      </c>
      <c r="F202" s="1">
        <v>2289</v>
      </c>
      <c r="G202" s="2">
        <v>135</v>
      </c>
    </row>
    <row r="203" spans="3:7" hidden="1" x14ac:dyDescent="0.3">
      <c r="C203" t="s">
        <v>40</v>
      </c>
      <c r="D203" t="s">
        <v>35</v>
      </c>
      <c r="E203" t="s">
        <v>30</v>
      </c>
      <c r="F203" s="1">
        <v>2275</v>
      </c>
      <c r="G203" s="2">
        <v>447</v>
      </c>
    </row>
    <row r="204" spans="3:7" hidden="1" x14ac:dyDescent="0.3">
      <c r="C204" t="s">
        <v>8</v>
      </c>
      <c r="D204" t="s">
        <v>38</v>
      </c>
      <c r="E204" t="s">
        <v>27</v>
      </c>
      <c r="F204" s="1">
        <v>2268</v>
      </c>
      <c r="G204" s="2">
        <v>63</v>
      </c>
    </row>
    <row r="205" spans="3:7" hidden="1" x14ac:dyDescent="0.3">
      <c r="C205" t="s">
        <v>7</v>
      </c>
      <c r="D205" t="s">
        <v>34</v>
      </c>
      <c r="E205" t="s">
        <v>33</v>
      </c>
      <c r="F205" s="1">
        <v>2226</v>
      </c>
      <c r="G205" s="2">
        <v>48</v>
      </c>
    </row>
    <row r="206" spans="3:7" hidden="1" x14ac:dyDescent="0.3">
      <c r="C206" t="s">
        <v>6</v>
      </c>
      <c r="D206" t="s">
        <v>34</v>
      </c>
      <c r="E206" t="s">
        <v>16</v>
      </c>
      <c r="F206" s="1">
        <v>2219</v>
      </c>
      <c r="G206" s="2">
        <v>75</v>
      </c>
    </row>
    <row r="207" spans="3:7" hidden="1" x14ac:dyDescent="0.3">
      <c r="C207" t="s">
        <v>3</v>
      </c>
      <c r="D207" t="s">
        <v>34</v>
      </c>
      <c r="E207" t="s">
        <v>23</v>
      </c>
      <c r="F207" s="1">
        <v>2212</v>
      </c>
      <c r="G207" s="2">
        <v>117</v>
      </c>
    </row>
    <row r="208" spans="3:7" hidden="1" x14ac:dyDescent="0.3">
      <c r="C208" t="s">
        <v>10</v>
      </c>
      <c r="D208" t="s">
        <v>38</v>
      </c>
      <c r="E208" t="s">
        <v>22</v>
      </c>
      <c r="F208" s="1">
        <v>2205</v>
      </c>
      <c r="G208" s="2">
        <v>141</v>
      </c>
    </row>
    <row r="209" spans="3:7" hidden="1" x14ac:dyDescent="0.3">
      <c r="C209" t="s">
        <v>7</v>
      </c>
      <c r="D209" t="s">
        <v>34</v>
      </c>
      <c r="E209" t="s">
        <v>20</v>
      </c>
      <c r="F209" s="1">
        <v>2205</v>
      </c>
      <c r="G209" s="2">
        <v>138</v>
      </c>
    </row>
    <row r="210" spans="3:7" hidden="1" x14ac:dyDescent="0.3">
      <c r="C210" t="s">
        <v>7</v>
      </c>
      <c r="D210" t="s">
        <v>36</v>
      </c>
      <c r="E210" t="s">
        <v>31</v>
      </c>
      <c r="F210" s="1">
        <v>2149</v>
      </c>
      <c r="G210" s="2">
        <v>117</v>
      </c>
    </row>
    <row r="211" spans="3:7" hidden="1" x14ac:dyDescent="0.3">
      <c r="C211" t="s">
        <v>9</v>
      </c>
      <c r="D211" t="s">
        <v>36</v>
      </c>
      <c r="E211" t="s">
        <v>25</v>
      </c>
      <c r="F211" s="1">
        <v>2142</v>
      </c>
      <c r="G211" s="2">
        <v>114</v>
      </c>
    </row>
    <row r="212" spans="3:7" hidden="1" x14ac:dyDescent="0.3">
      <c r="C212" t="s">
        <v>7</v>
      </c>
      <c r="D212" t="s">
        <v>35</v>
      </c>
      <c r="E212" t="s">
        <v>16</v>
      </c>
      <c r="F212" s="1">
        <v>2135</v>
      </c>
      <c r="G212" s="2">
        <v>27</v>
      </c>
    </row>
    <row r="213" spans="3:7" hidden="1" x14ac:dyDescent="0.3">
      <c r="C213" t="s">
        <v>41</v>
      </c>
      <c r="D213" t="s">
        <v>35</v>
      </c>
      <c r="E213" t="s">
        <v>15</v>
      </c>
      <c r="F213" s="1">
        <v>2114</v>
      </c>
      <c r="G213" s="2">
        <v>186</v>
      </c>
    </row>
    <row r="214" spans="3:7" hidden="1" x14ac:dyDescent="0.3">
      <c r="C214" t="s">
        <v>3</v>
      </c>
      <c r="D214" t="s">
        <v>35</v>
      </c>
      <c r="E214" t="s">
        <v>29</v>
      </c>
      <c r="F214" s="1">
        <v>2114</v>
      </c>
      <c r="G214" s="2">
        <v>66</v>
      </c>
    </row>
    <row r="215" spans="3:7" hidden="1" x14ac:dyDescent="0.3">
      <c r="C215" t="s">
        <v>6</v>
      </c>
      <c r="D215" t="s">
        <v>39</v>
      </c>
      <c r="E215" t="s">
        <v>25</v>
      </c>
      <c r="F215" s="1">
        <v>2100</v>
      </c>
      <c r="G215" s="2">
        <v>414</v>
      </c>
    </row>
    <row r="216" spans="3:7" hidden="1" x14ac:dyDescent="0.3">
      <c r="C216" t="s">
        <v>8</v>
      </c>
      <c r="D216" t="s">
        <v>35</v>
      </c>
      <c r="E216" t="s">
        <v>29</v>
      </c>
      <c r="F216" s="1">
        <v>2023</v>
      </c>
      <c r="G216" s="2">
        <v>168</v>
      </c>
    </row>
    <row r="217" spans="3:7" hidden="1" x14ac:dyDescent="0.3">
      <c r="C217" t="s">
        <v>3</v>
      </c>
      <c r="D217" t="s">
        <v>35</v>
      </c>
      <c r="E217" t="s">
        <v>23</v>
      </c>
      <c r="F217" s="1">
        <v>2023</v>
      </c>
      <c r="G217" s="2">
        <v>78</v>
      </c>
    </row>
    <row r="218" spans="3:7" hidden="1" x14ac:dyDescent="0.3">
      <c r="C218" t="s">
        <v>2</v>
      </c>
      <c r="D218" t="s">
        <v>39</v>
      </c>
      <c r="E218" t="s">
        <v>16</v>
      </c>
      <c r="F218" s="1">
        <v>2016</v>
      </c>
      <c r="G218" s="2">
        <v>117</v>
      </c>
    </row>
    <row r="219" spans="3:7" hidden="1" x14ac:dyDescent="0.3">
      <c r="C219" t="s">
        <v>8</v>
      </c>
      <c r="D219" t="s">
        <v>34</v>
      </c>
      <c r="E219" t="s">
        <v>16</v>
      </c>
      <c r="F219" s="1">
        <v>2009</v>
      </c>
      <c r="G219" s="2">
        <v>219</v>
      </c>
    </row>
    <row r="220" spans="3:7" hidden="1" x14ac:dyDescent="0.3">
      <c r="C220" t="s">
        <v>40</v>
      </c>
      <c r="D220" t="s">
        <v>38</v>
      </c>
      <c r="E220" t="s">
        <v>31</v>
      </c>
      <c r="F220" s="1">
        <v>1988</v>
      </c>
      <c r="G220" s="2">
        <v>39</v>
      </c>
    </row>
    <row r="221" spans="3:7" hidden="1" x14ac:dyDescent="0.3">
      <c r="C221" t="s">
        <v>10</v>
      </c>
      <c r="D221" t="s">
        <v>35</v>
      </c>
      <c r="E221" t="s">
        <v>20</v>
      </c>
      <c r="F221" s="1">
        <v>1974</v>
      </c>
      <c r="G221" s="2">
        <v>195</v>
      </c>
    </row>
    <row r="222" spans="3:7" hidden="1" x14ac:dyDescent="0.3">
      <c r="C222" t="s">
        <v>7</v>
      </c>
      <c r="D222" t="s">
        <v>34</v>
      </c>
      <c r="E222" t="s">
        <v>14</v>
      </c>
      <c r="F222" s="1">
        <v>1932</v>
      </c>
      <c r="G222" s="2">
        <v>369</v>
      </c>
    </row>
    <row r="223" spans="3:7" hidden="1" x14ac:dyDescent="0.3">
      <c r="C223" t="s">
        <v>41</v>
      </c>
      <c r="D223" t="s">
        <v>36</v>
      </c>
      <c r="E223" t="s">
        <v>19</v>
      </c>
      <c r="F223" s="1">
        <v>1925</v>
      </c>
      <c r="G223" s="2">
        <v>192</v>
      </c>
    </row>
    <row r="224" spans="3:7" hidden="1" x14ac:dyDescent="0.3">
      <c r="C224" t="s">
        <v>6</v>
      </c>
      <c r="D224" t="s">
        <v>37</v>
      </c>
      <c r="E224" t="s">
        <v>16</v>
      </c>
      <c r="F224" s="1">
        <v>1904</v>
      </c>
      <c r="G224" s="2">
        <v>405</v>
      </c>
    </row>
    <row r="225" spans="3:7" hidden="1" x14ac:dyDescent="0.3">
      <c r="C225" t="s">
        <v>8</v>
      </c>
      <c r="D225" t="s">
        <v>37</v>
      </c>
      <c r="E225" t="s">
        <v>22</v>
      </c>
      <c r="F225" s="1">
        <v>1890</v>
      </c>
      <c r="G225" s="2">
        <v>195</v>
      </c>
    </row>
    <row r="226" spans="3:7" hidden="1" x14ac:dyDescent="0.3">
      <c r="C226" t="s">
        <v>2</v>
      </c>
      <c r="D226" t="s">
        <v>39</v>
      </c>
      <c r="E226" t="s">
        <v>25</v>
      </c>
      <c r="F226" s="1">
        <v>1785</v>
      </c>
      <c r="G226" s="2">
        <v>462</v>
      </c>
    </row>
    <row r="227" spans="3:7" hidden="1" x14ac:dyDescent="0.3">
      <c r="C227" t="s">
        <v>7</v>
      </c>
      <c r="D227" t="s">
        <v>38</v>
      </c>
      <c r="E227" t="s">
        <v>18</v>
      </c>
      <c r="F227" s="1">
        <v>1778</v>
      </c>
      <c r="G227" s="2">
        <v>270</v>
      </c>
    </row>
    <row r="228" spans="3:7" hidden="1" x14ac:dyDescent="0.3">
      <c r="C228" t="s">
        <v>8</v>
      </c>
      <c r="D228" t="s">
        <v>37</v>
      </c>
      <c r="E228" t="s">
        <v>19</v>
      </c>
      <c r="F228" s="1">
        <v>1771</v>
      </c>
      <c r="G228" s="2">
        <v>204</v>
      </c>
    </row>
    <row r="229" spans="3:7" hidden="1" x14ac:dyDescent="0.3">
      <c r="C229" t="s">
        <v>8</v>
      </c>
      <c r="D229" t="s">
        <v>38</v>
      </c>
      <c r="E229" t="s">
        <v>23</v>
      </c>
      <c r="F229" s="1">
        <v>1701</v>
      </c>
      <c r="G229" s="2">
        <v>234</v>
      </c>
    </row>
    <row r="230" spans="3:7" hidden="1" x14ac:dyDescent="0.3">
      <c r="C230" t="s">
        <v>3</v>
      </c>
      <c r="D230" t="s">
        <v>39</v>
      </c>
      <c r="E230" t="s">
        <v>28</v>
      </c>
      <c r="F230" s="1">
        <v>1652</v>
      </c>
      <c r="G230" s="2">
        <v>102</v>
      </c>
    </row>
    <row r="231" spans="3:7" hidden="1" x14ac:dyDescent="0.3">
      <c r="C231" t="s">
        <v>5</v>
      </c>
      <c r="D231" t="s">
        <v>34</v>
      </c>
      <c r="E231" t="s">
        <v>33</v>
      </c>
      <c r="F231" s="1">
        <v>1652</v>
      </c>
      <c r="G231" s="2">
        <v>93</v>
      </c>
    </row>
    <row r="232" spans="3:7" hidden="1" x14ac:dyDescent="0.3">
      <c r="C232" t="s">
        <v>6</v>
      </c>
      <c r="D232" t="s">
        <v>39</v>
      </c>
      <c r="E232" t="s">
        <v>30</v>
      </c>
      <c r="F232" s="1">
        <v>1638</v>
      </c>
      <c r="G232" s="2">
        <v>63</v>
      </c>
    </row>
    <row r="233" spans="3:7" hidden="1" x14ac:dyDescent="0.3">
      <c r="C233" t="s">
        <v>40</v>
      </c>
      <c r="D233" t="s">
        <v>35</v>
      </c>
      <c r="E233" t="s">
        <v>24</v>
      </c>
      <c r="F233" s="1">
        <v>1638</v>
      </c>
      <c r="G233" s="2">
        <v>48</v>
      </c>
    </row>
    <row r="234" spans="3:7" hidden="1" x14ac:dyDescent="0.3">
      <c r="C234" t="s">
        <v>40</v>
      </c>
      <c r="D234" t="s">
        <v>37</v>
      </c>
      <c r="E234" t="s">
        <v>30</v>
      </c>
      <c r="F234" s="1">
        <v>1624</v>
      </c>
      <c r="G234" s="2">
        <v>114</v>
      </c>
    </row>
    <row r="235" spans="3:7" hidden="1" x14ac:dyDescent="0.3">
      <c r="C235" t="s">
        <v>40</v>
      </c>
      <c r="D235" t="s">
        <v>35</v>
      </c>
      <c r="E235" t="s">
        <v>29</v>
      </c>
      <c r="F235" s="1">
        <v>1617</v>
      </c>
      <c r="G235" s="2">
        <v>126</v>
      </c>
    </row>
    <row r="236" spans="3:7" hidden="1" x14ac:dyDescent="0.3">
      <c r="C236" t="s">
        <v>2</v>
      </c>
      <c r="D236" t="s">
        <v>35</v>
      </c>
      <c r="E236" t="s">
        <v>17</v>
      </c>
      <c r="F236" s="1">
        <v>1589</v>
      </c>
      <c r="G236" s="2">
        <v>303</v>
      </c>
    </row>
    <row r="237" spans="3:7" hidden="1" x14ac:dyDescent="0.3">
      <c r="C237" t="s">
        <v>2</v>
      </c>
      <c r="D237" t="s">
        <v>39</v>
      </c>
      <c r="E237" t="s">
        <v>22</v>
      </c>
      <c r="F237" s="1">
        <v>1568</v>
      </c>
      <c r="G237" s="2">
        <v>141</v>
      </c>
    </row>
    <row r="238" spans="3:7" hidden="1" x14ac:dyDescent="0.3">
      <c r="C238" t="s">
        <v>7</v>
      </c>
      <c r="D238" t="s">
        <v>34</v>
      </c>
      <c r="E238" t="s">
        <v>25</v>
      </c>
      <c r="F238" s="1">
        <v>1568</v>
      </c>
      <c r="G238" s="2">
        <v>96</v>
      </c>
    </row>
    <row r="239" spans="3:7" hidden="1" x14ac:dyDescent="0.3">
      <c r="C239" t="s">
        <v>8</v>
      </c>
      <c r="D239" t="s">
        <v>39</v>
      </c>
      <c r="E239" t="s">
        <v>26</v>
      </c>
      <c r="F239" s="1">
        <v>1561</v>
      </c>
      <c r="G239" s="2">
        <v>27</v>
      </c>
    </row>
    <row r="240" spans="3:7" hidden="1" x14ac:dyDescent="0.3">
      <c r="C240" t="s">
        <v>41</v>
      </c>
      <c r="D240" t="s">
        <v>37</v>
      </c>
      <c r="E240" t="s">
        <v>30</v>
      </c>
      <c r="F240" s="1">
        <v>1526</v>
      </c>
      <c r="G240" s="2">
        <v>240</v>
      </c>
    </row>
    <row r="241" spans="3:7" hidden="1" x14ac:dyDescent="0.3">
      <c r="C241" t="s">
        <v>5</v>
      </c>
      <c r="D241" t="s">
        <v>36</v>
      </c>
      <c r="E241" t="s">
        <v>30</v>
      </c>
      <c r="F241" s="1">
        <v>1526</v>
      </c>
      <c r="G241" s="2">
        <v>105</v>
      </c>
    </row>
    <row r="242" spans="3:7" hidden="1" x14ac:dyDescent="0.3">
      <c r="C242" t="s">
        <v>6</v>
      </c>
      <c r="D242" t="s">
        <v>37</v>
      </c>
      <c r="E242" t="s">
        <v>18</v>
      </c>
      <c r="F242" s="1">
        <v>1505</v>
      </c>
      <c r="G242" s="2">
        <v>102</v>
      </c>
    </row>
    <row r="243" spans="3:7" hidden="1" x14ac:dyDescent="0.3">
      <c r="C243" t="s">
        <v>41</v>
      </c>
      <c r="D243" t="s">
        <v>34</v>
      </c>
      <c r="E243" t="s">
        <v>17</v>
      </c>
      <c r="F243" s="1">
        <v>1463</v>
      </c>
      <c r="G243" s="2">
        <v>39</v>
      </c>
    </row>
    <row r="244" spans="3:7" hidden="1" x14ac:dyDescent="0.3">
      <c r="C244" t="s">
        <v>6</v>
      </c>
      <c r="D244" t="s">
        <v>34</v>
      </c>
      <c r="E244" t="s">
        <v>15</v>
      </c>
      <c r="F244" s="1">
        <v>1442</v>
      </c>
      <c r="G244" s="2">
        <v>15</v>
      </c>
    </row>
    <row r="245" spans="3:7" hidden="1" x14ac:dyDescent="0.3">
      <c r="C245" t="s">
        <v>10</v>
      </c>
      <c r="D245" t="s">
        <v>34</v>
      </c>
      <c r="E245" t="s">
        <v>25</v>
      </c>
      <c r="F245" s="1">
        <v>1428</v>
      </c>
      <c r="G245" s="2">
        <v>93</v>
      </c>
    </row>
    <row r="246" spans="3:7" hidden="1" x14ac:dyDescent="0.3">
      <c r="C246" t="s">
        <v>10</v>
      </c>
      <c r="D246" t="s">
        <v>36</v>
      </c>
      <c r="E246" t="s">
        <v>27</v>
      </c>
      <c r="F246" s="1">
        <v>1407</v>
      </c>
      <c r="G246" s="2">
        <v>72</v>
      </c>
    </row>
    <row r="247" spans="3:7" hidden="1" x14ac:dyDescent="0.3">
      <c r="C247" t="s">
        <v>6</v>
      </c>
      <c r="D247" t="s">
        <v>36</v>
      </c>
      <c r="E247" t="s">
        <v>29</v>
      </c>
      <c r="F247" s="1">
        <v>1400</v>
      </c>
      <c r="G247" s="2">
        <v>135</v>
      </c>
    </row>
    <row r="248" spans="3:7" hidden="1" x14ac:dyDescent="0.3">
      <c r="C248" t="s">
        <v>6</v>
      </c>
      <c r="D248" t="s">
        <v>35</v>
      </c>
      <c r="E248" t="s">
        <v>4</v>
      </c>
      <c r="F248" s="1">
        <v>1302</v>
      </c>
      <c r="G248" s="2">
        <v>402</v>
      </c>
    </row>
    <row r="249" spans="3:7" hidden="1" x14ac:dyDescent="0.3">
      <c r="C249" t="s">
        <v>7</v>
      </c>
      <c r="D249" t="s">
        <v>38</v>
      </c>
      <c r="E249" t="s">
        <v>14</v>
      </c>
      <c r="F249" s="1">
        <v>1281</v>
      </c>
      <c r="G249" s="2">
        <v>75</v>
      </c>
    </row>
    <row r="250" spans="3:7" hidden="1" x14ac:dyDescent="0.3">
      <c r="C250" t="s">
        <v>3</v>
      </c>
      <c r="D250" t="s">
        <v>36</v>
      </c>
      <c r="E250" t="s">
        <v>19</v>
      </c>
      <c r="F250" s="1">
        <v>1281</v>
      </c>
      <c r="G250" s="2">
        <v>18</v>
      </c>
    </row>
    <row r="251" spans="3:7" hidden="1" x14ac:dyDescent="0.3">
      <c r="C251" t="s">
        <v>41</v>
      </c>
      <c r="D251" t="s">
        <v>34</v>
      </c>
      <c r="E251" t="s">
        <v>16</v>
      </c>
      <c r="F251" s="1">
        <v>1274</v>
      </c>
      <c r="G251" s="2">
        <v>225</v>
      </c>
    </row>
    <row r="252" spans="3:7" hidden="1" x14ac:dyDescent="0.3">
      <c r="C252" t="s">
        <v>6</v>
      </c>
      <c r="D252" t="s">
        <v>38</v>
      </c>
      <c r="E252" t="s">
        <v>27</v>
      </c>
      <c r="F252" s="1">
        <v>1134</v>
      </c>
      <c r="G252" s="2">
        <v>282</v>
      </c>
    </row>
    <row r="253" spans="3:7" hidden="1" x14ac:dyDescent="0.3">
      <c r="C253" t="s">
        <v>9</v>
      </c>
      <c r="D253" t="s">
        <v>37</v>
      </c>
      <c r="E253" t="s">
        <v>29</v>
      </c>
      <c r="F253" s="1">
        <v>1085</v>
      </c>
      <c r="G253" s="2">
        <v>273</v>
      </c>
    </row>
    <row r="254" spans="3:7" hidden="1" x14ac:dyDescent="0.3">
      <c r="C254" t="s">
        <v>6</v>
      </c>
      <c r="D254" t="s">
        <v>35</v>
      </c>
      <c r="E254" t="s">
        <v>20</v>
      </c>
      <c r="F254" s="1">
        <v>1071</v>
      </c>
      <c r="G254" s="2">
        <v>270</v>
      </c>
    </row>
    <row r="255" spans="3:7" hidden="1" x14ac:dyDescent="0.3">
      <c r="C255" t="s">
        <v>2</v>
      </c>
      <c r="D255" t="s">
        <v>37</v>
      </c>
      <c r="E255" t="s">
        <v>14</v>
      </c>
      <c r="F255" s="1">
        <v>1057</v>
      </c>
      <c r="G255" s="2">
        <v>54</v>
      </c>
    </row>
    <row r="256" spans="3:7" hidden="1" x14ac:dyDescent="0.3">
      <c r="C256" t="s">
        <v>3</v>
      </c>
      <c r="D256" t="s">
        <v>36</v>
      </c>
      <c r="E256" t="s">
        <v>28</v>
      </c>
      <c r="F256" s="1">
        <v>973</v>
      </c>
      <c r="G256" s="2">
        <v>162</v>
      </c>
    </row>
    <row r="257" spans="3:7" hidden="1" x14ac:dyDescent="0.3">
      <c r="C257" t="s">
        <v>7</v>
      </c>
      <c r="D257" t="s">
        <v>39</v>
      </c>
      <c r="E257" t="s">
        <v>27</v>
      </c>
      <c r="F257" s="1">
        <v>966</v>
      </c>
      <c r="G257" s="2">
        <v>198</v>
      </c>
    </row>
    <row r="258" spans="3:7" hidden="1" x14ac:dyDescent="0.3">
      <c r="C258" t="s">
        <v>9</v>
      </c>
      <c r="D258" t="s">
        <v>35</v>
      </c>
      <c r="E258" t="s">
        <v>4</v>
      </c>
      <c r="F258" s="1">
        <v>959</v>
      </c>
      <c r="G258" s="2">
        <v>147</v>
      </c>
    </row>
    <row r="259" spans="3:7" hidden="1" x14ac:dyDescent="0.3">
      <c r="C259" t="s">
        <v>6</v>
      </c>
      <c r="D259" t="s">
        <v>38</v>
      </c>
      <c r="E259" t="s">
        <v>33</v>
      </c>
      <c r="F259" s="1">
        <v>959</v>
      </c>
      <c r="G259" s="2">
        <v>135</v>
      </c>
    </row>
    <row r="260" spans="3:7" hidden="1" x14ac:dyDescent="0.3">
      <c r="C260" t="s">
        <v>10</v>
      </c>
      <c r="D260" t="s">
        <v>36</v>
      </c>
      <c r="E260" t="s">
        <v>13</v>
      </c>
      <c r="F260" s="1">
        <v>945</v>
      </c>
      <c r="G260" s="2">
        <v>75</v>
      </c>
    </row>
    <row r="261" spans="3:7" hidden="1" x14ac:dyDescent="0.3">
      <c r="C261" t="s">
        <v>3</v>
      </c>
      <c r="D261" t="s">
        <v>37</v>
      </c>
      <c r="E261" t="s">
        <v>4</v>
      </c>
      <c r="F261" s="1">
        <v>938</v>
      </c>
      <c r="G261" s="2">
        <v>366</v>
      </c>
    </row>
    <row r="262" spans="3:7" hidden="1" x14ac:dyDescent="0.3">
      <c r="C262" t="s">
        <v>9</v>
      </c>
      <c r="D262" t="s">
        <v>34</v>
      </c>
      <c r="E262" t="s">
        <v>16</v>
      </c>
      <c r="F262" s="1">
        <v>938</v>
      </c>
      <c r="G262" s="2">
        <v>189</v>
      </c>
    </row>
    <row r="263" spans="3:7" hidden="1" x14ac:dyDescent="0.3">
      <c r="C263" t="s">
        <v>6</v>
      </c>
      <c r="D263" t="s">
        <v>38</v>
      </c>
      <c r="E263" t="s">
        <v>16</v>
      </c>
      <c r="F263" s="1">
        <v>938</v>
      </c>
      <c r="G263" s="2">
        <v>6</v>
      </c>
    </row>
    <row r="264" spans="3:7" hidden="1" x14ac:dyDescent="0.3">
      <c r="C264" t="s">
        <v>5</v>
      </c>
      <c r="D264" t="s">
        <v>34</v>
      </c>
      <c r="E264" t="s">
        <v>19</v>
      </c>
      <c r="F264" s="1">
        <v>861</v>
      </c>
      <c r="G264" s="2">
        <v>195</v>
      </c>
    </row>
    <row r="265" spans="3:7" hidden="1" x14ac:dyDescent="0.3">
      <c r="C265" t="s">
        <v>41</v>
      </c>
      <c r="D265" t="s">
        <v>36</v>
      </c>
      <c r="E265" t="s">
        <v>28</v>
      </c>
      <c r="F265" s="1">
        <v>854</v>
      </c>
      <c r="G265" s="2">
        <v>309</v>
      </c>
    </row>
    <row r="266" spans="3:7" hidden="1" x14ac:dyDescent="0.3">
      <c r="C266" t="s">
        <v>41</v>
      </c>
      <c r="D266" t="s">
        <v>35</v>
      </c>
      <c r="E266" t="s">
        <v>27</v>
      </c>
      <c r="F266" s="1">
        <v>847</v>
      </c>
      <c r="G266" s="2">
        <v>129</v>
      </c>
    </row>
    <row r="267" spans="3:7" hidden="1" x14ac:dyDescent="0.3">
      <c r="C267" t="s">
        <v>8</v>
      </c>
      <c r="D267" t="s">
        <v>38</v>
      </c>
      <c r="E267" t="s">
        <v>13</v>
      </c>
      <c r="F267" s="1">
        <v>819</v>
      </c>
      <c r="G267" s="2">
        <v>510</v>
      </c>
    </row>
    <row r="268" spans="3:7" hidden="1" x14ac:dyDescent="0.3">
      <c r="C268" t="s">
        <v>3</v>
      </c>
      <c r="D268" t="s">
        <v>35</v>
      </c>
      <c r="E268" t="s">
        <v>33</v>
      </c>
      <c r="F268" s="1">
        <v>819</v>
      </c>
      <c r="G268" s="2">
        <v>306</v>
      </c>
    </row>
    <row r="269" spans="3:7" hidden="1" x14ac:dyDescent="0.3">
      <c r="C269" t="s">
        <v>2</v>
      </c>
      <c r="D269" t="s">
        <v>36</v>
      </c>
      <c r="E269" t="s">
        <v>27</v>
      </c>
      <c r="F269" s="1">
        <v>798</v>
      </c>
      <c r="G269" s="2">
        <v>519</v>
      </c>
    </row>
    <row r="270" spans="3:7" hidden="1" x14ac:dyDescent="0.3">
      <c r="C270" t="s">
        <v>41</v>
      </c>
      <c r="D270" t="s">
        <v>37</v>
      </c>
      <c r="E270" t="s">
        <v>15</v>
      </c>
      <c r="F270" s="1">
        <v>714</v>
      </c>
      <c r="G270" s="2">
        <v>231</v>
      </c>
    </row>
    <row r="271" spans="3:7" hidden="1" x14ac:dyDescent="0.3">
      <c r="C271" t="s">
        <v>9</v>
      </c>
      <c r="D271" t="s">
        <v>34</v>
      </c>
      <c r="E271" t="s">
        <v>17</v>
      </c>
      <c r="F271" s="1">
        <v>707</v>
      </c>
      <c r="G271" s="2">
        <v>174</v>
      </c>
    </row>
    <row r="272" spans="3:7" hidden="1" x14ac:dyDescent="0.3">
      <c r="C272" t="s">
        <v>10</v>
      </c>
      <c r="D272" t="s">
        <v>34</v>
      </c>
      <c r="E272" t="s">
        <v>17</v>
      </c>
      <c r="F272" s="1">
        <v>700</v>
      </c>
      <c r="G272" s="2">
        <v>87</v>
      </c>
    </row>
    <row r="273" spans="3:7" hidden="1" x14ac:dyDescent="0.3">
      <c r="C273" t="s">
        <v>2</v>
      </c>
      <c r="D273" t="s">
        <v>39</v>
      </c>
      <c r="E273" t="s">
        <v>23</v>
      </c>
      <c r="F273" s="1">
        <v>630</v>
      </c>
      <c r="G273" s="2">
        <v>36</v>
      </c>
    </row>
    <row r="274" spans="3:7" hidden="1" x14ac:dyDescent="0.3">
      <c r="C274" t="s">
        <v>40</v>
      </c>
      <c r="D274" t="s">
        <v>38</v>
      </c>
      <c r="E274" t="s">
        <v>24</v>
      </c>
      <c r="F274" s="1">
        <v>623</v>
      </c>
      <c r="G274" s="2">
        <v>51</v>
      </c>
    </row>
    <row r="275" spans="3:7" hidden="1" x14ac:dyDescent="0.3">
      <c r="C275" t="s">
        <v>41</v>
      </c>
      <c r="D275" t="s">
        <v>35</v>
      </c>
      <c r="E275" t="s">
        <v>19</v>
      </c>
      <c r="F275" s="1">
        <v>609</v>
      </c>
      <c r="G275" s="2">
        <v>99</v>
      </c>
    </row>
    <row r="276" spans="3:7" hidden="1" x14ac:dyDescent="0.3">
      <c r="C276" t="s">
        <v>40</v>
      </c>
      <c r="D276" t="s">
        <v>38</v>
      </c>
      <c r="E276" t="s">
        <v>26</v>
      </c>
      <c r="F276" s="1">
        <v>609</v>
      </c>
      <c r="G276" s="2">
        <v>87</v>
      </c>
    </row>
    <row r="277" spans="3:7" hidden="1" x14ac:dyDescent="0.3">
      <c r="C277" t="s">
        <v>10</v>
      </c>
      <c r="D277" t="s">
        <v>35</v>
      </c>
      <c r="E277" t="s">
        <v>21</v>
      </c>
      <c r="F277" s="1">
        <v>567</v>
      </c>
      <c r="G277" s="2">
        <v>228</v>
      </c>
    </row>
    <row r="278" spans="3:7" hidden="1" x14ac:dyDescent="0.3">
      <c r="C278" t="s">
        <v>6</v>
      </c>
      <c r="D278" t="s">
        <v>37</v>
      </c>
      <c r="E278" t="s">
        <v>30</v>
      </c>
      <c r="F278" s="1">
        <v>560</v>
      </c>
      <c r="G278" s="2">
        <v>81</v>
      </c>
    </row>
    <row r="279" spans="3:7" hidden="1" x14ac:dyDescent="0.3">
      <c r="C279" t="s">
        <v>2</v>
      </c>
      <c r="D279" t="s">
        <v>35</v>
      </c>
      <c r="E279" t="s">
        <v>19</v>
      </c>
      <c r="F279" s="1">
        <v>553</v>
      </c>
      <c r="G279" s="2">
        <v>15</v>
      </c>
    </row>
    <row r="280" spans="3:7" hidden="1" x14ac:dyDescent="0.3">
      <c r="C280" t="s">
        <v>6</v>
      </c>
      <c r="D280" t="s">
        <v>34</v>
      </c>
      <c r="E280" t="s">
        <v>4</v>
      </c>
      <c r="F280" s="1">
        <v>525</v>
      </c>
      <c r="G280" s="2">
        <v>48</v>
      </c>
    </row>
    <row r="281" spans="3:7" hidden="1" x14ac:dyDescent="0.3">
      <c r="C281" t="s">
        <v>5</v>
      </c>
      <c r="D281" t="s">
        <v>37</v>
      </c>
      <c r="E281" t="s">
        <v>22</v>
      </c>
      <c r="F281" s="1">
        <v>518</v>
      </c>
      <c r="G281" s="2">
        <v>75</v>
      </c>
    </row>
    <row r="282" spans="3:7" hidden="1" x14ac:dyDescent="0.3">
      <c r="C282" t="s">
        <v>6</v>
      </c>
      <c r="D282" t="s">
        <v>36</v>
      </c>
      <c r="E282" t="s">
        <v>21</v>
      </c>
      <c r="F282" s="1">
        <v>497</v>
      </c>
      <c r="G282" s="2">
        <v>63</v>
      </c>
    </row>
    <row r="283" spans="3:7" hidden="1" x14ac:dyDescent="0.3">
      <c r="C283" t="s">
        <v>5</v>
      </c>
      <c r="D283" t="s">
        <v>35</v>
      </c>
      <c r="E283" t="s">
        <v>22</v>
      </c>
      <c r="F283" s="1">
        <v>490</v>
      </c>
      <c r="G283" s="2">
        <v>84</v>
      </c>
    </row>
    <row r="284" spans="3:7" hidden="1" x14ac:dyDescent="0.3">
      <c r="C284" t="s">
        <v>6</v>
      </c>
      <c r="D284" t="s">
        <v>38</v>
      </c>
      <c r="E284" t="s">
        <v>25</v>
      </c>
      <c r="F284" s="1">
        <v>469</v>
      </c>
      <c r="G284" s="2">
        <v>75</v>
      </c>
    </row>
    <row r="285" spans="3:7" hidden="1" x14ac:dyDescent="0.3">
      <c r="C285" t="s">
        <v>8</v>
      </c>
      <c r="D285" t="s">
        <v>37</v>
      </c>
      <c r="E285" t="s">
        <v>21</v>
      </c>
      <c r="F285" s="1">
        <v>434</v>
      </c>
      <c r="G285" s="2">
        <v>87</v>
      </c>
    </row>
    <row r="286" spans="3:7" hidden="1" x14ac:dyDescent="0.3">
      <c r="C286" t="s">
        <v>5</v>
      </c>
      <c r="D286" t="s">
        <v>39</v>
      </c>
      <c r="E286" t="s">
        <v>18</v>
      </c>
      <c r="F286" s="1">
        <v>385</v>
      </c>
      <c r="G286" s="2">
        <v>249</v>
      </c>
    </row>
    <row r="287" spans="3:7" hidden="1" x14ac:dyDescent="0.3">
      <c r="C287" t="s">
        <v>8</v>
      </c>
      <c r="D287" t="s">
        <v>35</v>
      </c>
      <c r="E287" t="s">
        <v>33</v>
      </c>
      <c r="F287" s="1">
        <v>357</v>
      </c>
      <c r="G287" s="2">
        <v>126</v>
      </c>
    </row>
    <row r="288" spans="3:7" hidden="1" x14ac:dyDescent="0.3">
      <c r="C288" t="s">
        <v>41</v>
      </c>
      <c r="D288" t="s">
        <v>34</v>
      </c>
      <c r="E288" t="s">
        <v>22</v>
      </c>
      <c r="F288" s="1">
        <v>336</v>
      </c>
      <c r="G288" s="2">
        <v>144</v>
      </c>
    </row>
    <row r="289" spans="3:7" hidden="1" x14ac:dyDescent="0.3">
      <c r="C289" t="s">
        <v>7</v>
      </c>
      <c r="D289" t="s">
        <v>36</v>
      </c>
      <c r="E289" t="s">
        <v>32</v>
      </c>
      <c r="F289" s="1">
        <v>280</v>
      </c>
      <c r="G289" s="2">
        <v>87</v>
      </c>
    </row>
    <row r="290" spans="3:7" hidden="1" x14ac:dyDescent="0.3">
      <c r="C290" t="s">
        <v>9</v>
      </c>
      <c r="D290" t="s">
        <v>37</v>
      </c>
      <c r="E290" t="s">
        <v>4</v>
      </c>
      <c r="F290" s="1">
        <v>259</v>
      </c>
      <c r="G290" s="2">
        <v>207</v>
      </c>
    </row>
    <row r="291" spans="3:7" hidden="1" x14ac:dyDescent="0.3">
      <c r="C291" t="s">
        <v>2</v>
      </c>
      <c r="D291" t="s">
        <v>34</v>
      </c>
      <c r="E291" t="s">
        <v>13</v>
      </c>
      <c r="F291" s="1">
        <v>252</v>
      </c>
      <c r="G291" s="2">
        <v>54</v>
      </c>
    </row>
    <row r="292" spans="3:7" hidden="1" x14ac:dyDescent="0.3">
      <c r="C292" t="s">
        <v>10</v>
      </c>
      <c r="D292" t="s">
        <v>37</v>
      </c>
      <c r="E292" t="s">
        <v>21</v>
      </c>
      <c r="F292" s="1">
        <v>245</v>
      </c>
      <c r="G292" s="2">
        <v>288</v>
      </c>
    </row>
    <row r="293" spans="3:7" hidden="1" x14ac:dyDescent="0.3">
      <c r="C293" t="s">
        <v>2</v>
      </c>
      <c r="D293" t="s">
        <v>37</v>
      </c>
      <c r="E293" t="s">
        <v>19</v>
      </c>
      <c r="F293" s="1">
        <v>238</v>
      </c>
      <c r="G293" s="2">
        <v>18</v>
      </c>
    </row>
    <row r="294" spans="3:7" hidden="1" x14ac:dyDescent="0.3">
      <c r="C294" t="s">
        <v>40</v>
      </c>
      <c r="D294" t="s">
        <v>36</v>
      </c>
      <c r="E294" t="s">
        <v>4</v>
      </c>
      <c r="F294" s="1">
        <v>217</v>
      </c>
      <c r="G294" s="2">
        <v>36</v>
      </c>
    </row>
    <row r="295" spans="3:7" hidden="1" x14ac:dyDescent="0.3">
      <c r="C295" t="s">
        <v>2</v>
      </c>
      <c r="D295" t="s">
        <v>36</v>
      </c>
      <c r="E295" t="s">
        <v>17</v>
      </c>
      <c r="F295" s="1">
        <v>189</v>
      </c>
      <c r="G295" s="2">
        <v>48</v>
      </c>
    </row>
    <row r="296" spans="3:7" hidden="1" x14ac:dyDescent="0.3">
      <c r="C296" t="s">
        <v>5</v>
      </c>
      <c r="D296" t="s">
        <v>37</v>
      </c>
      <c r="E296" t="s">
        <v>31</v>
      </c>
      <c r="F296" s="1">
        <v>182</v>
      </c>
      <c r="G296" s="2">
        <v>48</v>
      </c>
    </row>
    <row r="297" spans="3:7" hidden="1" x14ac:dyDescent="0.3">
      <c r="C297" t="s">
        <v>8</v>
      </c>
      <c r="D297" t="s">
        <v>38</v>
      </c>
      <c r="E297" t="s">
        <v>22</v>
      </c>
      <c r="F297" s="1">
        <v>168</v>
      </c>
      <c r="G297" s="2">
        <v>84</v>
      </c>
    </row>
    <row r="298" spans="3:7" hidden="1" x14ac:dyDescent="0.3">
      <c r="C298" t="s">
        <v>41</v>
      </c>
      <c r="D298" t="s">
        <v>38</v>
      </c>
      <c r="E298" t="s">
        <v>25</v>
      </c>
      <c r="F298" s="1">
        <v>154</v>
      </c>
      <c r="G298" s="2">
        <v>21</v>
      </c>
    </row>
    <row r="299" spans="3:7" hidden="1" x14ac:dyDescent="0.3">
      <c r="C299" t="s">
        <v>41</v>
      </c>
      <c r="D299" t="s">
        <v>36</v>
      </c>
      <c r="E299" t="s">
        <v>26</v>
      </c>
      <c r="F299" s="1">
        <v>98</v>
      </c>
      <c r="G299" s="2">
        <v>204</v>
      </c>
    </row>
    <row r="300" spans="3:7" hidden="1" x14ac:dyDescent="0.3">
      <c r="C300" t="s">
        <v>9</v>
      </c>
      <c r="D300" t="s">
        <v>35</v>
      </c>
      <c r="E300" t="s">
        <v>26</v>
      </c>
      <c r="F300" s="1">
        <v>98</v>
      </c>
      <c r="G300" s="2">
        <v>159</v>
      </c>
    </row>
    <row r="301" spans="3:7" hidden="1" x14ac:dyDescent="0.3">
      <c r="C301" t="s">
        <v>10</v>
      </c>
      <c r="D301" t="s">
        <v>38</v>
      </c>
      <c r="E301" t="s">
        <v>13</v>
      </c>
      <c r="F301" s="1">
        <v>63</v>
      </c>
      <c r="G301" s="2">
        <v>123</v>
      </c>
    </row>
    <row r="302" spans="3:7" hidden="1" x14ac:dyDescent="0.3">
      <c r="C302" t="s">
        <v>2</v>
      </c>
      <c r="D302" t="s">
        <v>38</v>
      </c>
      <c r="E302" t="s">
        <v>13</v>
      </c>
      <c r="F302" s="1">
        <v>56</v>
      </c>
      <c r="G302" s="2">
        <v>51</v>
      </c>
    </row>
    <row r="303" spans="3:7" hidden="1" x14ac:dyDescent="0.3">
      <c r="C303" t="s">
        <v>8</v>
      </c>
      <c r="D303" t="s">
        <v>37</v>
      </c>
      <c r="E303" t="s">
        <v>30</v>
      </c>
      <c r="F303" s="1">
        <v>42</v>
      </c>
      <c r="G303" s="2">
        <v>150</v>
      </c>
    </row>
    <row r="304" spans="3:7" hidden="1" x14ac:dyDescent="0.3">
      <c r="C304" t="s">
        <v>3</v>
      </c>
      <c r="D304" t="s">
        <v>39</v>
      </c>
      <c r="E304" t="s">
        <v>16</v>
      </c>
      <c r="F304" s="1">
        <v>21</v>
      </c>
      <c r="G304" s="2">
        <v>168</v>
      </c>
    </row>
    <row r="305" spans="3:7" hidden="1" x14ac:dyDescent="0.3">
      <c r="C305" t="s">
        <v>40</v>
      </c>
      <c r="D305" t="s">
        <v>39</v>
      </c>
      <c r="E305" t="s">
        <v>29</v>
      </c>
      <c r="F305" s="1">
        <v>0</v>
      </c>
      <c r="G305" s="2">
        <v>135</v>
      </c>
    </row>
  </sheetData>
  <conditionalFormatting sqref="C6:C15">
    <cfRule type="duplicateValues" dxfId="3" priority="2"/>
  </conditionalFormatting>
  <conditionalFormatting sqref="E6:E15">
    <cfRule type="duplicateValues" dxfId="2" priority="3"/>
  </conditionalFormatting>
  <conditionalFormatting sqref="F6:F305">
    <cfRule type="top10" dxfId="1" priority="6" rank="10"/>
  </conditionalFormatting>
  <conditionalFormatting sqref="G6:G15">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7B078-D165-4C0C-AA60-8894320C665A}">
  <dimension ref="B4:E10"/>
  <sheetViews>
    <sheetView showGridLines="0" workbookViewId="0">
      <selection activeCell="F15" sqref="F15"/>
    </sheetView>
  </sheetViews>
  <sheetFormatPr defaultRowHeight="14.4" x14ac:dyDescent="0.3"/>
  <cols>
    <col min="2" max="2" width="11.5546875" bestFit="1" customWidth="1"/>
    <col min="3" max="3" width="11.33203125" bestFit="1" customWidth="1"/>
    <col min="4" max="4" width="8.44140625" bestFit="1" customWidth="1"/>
  </cols>
  <sheetData>
    <row r="4" spans="2:5" x14ac:dyDescent="0.3">
      <c r="B4" s="10" t="s">
        <v>64</v>
      </c>
      <c r="C4" s="11" t="s">
        <v>65</v>
      </c>
      <c r="D4" s="11"/>
      <c r="E4" s="12" t="s">
        <v>66</v>
      </c>
    </row>
    <row r="5" spans="2:5" x14ac:dyDescent="0.3">
      <c r="B5" s="13" t="str" cm="1">
        <f t="array" ref="B5:B10">_xlfn.UNIQUE(data[Geography])</f>
        <v>New Zealand</v>
      </c>
      <c r="C5" s="14">
        <f>SUMIF(data[Geography],B5,data[Amount])</f>
        <v>218813</v>
      </c>
      <c r="D5" s="9">
        <f>C5</f>
        <v>218813</v>
      </c>
      <c r="E5" s="15">
        <f>SUMIF(data[Geography],B5,data[Units])</f>
        <v>7431</v>
      </c>
    </row>
    <row r="6" spans="2:5" x14ac:dyDescent="0.3">
      <c r="B6" s="13" t="str">
        <v>USA</v>
      </c>
      <c r="C6" s="14">
        <f>SUMIF(data[Geography],B6,data[Amount])</f>
        <v>189434</v>
      </c>
      <c r="D6" s="9">
        <f t="shared" ref="D6:D10" si="0">C6</f>
        <v>189434</v>
      </c>
      <c r="E6" s="15">
        <f>SUMIF(data[Geography],B6,data[Units])</f>
        <v>10158</v>
      </c>
    </row>
    <row r="7" spans="2:5" x14ac:dyDescent="0.3">
      <c r="B7" s="13" t="str">
        <v>Canada</v>
      </c>
      <c r="C7" s="14">
        <f>SUMIF(data[Geography],B7,data[Amount])</f>
        <v>237944</v>
      </c>
      <c r="D7" s="9">
        <f t="shared" si="0"/>
        <v>237944</v>
      </c>
      <c r="E7" s="15">
        <f>SUMIF(data[Geography],B7,data[Units])</f>
        <v>7302</v>
      </c>
    </row>
    <row r="8" spans="2:5" x14ac:dyDescent="0.3">
      <c r="B8" s="13" t="str">
        <v>UK</v>
      </c>
      <c r="C8" s="14">
        <f>SUMIF(data[Geography],B8,data[Amount])</f>
        <v>173530</v>
      </c>
      <c r="D8" s="9">
        <f t="shared" si="0"/>
        <v>173530</v>
      </c>
      <c r="E8" s="15">
        <f>SUMIF(data[Geography],B8,data[Units])</f>
        <v>5745</v>
      </c>
    </row>
    <row r="9" spans="2:5" x14ac:dyDescent="0.3">
      <c r="B9" s="13" t="str">
        <v>Australia</v>
      </c>
      <c r="C9" s="14">
        <f>SUMIF(data[Geography],B9,data[Amount])</f>
        <v>168679</v>
      </c>
      <c r="D9" s="9">
        <f t="shared" si="0"/>
        <v>168679</v>
      </c>
      <c r="E9" s="15">
        <f>SUMIF(data[Geography],B9,data[Units])</f>
        <v>6264</v>
      </c>
    </row>
    <row r="10" spans="2:5" x14ac:dyDescent="0.3">
      <c r="B10" s="16" t="str">
        <v>India</v>
      </c>
      <c r="C10" s="17">
        <f>SUMIF(data[Geography],B10,data[Amount])</f>
        <v>252469</v>
      </c>
      <c r="D10" s="9">
        <f t="shared" si="0"/>
        <v>252469</v>
      </c>
      <c r="E10" s="18">
        <f>SUMIF(data[Geography],B10,data[Units])</f>
        <v>8760</v>
      </c>
    </row>
  </sheetData>
  <autoFilter ref="D4:D10" xr:uid="{4837B078-D165-4C0C-AA60-8894320C665A}"/>
  <conditionalFormatting sqref="D5:D10">
    <cfRule type="dataBar" priority="1">
      <dataBar showValue="0">
        <cfvo type="min"/>
        <cfvo type="max"/>
        <color theme="4" tint="0.59999389629810485"/>
      </dataBar>
      <extLst>
        <ext xmlns:x14="http://schemas.microsoft.com/office/spreadsheetml/2009/9/main" uri="{B025F937-C7B1-47D3-B67F-A62EFF666E3E}">
          <x14:id>{DCD223DF-4D1D-4B0B-B4AA-5EBFBD3E3FEA}</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CD223DF-4D1D-4B0B-B4AA-5EBFBD3E3FEA}">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D7A1-FA64-4B3B-B2A6-EEBFDB6B7A99}">
  <dimension ref="A3:D9"/>
  <sheetViews>
    <sheetView showGridLines="0" workbookViewId="0">
      <selection activeCell="J16" sqref="J16"/>
    </sheetView>
  </sheetViews>
  <sheetFormatPr defaultRowHeight="14.4" x14ac:dyDescent="0.3"/>
  <cols>
    <col min="1" max="1" width="12.5546875" bestFit="1" customWidth="1"/>
    <col min="2" max="2" width="14.44140625" bestFit="1" customWidth="1"/>
    <col min="3" max="3" width="16.6640625" bestFit="1" customWidth="1"/>
    <col min="4" max="4" width="11.77734375" bestFit="1" customWidth="1"/>
  </cols>
  <sheetData>
    <row r="3" spans="1:4" x14ac:dyDescent="0.3">
      <c r="A3" s="19" t="s">
        <v>67</v>
      </c>
      <c r="B3" t="s">
        <v>69</v>
      </c>
      <c r="C3" t="s">
        <v>71</v>
      </c>
      <c r="D3" t="s">
        <v>70</v>
      </c>
    </row>
    <row r="4" spans="1:4" x14ac:dyDescent="0.3">
      <c r="A4" s="20" t="s">
        <v>34</v>
      </c>
      <c r="B4" s="9">
        <v>252469</v>
      </c>
      <c r="C4">
        <v>252469</v>
      </c>
      <c r="D4" s="2">
        <v>8760</v>
      </c>
    </row>
    <row r="5" spans="1:4" x14ac:dyDescent="0.3">
      <c r="A5" s="20" t="s">
        <v>36</v>
      </c>
      <c r="B5" s="9">
        <v>237944</v>
      </c>
      <c r="C5">
        <v>237944</v>
      </c>
      <c r="D5" s="2">
        <v>7302</v>
      </c>
    </row>
    <row r="6" spans="1:4" x14ac:dyDescent="0.3">
      <c r="A6" s="20" t="s">
        <v>37</v>
      </c>
      <c r="B6" s="9">
        <v>218813</v>
      </c>
      <c r="C6">
        <v>218813</v>
      </c>
      <c r="D6" s="2">
        <v>7431</v>
      </c>
    </row>
    <row r="7" spans="1:4" x14ac:dyDescent="0.3">
      <c r="A7" s="20" t="s">
        <v>35</v>
      </c>
      <c r="B7" s="9">
        <v>189434</v>
      </c>
      <c r="C7">
        <v>189434</v>
      </c>
      <c r="D7" s="2">
        <v>10158</v>
      </c>
    </row>
    <row r="8" spans="1:4" x14ac:dyDescent="0.3">
      <c r="A8" s="20" t="s">
        <v>39</v>
      </c>
      <c r="B8" s="9">
        <v>173530</v>
      </c>
      <c r="C8">
        <v>173530</v>
      </c>
      <c r="D8" s="2">
        <v>5745</v>
      </c>
    </row>
    <row r="9" spans="1:4" x14ac:dyDescent="0.3">
      <c r="A9" s="20" t="s">
        <v>38</v>
      </c>
      <c r="B9" s="9">
        <v>168679</v>
      </c>
      <c r="C9">
        <v>168679</v>
      </c>
      <c r="D9" s="2">
        <v>6264</v>
      </c>
    </row>
  </sheetData>
  <conditionalFormatting pivot="1" sqref="C4:C9">
    <cfRule type="dataBar" priority="1">
      <dataBar showValue="0">
        <cfvo type="min"/>
        <cfvo type="max"/>
        <color rgb="FF638EC6"/>
      </dataBar>
      <extLst>
        <ext xmlns:x14="http://schemas.microsoft.com/office/spreadsheetml/2009/9/main" uri="{B025F937-C7B1-47D3-B67F-A62EFF666E3E}">
          <x14:id>{214B17F0-49C7-483D-8F0A-23B6F9CEE22B}</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14B17F0-49C7-483D-8F0A-23B6F9CEE22B}">
            <x14:dataBar minLength="0" maxLength="100" gradient="0">
              <x14:cfvo type="autoMin"/>
              <x14:cfvo type="autoMax"/>
              <x14:negativeFillColor rgb="FFFF0000"/>
              <x14:axisColor rgb="FF000000"/>
            </x14:dataBar>
          </x14:cfRule>
          <xm:sqref>C4:C9</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03D1-695B-4DAF-86A0-8B95047EBFBD}">
  <dimension ref="A3:B9"/>
  <sheetViews>
    <sheetView showGridLines="0" workbookViewId="0">
      <selection activeCell="I19" sqref="I18:I19"/>
    </sheetView>
  </sheetViews>
  <sheetFormatPr defaultRowHeight="14.4" x14ac:dyDescent="0.3"/>
  <cols>
    <col min="1" max="1" width="17.77734375" bestFit="1" customWidth="1"/>
    <col min="2" max="4" width="12" bestFit="1" customWidth="1"/>
    <col min="5" max="5" width="10" bestFit="1" customWidth="1"/>
    <col min="6" max="6" width="7.5546875" bestFit="1" customWidth="1"/>
  </cols>
  <sheetData>
    <row r="3" spans="1:2" x14ac:dyDescent="0.3">
      <c r="A3" s="19" t="s">
        <v>67</v>
      </c>
      <c r="B3" t="s">
        <v>72</v>
      </c>
    </row>
    <row r="4" spans="1:2" x14ac:dyDescent="0.3">
      <c r="A4" s="20" t="s">
        <v>15</v>
      </c>
      <c r="B4" s="37">
        <v>44.990867579908674</v>
      </c>
    </row>
    <row r="5" spans="1:2" x14ac:dyDescent="0.3">
      <c r="A5" s="20" t="s">
        <v>33</v>
      </c>
      <c r="B5" s="37">
        <v>37.303128371089535</v>
      </c>
    </row>
    <row r="6" spans="1:2" x14ac:dyDescent="0.3">
      <c r="A6" s="20" t="s">
        <v>24</v>
      </c>
      <c r="B6" s="37">
        <v>33.88697318007663</v>
      </c>
    </row>
    <row r="7" spans="1:2" x14ac:dyDescent="0.3">
      <c r="A7" s="20" t="s">
        <v>26</v>
      </c>
      <c r="B7" s="37">
        <v>32.807189542483663</v>
      </c>
    </row>
    <row r="8" spans="1:2" x14ac:dyDescent="0.3">
      <c r="A8" s="20" t="s">
        <v>22</v>
      </c>
      <c r="B8" s="37">
        <v>32.301656920077974</v>
      </c>
    </row>
    <row r="9" spans="1:2" x14ac:dyDescent="0.3">
      <c r="A9" s="20" t="s">
        <v>68</v>
      </c>
      <c r="B9" s="37">
        <v>35.949565217391303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C3BA-912F-4ED9-AC06-9093C9557FB0}">
  <dimension ref="Q2:U302"/>
  <sheetViews>
    <sheetView showGridLines="0" workbookViewId="0">
      <selection activeCell="P10" sqref="P10"/>
    </sheetView>
  </sheetViews>
  <sheetFormatPr defaultRowHeight="14.4" x14ac:dyDescent="0.3"/>
  <sheetData>
    <row r="2" spans="17:21" x14ac:dyDescent="0.3">
      <c r="Q2" s="3" t="s">
        <v>11</v>
      </c>
      <c r="R2" s="3" t="s">
        <v>12</v>
      </c>
      <c r="S2" s="3" t="s">
        <v>0</v>
      </c>
      <c r="T2" s="7" t="s">
        <v>1</v>
      </c>
      <c r="U2" s="7" t="s">
        <v>49</v>
      </c>
    </row>
    <row r="3" spans="17:21" x14ac:dyDescent="0.3">
      <c r="Q3" t="s">
        <v>40</v>
      </c>
      <c r="R3" t="s">
        <v>37</v>
      </c>
      <c r="S3" t="s">
        <v>30</v>
      </c>
      <c r="T3" s="1">
        <v>1624</v>
      </c>
      <c r="U3" s="2">
        <v>114</v>
      </c>
    </row>
    <row r="4" spans="17:21" x14ac:dyDescent="0.3">
      <c r="Q4" t="s">
        <v>8</v>
      </c>
      <c r="R4" t="s">
        <v>35</v>
      </c>
      <c r="S4" t="s">
        <v>32</v>
      </c>
      <c r="T4" s="1">
        <v>6706</v>
      </c>
      <c r="U4" s="2">
        <v>459</v>
      </c>
    </row>
    <row r="5" spans="17:21" x14ac:dyDescent="0.3">
      <c r="Q5" t="s">
        <v>9</v>
      </c>
      <c r="R5" t="s">
        <v>35</v>
      </c>
      <c r="S5" t="s">
        <v>4</v>
      </c>
      <c r="T5" s="1">
        <v>959</v>
      </c>
      <c r="U5" s="2">
        <v>147</v>
      </c>
    </row>
    <row r="6" spans="17:21" x14ac:dyDescent="0.3">
      <c r="Q6" t="s">
        <v>41</v>
      </c>
      <c r="R6" t="s">
        <v>36</v>
      </c>
      <c r="S6" t="s">
        <v>18</v>
      </c>
      <c r="T6" s="1">
        <v>9632</v>
      </c>
      <c r="U6" s="2">
        <v>288</v>
      </c>
    </row>
    <row r="7" spans="17:21" x14ac:dyDescent="0.3">
      <c r="Q7" t="s">
        <v>6</v>
      </c>
      <c r="R7" t="s">
        <v>39</v>
      </c>
      <c r="S7" t="s">
        <v>25</v>
      </c>
      <c r="T7" s="1">
        <v>2100</v>
      </c>
      <c r="U7" s="2">
        <v>414</v>
      </c>
    </row>
    <row r="8" spans="17:21" x14ac:dyDescent="0.3">
      <c r="Q8" t="s">
        <v>40</v>
      </c>
      <c r="R8" t="s">
        <v>35</v>
      </c>
      <c r="S8" t="s">
        <v>33</v>
      </c>
      <c r="T8" s="1">
        <v>8869</v>
      </c>
      <c r="U8" s="2">
        <v>432</v>
      </c>
    </row>
    <row r="9" spans="17:21" x14ac:dyDescent="0.3">
      <c r="Q9" t="s">
        <v>6</v>
      </c>
      <c r="R9" t="s">
        <v>38</v>
      </c>
      <c r="S9" t="s">
        <v>31</v>
      </c>
      <c r="T9" s="1">
        <v>2681</v>
      </c>
      <c r="U9" s="2">
        <v>54</v>
      </c>
    </row>
    <row r="10" spans="17:21" x14ac:dyDescent="0.3">
      <c r="Q10" t="s">
        <v>8</v>
      </c>
      <c r="R10" t="s">
        <v>35</v>
      </c>
      <c r="S10" t="s">
        <v>22</v>
      </c>
      <c r="T10" s="1">
        <v>5012</v>
      </c>
      <c r="U10" s="2">
        <v>210</v>
      </c>
    </row>
    <row r="11" spans="17:21" x14ac:dyDescent="0.3">
      <c r="Q11" t="s">
        <v>7</v>
      </c>
      <c r="R11" t="s">
        <v>38</v>
      </c>
      <c r="S11" t="s">
        <v>14</v>
      </c>
      <c r="T11" s="1">
        <v>1281</v>
      </c>
      <c r="U11" s="2">
        <v>75</v>
      </c>
    </row>
    <row r="12" spans="17:21" x14ac:dyDescent="0.3">
      <c r="Q12" t="s">
        <v>5</v>
      </c>
      <c r="R12" t="s">
        <v>37</v>
      </c>
      <c r="S12" t="s">
        <v>14</v>
      </c>
      <c r="T12" s="1">
        <v>4991</v>
      </c>
      <c r="U12" s="2">
        <v>12</v>
      </c>
    </row>
    <row r="13" spans="17:21" x14ac:dyDescent="0.3">
      <c r="Q13" t="s">
        <v>2</v>
      </c>
      <c r="R13" t="s">
        <v>39</v>
      </c>
      <c r="S13" t="s">
        <v>25</v>
      </c>
      <c r="T13" s="1">
        <v>1785</v>
      </c>
      <c r="U13" s="2">
        <v>462</v>
      </c>
    </row>
    <row r="14" spans="17:21" x14ac:dyDescent="0.3">
      <c r="Q14" t="s">
        <v>3</v>
      </c>
      <c r="R14" t="s">
        <v>37</v>
      </c>
      <c r="S14" t="s">
        <v>17</v>
      </c>
      <c r="T14" s="1">
        <v>3983</v>
      </c>
      <c r="U14" s="2">
        <v>144</v>
      </c>
    </row>
    <row r="15" spans="17:21" x14ac:dyDescent="0.3">
      <c r="Q15" t="s">
        <v>9</v>
      </c>
      <c r="R15" t="s">
        <v>38</v>
      </c>
      <c r="S15" t="s">
        <v>16</v>
      </c>
      <c r="T15" s="1">
        <v>2646</v>
      </c>
      <c r="U15" s="2">
        <v>120</v>
      </c>
    </row>
    <row r="16" spans="17:21" x14ac:dyDescent="0.3">
      <c r="Q16" t="s">
        <v>2</v>
      </c>
      <c r="R16" t="s">
        <v>34</v>
      </c>
      <c r="S16" t="s">
        <v>13</v>
      </c>
      <c r="T16" s="1">
        <v>252</v>
      </c>
      <c r="U16" s="2">
        <v>54</v>
      </c>
    </row>
    <row r="17" spans="17:21" x14ac:dyDescent="0.3">
      <c r="Q17" t="s">
        <v>3</v>
      </c>
      <c r="R17" t="s">
        <v>35</v>
      </c>
      <c r="S17" t="s">
        <v>25</v>
      </c>
      <c r="T17" s="1">
        <v>2464</v>
      </c>
      <c r="U17" s="2">
        <v>234</v>
      </c>
    </row>
    <row r="18" spans="17:21" x14ac:dyDescent="0.3">
      <c r="Q18" t="s">
        <v>3</v>
      </c>
      <c r="R18" t="s">
        <v>35</v>
      </c>
      <c r="S18" t="s">
        <v>29</v>
      </c>
      <c r="T18" s="1">
        <v>2114</v>
      </c>
      <c r="U18" s="2">
        <v>66</v>
      </c>
    </row>
    <row r="19" spans="17:21" x14ac:dyDescent="0.3">
      <c r="Q19" t="s">
        <v>6</v>
      </c>
      <c r="R19" t="s">
        <v>37</v>
      </c>
      <c r="S19" t="s">
        <v>31</v>
      </c>
      <c r="T19" s="1">
        <v>7693</v>
      </c>
      <c r="U19" s="2">
        <v>87</v>
      </c>
    </row>
    <row r="20" spans="17:21" x14ac:dyDescent="0.3">
      <c r="Q20" t="s">
        <v>5</v>
      </c>
      <c r="R20" t="s">
        <v>34</v>
      </c>
      <c r="S20" t="s">
        <v>20</v>
      </c>
      <c r="T20" s="1">
        <v>15610</v>
      </c>
      <c r="U20" s="2">
        <v>339</v>
      </c>
    </row>
    <row r="21" spans="17:21" x14ac:dyDescent="0.3">
      <c r="Q21" t="s">
        <v>41</v>
      </c>
      <c r="R21" t="s">
        <v>34</v>
      </c>
      <c r="S21" t="s">
        <v>22</v>
      </c>
      <c r="T21" s="1">
        <v>336</v>
      </c>
      <c r="U21" s="2">
        <v>144</v>
      </c>
    </row>
    <row r="22" spans="17:21" x14ac:dyDescent="0.3">
      <c r="Q22" t="s">
        <v>2</v>
      </c>
      <c r="R22" t="s">
        <v>39</v>
      </c>
      <c r="S22" t="s">
        <v>20</v>
      </c>
      <c r="T22" s="1">
        <v>9443</v>
      </c>
      <c r="U22" s="2">
        <v>162</v>
      </c>
    </row>
    <row r="23" spans="17:21" x14ac:dyDescent="0.3">
      <c r="Q23" t="s">
        <v>9</v>
      </c>
      <c r="R23" t="s">
        <v>34</v>
      </c>
      <c r="S23" t="s">
        <v>23</v>
      </c>
      <c r="T23" s="1">
        <v>8155</v>
      </c>
      <c r="U23" s="2">
        <v>90</v>
      </c>
    </row>
    <row r="24" spans="17:21" x14ac:dyDescent="0.3">
      <c r="Q24" t="s">
        <v>8</v>
      </c>
      <c r="R24" t="s">
        <v>38</v>
      </c>
      <c r="S24" t="s">
        <v>23</v>
      </c>
      <c r="T24" s="1">
        <v>1701</v>
      </c>
      <c r="U24" s="2">
        <v>234</v>
      </c>
    </row>
    <row r="25" spans="17:21" x14ac:dyDescent="0.3">
      <c r="Q25" t="s">
        <v>10</v>
      </c>
      <c r="R25" t="s">
        <v>38</v>
      </c>
      <c r="S25" t="s">
        <v>22</v>
      </c>
      <c r="T25" s="1">
        <v>2205</v>
      </c>
      <c r="U25" s="2">
        <v>141</v>
      </c>
    </row>
    <row r="26" spans="17:21" x14ac:dyDescent="0.3">
      <c r="Q26" t="s">
        <v>8</v>
      </c>
      <c r="R26" t="s">
        <v>37</v>
      </c>
      <c r="S26" t="s">
        <v>19</v>
      </c>
      <c r="T26" s="1">
        <v>1771</v>
      </c>
      <c r="U26" s="2">
        <v>204</v>
      </c>
    </row>
    <row r="27" spans="17:21" x14ac:dyDescent="0.3">
      <c r="Q27" t="s">
        <v>41</v>
      </c>
      <c r="R27" t="s">
        <v>35</v>
      </c>
      <c r="S27" t="s">
        <v>15</v>
      </c>
      <c r="T27" s="1">
        <v>2114</v>
      </c>
      <c r="U27" s="2">
        <v>186</v>
      </c>
    </row>
    <row r="28" spans="17:21" x14ac:dyDescent="0.3">
      <c r="Q28" t="s">
        <v>41</v>
      </c>
      <c r="R28" t="s">
        <v>36</v>
      </c>
      <c r="S28" t="s">
        <v>13</v>
      </c>
      <c r="T28" s="1">
        <v>10311</v>
      </c>
      <c r="U28" s="2">
        <v>231</v>
      </c>
    </row>
    <row r="29" spans="17:21" x14ac:dyDescent="0.3">
      <c r="Q29" t="s">
        <v>3</v>
      </c>
      <c r="R29" t="s">
        <v>39</v>
      </c>
      <c r="S29" t="s">
        <v>16</v>
      </c>
      <c r="T29" s="1">
        <v>21</v>
      </c>
      <c r="U29" s="2">
        <v>168</v>
      </c>
    </row>
    <row r="30" spans="17:21" x14ac:dyDescent="0.3">
      <c r="Q30" t="s">
        <v>10</v>
      </c>
      <c r="R30" t="s">
        <v>35</v>
      </c>
      <c r="S30" t="s">
        <v>20</v>
      </c>
      <c r="T30" s="1">
        <v>1974</v>
      </c>
      <c r="U30" s="2">
        <v>195</v>
      </c>
    </row>
    <row r="31" spans="17:21" x14ac:dyDescent="0.3">
      <c r="Q31" t="s">
        <v>5</v>
      </c>
      <c r="R31" t="s">
        <v>36</v>
      </c>
      <c r="S31" t="s">
        <v>23</v>
      </c>
      <c r="T31" s="1">
        <v>6314</v>
      </c>
      <c r="U31" s="2">
        <v>15</v>
      </c>
    </row>
    <row r="32" spans="17:21" x14ac:dyDescent="0.3">
      <c r="Q32" t="s">
        <v>10</v>
      </c>
      <c r="R32" t="s">
        <v>37</v>
      </c>
      <c r="S32" t="s">
        <v>23</v>
      </c>
      <c r="T32" s="1">
        <v>4683</v>
      </c>
      <c r="U32" s="2">
        <v>30</v>
      </c>
    </row>
    <row r="33" spans="17:21" x14ac:dyDescent="0.3">
      <c r="Q33" t="s">
        <v>41</v>
      </c>
      <c r="R33" t="s">
        <v>37</v>
      </c>
      <c r="S33" t="s">
        <v>24</v>
      </c>
      <c r="T33" s="1">
        <v>6398</v>
      </c>
      <c r="U33" s="2">
        <v>102</v>
      </c>
    </row>
    <row r="34" spans="17:21" x14ac:dyDescent="0.3">
      <c r="Q34" t="s">
        <v>2</v>
      </c>
      <c r="R34" t="s">
        <v>35</v>
      </c>
      <c r="S34" t="s">
        <v>19</v>
      </c>
      <c r="T34" s="1">
        <v>553</v>
      </c>
      <c r="U34" s="2">
        <v>15</v>
      </c>
    </row>
    <row r="35" spans="17:21" x14ac:dyDescent="0.3">
      <c r="Q35" t="s">
        <v>8</v>
      </c>
      <c r="R35" t="s">
        <v>39</v>
      </c>
      <c r="S35" t="s">
        <v>30</v>
      </c>
      <c r="T35" s="1">
        <v>7021</v>
      </c>
      <c r="U35" s="2">
        <v>183</v>
      </c>
    </row>
    <row r="36" spans="17:21" x14ac:dyDescent="0.3">
      <c r="Q36" t="s">
        <v>40</v>
      </c>
      <c r="R36" t="s">
        <v>39</v>
      </c>
      <c r="S36" t="s">
        <v>22</v>
      </c>
      <c r="T36" s="1">
        <v>5817</v>
      </c>
      <c r="U36" s="2">
        <v>12</v>
      </c>
    </row>
    <row r="37" spans="17:21" x14ac:dyDescent="0.3">
      <c r="Q37" t="s">
        <v>41</v>
      </c>
      <c r="R37" t="s">
        <v>39</v>
      </c>
      <c r="S37" t="s">
        <v>14</v>
      </c>
      <c r="T37" s="1">
        <v>3976</v>
      </c>
      <c r="U37" s="2">
        <v>72</v>
      </c>
    </row>
    <row r="38" spans="17:21" x14ac:dyDescent="0.3">
      <c r="Q38" t="s">
        <v>6</v>
      </c>
      <c r="R38" t="s">
        <v>38</v>
      </c>
      <c r="S38" t="s">
        <v>27</v>
      </c>
      <c r="T38" s="1">
        <v>1134</v>
      </c>
      <c r="U38" s="2">
        <v>282</v>
      </c>
    </row>
    <row r="39" spans="17:21" x14ac:dyDescent="0.3">
      <c r="Q39" t="s">
        <v>2</v>
      </c>
      <c r="R39" t="s">
        <v>39</v>
      </c>
      <c r="S39" t="s">
        <v>28</v>
      </c>
      <c r="T39" s="1">
        <v>6027</v>
      </c>
      <c r="U39" s="2">
        <v>144</v>
      </c>
    </row>
    <row r="40" spans="17:21" x14ac:dyDescent="0.3">
      <c r="Q40" t="s">
        <v>6</v>
      </c>
      <c r="R40" t="s">
        <v>37</v>
      </c>
      <c r="S40" t="s">
        <v>16</v>
      </c>
      <c r="T40" s="1">
        <v>1904</v>
      </c>
      <c r="U40" s="2">
        <v>405</v>
      </c>
    </row>
    <row r="41" spans="17:21" x14ac:dyDescent="0.3">
      <c r="Q41" t="s">
        <v>7</v>
      </c>
      <c r="R41" t="s">
        <v>34</v>
      </c>
      <c r="S41" t="s">
        <v>32</v>
      </c>
      <c r="T41" s="1">
        <v>3262</v>
      </c>
      <c r="U41" s="2">
        <v>75</v>
      </c>
    </row>
    <row r="42" spans="17:21" x14ac:dyDescent="0.3">
      <c r="Q42" t="s">
        <v>40</v>
      </c>
      <c r="R42" t="s">
        <v>34</v>
      </c>
      <c r="S42" t="s">
        <v>27</v>
      </c>
      <c r="T42" s="1">
        <v>2289</v>
      </c>
      <c r="U42" s="2">
        <v>135</v>
      </c>
    </row>
    <row r="43" spans="17:21" x14ac:dyDescent="0.3">
      <c r="Q43" t="s">
        <v>5</v>
      </c>
      <c r="R43" t="s">
        <v>34</v>
      </c>
      <c r="S43" t="s">
        <v>27</v>
      </c>
      <c r="T43" s="1">
        <v>6986</v>
      </c>
      <c r="U43" s="2">
        <v>21</v>
      </c>
    </row>
    <row r="44" spans="17:21" x14ac:dyDescent="0.3">
      <c r="Q44" t="s">
        <v>2</v>
      </c>
      <c r="R44" t="s">
        <v>38</v>
      </c>
      <c r="S44" t="s">
        <v>23</v>
      </c>
      <c r="T44" s="1">
        <v>4417</v>
      </c>
      <c r="U44" s="2">
        <v>153</v>
      </c>
    </row>
    <row r="45" spans="17:21" x14ac:dyDescent="0.3">
      <c r="Q45" t="s">
        <v>6</v>
      </c>
      <c r="R45" t="s">
        <v>34</v>
      </c>
      <c r="S45" t="s">
        <v>15</v>
      </c>
      <c r="T45" s="1">
        <v>1442</v>
      </c>
      <c r="U45" s="2">
        <v>15</v>
      </c>
    </row>
    <row r="46" spans="17:21" x14ac:dyDescent="0.3">
      <c r="Q46" t="s">
        <v>3</v>
      </c>
      <c r="R46" t="s">
        <v>35</v>
      </c>
      <c r="S46" t="s">
        <v>14</v>
      </c>
      <c r="T46" s="1">
        <v>2415</v>
      </c>
      <c r="U46" s="2">
        <v>255</v>
      </c>
    </row>
    <row r="47" spans="17:21" x14ac:dyDescent="0.3">
      <c r="Q47" t="s">
        <v>2</v>
      </c>
      <c r="R47" t="s">
        <v>37</v>
      </c>
      <c r="S47" t="s">
        <v>19</v>
      </c>
      <c r="T47" s="1">
        <v>238</v>
      </c>
      <c r="U47" s="2">
        <v>18</v>
      </c>
    </row>
    <row r="48" spans="17:21" x14ac:dyDescent="0.3">
      <c r="Q48" t="s">
        <v>6</v>
      </c>
      <c r="R48" t="s">
        <v>37</v>
      </c>
      <c r="S48" t="s">
        <v>23</v>
      </c>
      <c r="T48" s="1">
        <v>4949</v>
      </c>
      <c r="U48" s="2">
        <v>189</v>
      </c>
    </row>
    <row r="49" spans="17:21" x14ac:dyDescent="0.3">
      <c r="Q49" t="s">
        <v>5</v>
      </c>
      <c r="R49" t="s">
        <v>38</v>
      </c>
      <c r="S49" t="s">
        <v>32</v>
      </c>
      <c r="T49" s="1">
        <v>5075</v>
      </c>
      <c r="U49" s="2">
        <v>21</v>
      </c>
    </row>
    <row r="50" spans="17:21" x14ac:dyDescent="0.3">
      <c r="Q50" t="s">
        <v>3</v>
      </c>
      <c r="R50" t="s">
        <v>36</v>
      </c>
      <c r="S50" t="s">
        <v>16</v>
      </c>
      <c r="T50" s="1">
        <v>9198</v>
      </c>
      <c r="U50" s="2">
        <v>36</v>
      </c>
    </row>
    <row r="51" spans="17:21" x14ac:dyDescent="0.3">
      <c r="Q51" t="s">
        <v>6</v>
      </c>
      <c r="R51" t="s">
        <v>34</v>
      </c>
      <c r="S51" t="s">
        <v>29</v>
      </c>
      <c r="T51" s="1">
        <v>3339</v>
      </c>
      <c r="U51" s="2">
        <v>75</v>
      </c>
    </row>
    <row r="52" spans="17:21" x14ac:dyDescent="0.3">
      <c r="Q52" t="s">
        <v>40</v>
      </c>
      <c r="R52" t="s">
        <v>34</v>
      </c>
      <c r="S52" t="s">
        <v>17</v>
      </c>
      <c r="T52" s="1">
        <v>5019</v>
      </c>
      <c r="U52" s="2">
        <v>156</v>
      </c>
    </row>
    <row r="53" spans="17:21" x14ac:dyDescent="0.3">
      <c r="Q53" t="s">
        <v>5</v>
      </c>
      <c r="R53" t="s">
        <v>36</v>
      </c>
      <c r="S53" t="s">
        <v>16</v>
      </c>
      <c r="T53" s="1">
        <v>16184</v>
      </c>
      <c r="U53" s="2">
        <v>39</v>
      </c>
    </row>
    <row r="54" spans="17:21" x14ac:dyDescent="0.3">
      <c r="Q54" t="s">
        <v>6</v>
      </c>
      <c r="R54" t="s">
        <v>36</v>
      </c>
      <c r="S54" t="s">
        <v>21</v>
      </c>
      <c r="T54" s="1">
        <v>497</v>
      </c>
      <c r="U54" s="2">
        <v>63</v>
      </c>
    </row>
    <row r="55" spans="17:21" x14ac:dyDescent="0.3">
      <c r="Q55" t="s">
        <v>2</v>
      </c>
      <c r="R55" t="s">
        <v>36</v>
      </c>
      <c r="S55" t="s">
        <v>29</v>
      </c>
      <c r="T55" s="1">
        <v>8211</v>
      </c>
      <c r="U55" s="2">
        <v>75</v>
      </c>
    </row>
    <row r="56" spans="17:21" x14ac:dyDescent="0.3">
      <c r="Q56" t="s">
        <v>2</v>
      </c>
      <c r="R56" t="s">
        <v>38</v>
      </c>
      <c r="S56" t="s">
        <v>28</v>
      </c>
      <c r="T56" s="1">
        <v>6580</v>
      </c>
      <c r="U56" s="2">
        <v>183</v>
      </c>
    </row>
    <row r="57" spans="17:21" x14ac:dyDescent="0.3">
      <c r="Q57" t="s">
        <v>41</v>
      </c>
      <c r="R57" t="s">
        <v>35</v>
      </c>
      <c r="S57" t="s">
        <v>13</v>
      </c>
      <c r="T57" s="1">
        <v>4760</v>
      </c>
      <c r="U57" s="2">
        <v>69</v>
      </c>
    </row>
    <row r="58" spans="17:21" x14ac:dyDescent="0.3">
      <c r="Q58" t="s">
        <v>40</v>
      </c>
      <c r="R58" t="s">
        <v>36</v>
      </c>
      <c r="S58" t="s">
        <v>25</v>
      </c>
      <c r="T58" s="1">
        <v>5439</v>
      </c>
      <c r="U58" s="2">
        <v>30</v>
      </c>
    </row>
    <row r="59" spans="17:21" x14ac:dyDescent="0.3">
      <c r="Q59" t="s">
        <v>41</v>
      </c>
      <c r="R59" t="s">
        <v>34</v>
      </c>
      <c r="S59" t="s">
        <v>17</v>
      </c>
      <c r="T59" s="1">
        <v>1463</v>
      </c>
      <c r="U59" s="2">
        <v>39</v>
      </c>
    </row>
    <row r="60" spans="17:21" x14ac:dyDescent="0.3">
      <c r="Q60" t="s">
        <v>3</v>
      </c>
      <c r="R60" t="s">
        <v>34</v>
      </c>
      <c r="S60" t="s">
        <v>32</v>
      </c>
      <c r="T60" s="1">
        <v>7777</v>
      </c>
      <c r="U60" s="2">
        <v>504</v>
      </c>
    </row>
    <row r="61" spans="17:21" x14ac:dyDescent="0.3">
      <c r="Q61" t="s">
        <v>9</v>
      </c>
      <c r="R61" t="s">
        <v>37</v>
      </c>
      <c r="S61" t="s">
        <v>29</v>
      </c>
      <c r="T61" s="1">
        <v>1085</v>
      </c>
      <c r="U61" s="2">
        <v>273</v>
      </c>
    </row>
    <row r="62" spans="17:21" x14ac:dyDescent="0.3">
      <c r="Q62" t="s">
        <v>5</v>
      </c>
      <c r="R62" t="s">
        <v>37</v>
      </c>
      <c r="S62" t="s">
        <v>31</v>
      </c>
      <c r="T62" s="1">
        <v>182</v>
      </c>
      <c r="U62" s="2">
        <v>48</v>
      </c>
    </row>
    <row r="63" spans="17:21" x14ac:dyDescent="0.3">
      <c r="Q63" t="s">
        <v>6</v>
      </c>
      <c r="R63" t="s">
        <v>34</v>
      </c>
      <c r="S63" t="s">
        <v>27</v>
      </c>
      <c r="T63" s="1">
        <v>4242</v>
      </c>
      <c r="U63" s="2">
        <v>207</v>
      </c>
    </row>
    <row r="64" spans="17:21" x14ac:dyDescent="0.3">
      <c r="Q64" t="s">
        <v>6</v>
      </c>
      <c r="R64" t="s">
        <v>36</v>
      </c>
      <c r="S64" t="s">
        <v>32</v>
      </c>
      <c r="T64" s="1">
        <v>6118</v>
      </c>
      <c r="U64" s="2">
        <v>9</v>
      </c>
    </row>
    <row r="65" spans="17:21" x14ac:dyDescent="0.3">
      <c r="Q65" t="s">
        <v>10</v>
      </c>
      <c r="R65" t="s">
        <v>36</v>
      </c>
      <c r="S65" t="s">
        <v>23</v>
      </c>
      <c r="T65" s="1">
        <v>2317</v>
      </c>
      <c r="U65" s="2">
        <v>261</v>
      </c>
    </row>
    <row r="66" spans="17:21" x14ac:dyDescent="0.3">
      <c r="Q66" t="s">
        <v>6</v>
      </c>
      <c r="R66" t="s">
        <v>38</v>
      </c>
      <c r="S66" t="s">
        <v>16</v>
      </c>
      <c r="T66" s="1">
        <v>938</v>
      </c>
      <c r="U66" s="2">
        <v>6</v>
      </c>
    </row>
    <row r="67" spans="17:21" x14ac:dyDescent="0.3">
      <c r="Q67" t="s">
        <v>8</v>
      </c>
      <c r="R67" t="s">
        <v>37</v>
      </c>
      <c r="S67" t="s">
        <v>15</v>
      </c>
      <c r="T67" s="1">
        <v>9709</v>
      </c>
      <c r="U67" s="2">
        <v>30</v>
      </c>
    </row>
    <row r="68" spans="17:21" x14ac:dyDescent="0.3">
      <c r="Q68" t="s">
        <v>7</v>
      </c>
      <c r="R68" t="s">
        <v>34</v>
      </c>
      <c r="S68" t="s">
        <v>20</v>
      </c>
      <c r="T68" s="1">
        <v>2205</v>
      </c>
      <c r="U68" s="2">
        <v>138</v>
      </c>
    </row>
    <row r="69" spans="17:21" x14ac:dyDescent="0.3">
      <c r="Q69" t="s">
        <v>7</v>
      </c>
      <c r="R69" t="s">
        <v>37</v>
      </c>
      <c r="S69" t="s">
        <v>17</v>
      </c>
      <c r="T69" s="1">
        <v>4487</v>
      </c>
      <c r="U69" s="2">
        <v>111</v>
      </c>
    </row>
    <row r="70" spans="17:21" x14ac:dyDescent="0.3">
      <c r="Q70" t="s">
        <v>5</v>
      </c>
      <c r="R70" t="s">
        <v>35</v>
      </c>
      <c r="S70" t="s">
        <v>18</v>
      </c>
      <c r="T70" s="1">
        <v>2415</v>
      </c>
      <c r="U70" s="2">
        <v>15</v>
      </c>
    </row>
    <row r="71" spans="17:21" x14ac:dyDescent="0.3">
      <c r="Q71" t="s">
        <v>40</v>
      </c>
      <c r="R71" t="s">
        <v>34</v>
      </c>
      <c r="S71" t="s">
        <v>19</v>
      </c>
      <c r="T71" s="1">
        <v>4018</v>
      </c>
      <c r="U71" s="2">
        <v>162</v>
      </c>
    </row>
    <row r="72" spans="17:21" x14ac:dyDescent="0.3">
      <c r="Q72" t="s">
        <v>5</v>
      </c>
      <c r="R72" t="s">
        <v>34</v>
      </c>
      <c r="S72" t="s">
        <v>19</v>
      </c>
      <c r="T72" s="1">
        <v>861</v>
      </c>
      <c r="U72" s="2">
        <v>195</v>
      </c>
    </row>
    <row r="73" spans="17:21" x14ac:dyDescent="0.3">
      <c r="Q73" t="s">
        <v>10</v>
      </c>
      <c r="R73" t="s">
        <v>38</v>
      </c>
      <c r="S73" t="s">
        <v>14</v>
      </c>
      <c r="T73" s="1">
        <v>5586</v>
      </c>
      <c r="U73" s="2">
        <v>525</v>
      </c>
    </row>
    <row r="74" spans="17:21" x14ac:dyDescent="0.3">
      <c r="Q74" t="s">
        <v>7</v>
      </c>
      <c r="R74" t="s">
        <v>34</v>
      </c>
      <c r="S74" t="s">
        <v>33</v>
      </c>
      <c r="T74" s="1">
        <v>2226</v>
      </c>
      <c r="U74" s="2">
        <v>48</v>
      </c>
    </row>
    <row r="75" spans="17:21" x14ac:dyDescent="0.3">
      <c r="Q75" t="s">
        <v>9</v>
      </c>
      <c r="R75" t="s">
        <v>34</v>
      </c>
      <c r="S75" t="s">
        <v>28</v>
      </c>
      <c r="T75" s="1">
        <v>14329</v>
      </c>
      <c r="U75" s="2">
        <v>150</v>
      </c>
    </row>
    <row r="76" spans="17:21" x14ac:dyDescent="0.3">
      <c r="Q76" t="s">
        <v>9</v>
      </c>
      <c r="R76" t="s">
        <v>34</v>
      </c>
      <c r="S76" t="s">
        <v>20</v>
      </c>
      <c r="T76" s="1">
        <v>8463</v>
      </c>
      <c r="U76" s="2">
        <v>492</v>
      </c>
    </row>
    <row r="77" spans="17:21" x14ac:dyDescent="0.3">
      <c r="Q77" t="s">
        <v>5</v>
      </c>
      <c r="R77" t="s">
        <v>34</v>
      </c>
      <c r="S77" t="s">
        <v>29</v>
      </c>
      <c r="T77" s="1">
        <v>2891</v>
      </c>
      <c r="U77" s="2">
        <v>102</v>
      </c>
    </row>
    <row r="78" spans="17:21" x14ac:dyDescent="0.3">
      <c r="Q78" t="s">
        <v>3</v>
      </c>
      <c r="R78" t="s">
        <v>36</v>
      </c>
      <c r="S78" t="s">
        <v>23</v>
      </c>
      <c r="T78" s="1">
        <v>3773</v>
      </c>
      <c r="U78" s="2">
        <v>165</v>
      </c>
    </row>
    <row r="79" spans="17:21" x14ac:dyDescent="0.3">
      <c r="Q79" t="s">
        <v>41</v>
      </c>
      <c r="R79" t="s">
        <v>36</v>
      </c>
      <c r="S79" t="s">
        <v>28</v>
      </c>
      <c r="T79" s="1">
        <v>854</v>
      </c>
      <c r="U79" s="2">
        <v>309</v>
      </c>
    </row>
    <row r="80" spans="17:21" x14ac:dyDescent="0.3">
      <c r="Q80" t="s">
        <v>6</v>
      </c>
      <c r="R80" t="s">
        <v>36</v>
      </c>
      <c r="S80" t="s">
        <v>17</v>
      </c>
      <c r="T80" s="1">
        <v>4970</v>
      </c>
      <c r="U80" s="2">
        <v>156</v>
      </c>
    </row>
    <row r="81" spans="17:21" x14ac:dyDescent="0.3">
      <c r="Q81" t="s">
        <v>9</v>
      </c>
      <c r="R81" t="s">
        <v>35</v>
      </c>
      <c r="S81" t="s">
        <v>26</v>
      </c>
      <c r="T81" s="1">
        <v>98</v>
      </c>
      <c r="U81" s="2">
        <v>159</v>
      </c>
    </row>
    <row r="82" spans="17:21" x14ac:dyDescent="0.3">
      <c r="Q82" t="s">
        <v>5</v>
      </c>
      <c r="R82" t="s">
        <v>35</v>
      </c>
      <c r="S82" t="s">
        <v>15</v>
      </c>
      <c r="T82" s="1">
        <v>13391</v>
      </c>
      <c r="U82" s="2">
        <v>201</v>
      </c>
    </row>
    <row r="83" spans="17:21" x14ac:dyDescent="0.3">
      <c r="Q83" t="s">
        <v>8</v>
      </c>
      <c r="R83" t="s">
        <v>39</v>
      </c>
      <c r="S83" t="s">
        <v>31</v>
      </c>
      <c r="T83" s="1">
        <v>8890</v>
      </c>
      <c r="U83" s="2">
        <v>210</v>
      </c>
    </row>
    <row r="84" spans="17:21" x14ac:dyDescent="0.3">
      <c r="Q84" t="s">
        <v>2</v>
      </c>
      <c r="R84" t="s">
        <v>38</v>
      </c>
      <c r="S84" t="s">
        <v>13</v>
      </c>
      <c r="T84" s="1">
        <v>56</v>
      </c>
      <c r="U84" s="2">
        <v>51</v>
      </c>
    </row>
    <row r="85" spans="17:21" x14ac:dyDescent="0.3">
      <c r="Q85" t="s">
        <v>3</v>
      </c>
      <c r="R85" t="s">
        <v>36</v>
      </c>
      <c r="S85" t="s">
        <v>25</v>
      </c>
      <c r="T85" s="1">
        <v>3339</v>
      </c>
      <c r="U85" s="2">
        <v>39</v>
      </c>
    </row>
    <row r="86" spans="17:21" x14ac:dyDescent="0.3">
      <c r="Q86" t="s">
        <v>10</v>
      </c>
      <c r="R86" t="s">
        <v>35</v>
      </c>
      <c r="S86" t="s">
        <v>18</v>
      </c>
      <c r="T86" s="1">
        <v>3808</v>
      </c>
      <c r="U86" s="2">
        <v>279</v>
      </c>
    </row>
    <row r="87" spans="17:21" x14ac:dyDescent="0.3">
      <c r="Q87" t="s">
        <v>10</v>
      </c>
      <c r="R87" t="s">
        <v>38</v>
      </c>
      <c r="S87" t="s">
        <v>13</v>
      </c>
      <c r="T87" s="1">
        <v>63</v>
      </c>
      <c r="U87" s="2">
        <v>123</v>
      </c>
    </row>
    <row r="88" spans="17:21" x14ac:dyDescent="0.3">
      <c r="Q88" t="s">
        <v>2</v>
      </c>
      <c r="R88" t="s">
        <v>39</v>
      </c>
      <c r="S88" t="s">
        <v>27</v>
      </c>
      <c r="T88" s="1">
        <v>7812</v>
      </c>
      <c r="U88" s="2">
        <v>81</v>
      </c>
    </row>
    <row r="89" spans="17:21" x14ac:dyDescent="0.3">
      <c r="Q89" t="s">
        <v>40</v>
      </c>
      <c r="R89" t="s">
        <v>37</v>
      </c>
      <c r="S89" t="s">
        <v>19</v>
      </c>
      <c r="T89" s="1">
        <v>7693</v>
      </c>
      <c r="U89" s="2">
        <v>21</v>
      </c>
    </row>
    <row r="90" spans="17:21" x14ac:dyDescent="0.3">
      <c r="Q90" t="s">
        <v>3</v>
      </c>
      <c r="R90" t="s">
        <v>36</v>
      </c>
      <c r="S90" t="s">
        <v>28</v>
      </c>
      <c r="T90" s="1">
        <v>973</v>
      </c>
      <c r="U90" s="2">
        <v>162</v>
      </c>
    </row>
    <row r="91" spans="17:21" x14ac:dyDescent="0.3">
      <c r="Q91" t="s">
        <v>10</v>
      </c>
      <c r="R91" t="s">
        <v>35</v>
      </c>
      <c r="S91" t="s">
        <v>21</v>
      </c>
      <c r="T91" s="1">
        <v>567</v>
      </c>
      <c r="U91" s="2">
        <v>228</v>
      </c>
    </row>
    <row r="92" spans="17:21" x14ac:dyDescent="0.3">
      <c r="Q92" t="s">
        <v>10</v>
      </c>
      <c r="R92" t="s">
        <v>36</v>
      </c>
      <c r="S92" t="s">
        <v>29</v>
      </c>
      <c r="T92" s="1">
        <v>2471</v>
      </c>
      <c r="U92" s="2">
        <v>342</v>
      </c>
    </row>
    <row r="93" spans="17:21" x14ac:dyDescent="0.3">
      <c r="Q93" t="s">
        <v>5</v>
      </c>
      <c r="R93" t="s">
        <v>38</v>
      </c>
      <c r="S93" t="s">
        <v>13</v>
      </c>
      <c r="T93" s="1">
        <v>7189</v>
      </c>
      <c r="U93" s="2">
        <v>54</v>
      </c>
    </row>
    <row r="94" spans="17:21" x14ac:dyDescent="0.3">
      <c r="Q94" t="s">
        <v>41</v>
      </c>
      <c r="R94" t="s">
        <v>35</v>
      </c>
      <c r="S94" t="s">
        <v>28</v>
      </c>
      <c r="T94" s="1">
        <v>7455</v>
      </c>
      <c r="U94" s="2">
        <v>216</v>
      </c>
    </row>
    <row r="95" spans="17:21" x14ac:dyDescent="0.3">
      <c r="Q95" t="s">
        <v>3</v>
      </c>
      <c r="R95" t="s">
        <v>34</v>
      </c>
      <c r="S95" t="s">
        <v>26</v>
      </c>
      <c r="T95" s="1">
        <v>3108</v>
      </c>
      <c r="U95" s="2">
        <v>54</v>
      </c>
    </row>
    <row r="96" spans="17:21" x14ac:dyDescent="0.3">
      <c r="Q96" t="s">
        <v>6</v>
      </c>
      <c r="R96" t="s">
        <v>38</v>
      </c>
      <c r="S96" t="s">
        <v>25</v>
      </c>
      <c r="T96" s="1">
        <v>469</v>
      </c>
      <c r="U96" s="2">
        <v>75</v>
      </c>
    </row>
    <row r="97" spans="17:21" x14ac:dyDescent="0.3">
      <c r="Q97" t="s">
        <v>9</v>
      </c>
      <c r="R97" t="s">
        <v>37</v>
      </c>
      <c r="S97" t="s">
        <v>23</v>
      </c>
      <c r="T97" s="1">
        <v>2737</v>
      </c>
      <c r="U97" s="2">
        <v>93</v>
      </c>
    </row>
    <row r="98" spans="17:21" x14ac:dyDescent="0.3">
      <c r="Q98" t="s">
        <v>9</v>
      </c>
      <c r="R98" t="s">
        <v>37</v>
      </c>
      <c r="S98" t="s">
        <v>25</v>
      </c>
      <c r="T98" s="1">
        <v>4305</v>
      </c>
      <c r="U98" s="2">
        <v>156</v>
      </c>
    </row>
    <row r="99" spans="17:21" x14ac:dyDescent="0.3">
      <c r="Q99" t="s">
        <v>9</v>
      </c>
      <c r="R99" t="s">
        <v>38</v>
      </c>
      <c r="S99" t="s">
        <v>17</v>
      </c>
      <c r="T99" s="1">
        <v>2408</v>
      </c>
      <c r="U99" s="2">
        <v>9</v>
      </c>
    </row>
    <row r="100" spans="17:21" x14ac:dyDescent="0.3">
      <c r="Q100" t="s">
        <v>3</v>
      </c>
      <c r="R100" t="s">
        <v>36</v>
      </c>
      <c r="S100" t="s">
        <v>19</v>
      </c>
      <c r="T100" s="1">
        <v>1281</v>
      </c>
      <c r="U100" s="2">
        <v>18</v>
      </c>
    </row>
    <row r="101" spans="17:21" x14ac:dyDescent="0.3">
      <c r="Q101" t="s">
        <v>40</v>
      </c>
      <c r="R101" t="s">
        <v>35</v>
      </c>
      <c r="S101" t="s">
        <v>32</v>
      </c>
      <c r="T101" s="1">
        <v>12348</v>
      </c>
      <c r="U101" s="2">
        <v>234</v>
      </c>
    </row>
    <row r="102" spans="17:21" x14ac:dyDescent="0.3">
      <c r="Q102" t="s">
        <v>3</v>
      </c>
      <c r="R102" t="s">
        <v>34</v>
      </c>
      <c r="S102" t="s">
        <v>28</v>
      </c>
      <c r="T102" s="1">
        <v>3689</v>
      </c>
      <c r="U102" s="2">
        <v>312</v>
      </c>
    </row>
    <row r="103" spans="17:21" x14ac:dyDescent="0.3">
      <c r="Q103" t="s">
        <v>7</v>
      </c>
      <c r="R103" t="s">
        <v>36</v>
      </c>
      <c r="S103" t="s">
        <v>19</v>
      </c>
      <c r="T103" s="1">
        <v>2870</v>
      </c>
      <c r="U103" s="2">
        <v>300</v>
      </c>
    </row>
    <row r="104" spans="17:21" x14ac:dyDescent="0.3">
      <c r="Q104" t="s">
        <v>2</v>
      </c>
      <c r="R104" t="s">
        <v>36</v>
      </c>
      <c r="S104" t="s">
        <v>27</v>
      </c>
      <c r="T104" s="1">
        <v>798</v>
      </c>
      <c r="U104" s="2">
        <v>519</v>
      </c>
    </row>
    <row r="105" spans="17:21" x14ac:dyDescent="0.3">
      <c r="Q105" t="s">
        <v>41</v>
      </c>
      <c r="R105" t="s">
        <v>37</v>
      </c>
      <c r="S105" t="s">
        <v>21</v>
      </c>
      <c r="T105" s="1">
        <v>2933</v>
      </c>
      <c r="U105" s="2">
        <v>9</v>
      </c>
    </row>
    <row r="106" spans="17:21" x14ac:dyDescent="0.3">
      <c r="Q106" t="s">
        <v>5</v>
      </c>
      <c r="R106" t="s">
        <v>35</v>
      </c>
      <c r="S106" t="s">
        <v>4</v>
      </c>
      <c r="T106" s="1">
        <v>2744</v>
      </c>
      <c r="U106" s="2">
        <v>9</v>
      </c>
    </row>
    <row r="107" spans="17:21" x14ac:dyDescent="0.3">
      <c r="Q107" t="s">
        <v>40</v>
      </c>
      <c r="R107" t="s">
        <v>36</v>
      </c>
      <c r="S107" t="s">
        <v>33</v>
      </c>
      <c r="T107" s="1">
        <v>9772</v>
      </c>
      <c r="U107" s="2">
        <v>90</v>
      </c>
    </row>
    <row r="108" spans="17:21" x14ac:dyDescent="0.3">
      <c r="Q108" t="s">
        <v>7</v>
      </c>
      <c r="R108" t="s">
        <v>34</v>
      </c>
      <c r="S108" t="s">
        <v>25</v>
      </c>
      <c r="T108" s="1">
        <v>1568</v>
      </c>
      <c r="U108" s="2">
        <v>96</v>
      </c>
    </row>
    <row r="109" spans="17:21" x14ac:dyDescent="0.3">
      <c r="Q109" t="s">
        <v>2</v>
      </c>
      <c r="R109" t="s">
        <v>36</v>
      </c>
      <c r="S109" t="s">
        <v>16</v>
      </c>
      <c r="T109" s="1">
        <v>11417</v>
      </c>
      <c r="U109" s="2">
        <v>21</v>
      </c>
    </row>
    <row r="110" spans="17:21" x14ac:dyDescent="0.3">
      <c r="Q110" t="s">
        <v>40</v>
      </c>
      <c r="R110" t="s">
        <v>34</v>
      </c>
      <c r="S110" t="s">
        <v>26</v>
      </c>
      <c r="T110" s="1">
        <v>6748</v>
      </c>
      <c r="U110" s="2">
        <v>48</v>
      </c>
    </row>
    <row r="111" spans="17:21" x14ac:dyDescent="0.3">
      <c r="Q111" t="s">
        <v>10</v>
      </c>
      <c r="R111" t="s">
        <v>36</v>
      </c>
      <c r="S111" t="s">
        <v>27</v>
      </c>
      <c r="T111" s="1">
        <v>1407</v>
      </c>
      <c r="U111" s="2">
        <v>72</v>
      </c>
    </row>
    <row r="112" spans="17:21" x14ac:dyDescent="0.3">
      <c r="Q112" t="s">
        <v>8</v>
      </c>
      <c r="R112" t="s">
        <v>35</v>
      </c>
      <c r="S112" t="s">
        <v>29</v>
      </c>
      <c r="T112" s="1">
        <v>2023</v>
      </c>
      <c r="U112" s="2">
        <v>168</v>
      </c>
    </row>
    <row r="113" spans="17:21" x14ac:dyDescent="0.3">
      <c r="Q113" t="s">
        <v>5</v>
      </c>
      <c r="R113" t="s">
        <v>39</v>
      </c>
      <c r="S113" t="s">
        <v>26</v>
      </c>
      <c r="T113" s="1">
        <v>5236</v>
      </c>
      <c r="U113" s="2">
        <v>51</v>
      </c>
    </row>
    <row r="114" spans="17:21" x14ac:dyDescent="0.3">
      <c r="Q114" t="s">
        <v>41</v>
      </c>
      <c r="R114" t="s">
        <v>36</v>
      </c>
      <c r="S114" t="s">
        <v>19</v>
      </c>
      <c r="T114" s="1">
        <v>1925</v>
      </c>
      <c r="U114" s="2">
        <v>192</v>
      </c>
    </row>
    <row r="115" spans="17:21" x14ac:dyDescent="0.3">
      <c r="Q115" t="s">
        <v>7</v>
      </c>
      <c r="R115" t="s">
        <v>37</v>
      </c>
      <c r="S115" t="s">
        <v>14</v>
      </c>
      <c r="T115" s="1">
        <v>6608</v>
      </c>
      <c r="U115" s="2">
        <v>225</v>
      </c>
    </row>
    <row r="116" spans="17:21" x14ac:dyDescent="0.3">
      <c r="Q116" t="s">
        <v>6</v>
      </c>
      <c r="R116" t="s">
        <v>34</v>
      </c>
      <c r="S116" t="s">
        <v>26</v>
      </c>
      <c r="T116" s="1">
        <v>8008</v>
      </c>
      <c r="U116" s="2">
        <v>456</v>
      </c>
    </row>
    <row r="117" spans="17:21" x14ac:dyDescent="0.3">
      <c r="Q117" t="s">
        <v>10</v>
      </c>
      <c r="R117" t="s">
        <v>34</v>
      </c>
      <c r="S117" t="s">
        <v>25</v>
      </c>
      <c r="T117" s="1">
        <v>1428</v>
      </c>
      <c r="U117" s="2">
        <v>93</v>
      </c>
    </row>
    <row r="118" spans="17:21" x14ac:dyDescent="0.3">
      <c r="Q118" t="s">
        <v>6</v>
      </c>
      <c r="R118" t="s">
        <v>34</v>
      </c>
      <c r="S118" t="s">
        <v>4</v>
      </c>
      <c r="T118" s="1">
        <v>525</v>
      </c>
      <c r="U118" s="2">
        <v>48</v>
      </c>
    </row>
    <row r="119" spans="17:21" x14ac:dyDescent="0.3">
      <c r="Q119" t="s">
        <v>6</v>
      </c>
      <c r="R119" t="s">
        <v>37</v>
      </c>
      <c r="S119" t="s">
        <v>18</v>
      </c>
      <c r="T119" s="1">
        <v>1505</v>
      </c>
      <c r="U119" s="2">
        <v>102</v>
      </c>
    </row>
    <row r="120" spans="17:21" x14ac:dyDescent="0.3">
      <c r="Q120" t="s">
        <v>7</v>
      </c>
      <c r="R120" t="s">
        <v>35</v>
      </c>
      <c r="S120" t="s">
        <v>30</v>
      </c>
      <c r="T120" s="1">
        <v>6755</v>
      </c>
      <c r="U120" s="2">
        <v>252</v>
      </c>
    </row>
    <row r="121" spans="17:21" x14ac:dyDescent="0.3">
      <c r="Q121" t="s">
        <v>2</v>
      </c>
      <c r="R121" t="s">
        <v>37</v>
      </c>
      <c r="S121" t="s">
        <v>18</v>
      </c>
      <c r="T121" s="1">
        <v>11571</v>
      </c>
      <c r="U121" s="2">
        <v>138</v>
      </c>
    </row>
    <row r="122" spans="17:21" x14ac:dyDescent="0.3">
      <c r="Q122" t="s">
        <v>40</v>
      </c>
      <c r="R122" t="s">
        <v>38</v>
      </c>
      <c r="S122" t="s">
        <v>25</v>
      </c>
      <c r="T122" s="1">
        <v>2541</v>
      </c>
      <c r="U122" s="2">
        <v>90</v>
      </c>
    </row>
    <row r="123" spans="17:21" x14ac:dyDescent="0.3">
      <c r="Q123" t="s">
        <v>41</v>
      </c>
      <c r="R123" t="s">
        <v>37</v>
      </c>
      <c r="S123" t="s">
        <v>30</v>
      </c>
      <c r="T123" s="1">
        <v>1526</v>
      </c>
      <c r="U123" s="2">
        <v>240</v>
      </c>
    </row>
    <row r="124" spans="17:21" x14ac:dyDescent="0.3">
      <c r="Q124" t="s">
        <v>40</v>
      </c>
      <c r="R124" t="s">
        <v>38</v>
      </c>
      <c r="S124" t="s">
        <v>4</v>
      </c>
      <c r="T124" s="1">
        <v>6125</v>
      </c>
      <c r="U124" s="2">
        <v>102</v>
      </c>
    </row>
    <row r="125" spans="17:21" x14ac:dyDescent="0.3">
      <c r="Q125" t="s">
        <v>41</v>
      </c>
      <c r="R125" t="s">
        <v>35</v>
      </c>
      <c r="S125" t="s">
        <v>27</v>
      </c>
      <c r="T125" s="1">
        <v>847</v>
      </c>
      <c r="U125" s="2">
        <v>129</v>
      </c>
    </row>
    <row r="126" spans="17:21" x14ac:dyDescent="0.3">
      <c r="Q126" t="s">
        <v>8</v>
      </c>
      <c r="R126" t="s">
        <v>35</v>
      </c>
      <c r="S126" t="s">
        <v>27</v>
      </c>
      <c r="T126" s="1">
        <v>4753</v>
      </c>
      <c r="U126" s="2">
        <v>300</v>
      </c>
    </row>
    <row r="127" spans="17:21" x14ac:dyDescent="0.3">
      <c r="Q127" t="s">
        <v>6</v>
      </c>
      <c r="R127" t="s">
        <v>38</v>
      </c>
      <c r="S127" t="s">
        <v>33</v>
      </c>
      <c r="T127" s="1">
        <v>959</v>
      </c>
      <c r="U127" s="2">
        <v>135</v>
      </c>
    </row>
    <row r="128" spans="17:21" x14ac:dyDescent="0.3">
      <c r="Q128" t="s">
        <v>7</v>
      </c>
      <c r="R128" t="s">
        <v>35</v>
      </c>
      <c r="S128" t="s">
        <v>24</v>
      </c>
      <c r="T128" s="1">
        <v>2793</v>
      </c>
      <c r="U128" s="2">
        <v>114</v>
      </c>
    </row>
    <row r="129" spans="17:21" x14ac:dyDescent="0.3">
      <c r="Q129" t="s">
        <v>7</v>
      </c>
      <c r="R129" t="s">
        <v>35</v>
      </c>
      <c r="S129" t="s">
        <v>14</v>
      </c>
      <c r="T129" s="1">
        <v>4606</v>
      </c>
      <c r="U129" s="2">
        <v>63</v>
      </c>
    </row>
    <row r="130" spans="17:21" x14ac:dyDescent="0.3">
      <c r="Q130" t="s">
        <v>7</v>
      </c>
      <c r="R130" t="s">
        <v>36</v>
      </c>
      <c r="S130" t="s">
        <v>29</v>
      </c>
      <c r="T130" s="1">
        <v>5551</v>
      </c>
      <c r="U130" s="2">
        <v>252</v>
      </c>
    </row>
    <row r="131" spans="17:21" x14ac:dyDescent="0.3">
      <c r="Q131" t="s">
        <v>10</v>
      </c>
      <c r="R131" t="s">
        <v>36</v>
      </c>
      <c r="S131" t="s">
        <v>32</v>
      </c>
      <c r="T131" s="1">
        <v>6657</v>
      </c>
      <c r="U131" s="2">
        <v>303</v>
      </c>
    </row>
    <row r="132" spans="17:21" x14ac:dyDescent="0.3">
      <c r="Q132" t="s">
        <v>7</v>
      </c>
      <c r="R132" t="s">
        <v>39</v>
      </c>
      <c r="S132" t="s">
        <v>17</v>
      </c>
      <c r="T132" s="1">
        <v>4438</v>
      </c>
      <c r="U132" s="2">
        <v>246</v>
      </c>
    </row>
    <row r="133" spans="17:21" x14ac:dyDescent="0.3">
      <c r="Q133" t="s">
        <v>8</v>
      </c>
      <c r="R133" t="s">
        <v>38</v>
      </c>
      <c r="S133" t="s">
        <v>22</v>
      </c>
      <c r="T133" s="1">
        <v>168</v>
      </c>
      <c r="U133" s="2">
        <v>84</v>
      </c>
    </row>
    <row r="134" spans="17:21" x14ac:dyDescent="0.3">
      <c r="Q134" t="s">
        <v>7</v>
      </c>
      <c r="R134" t="s">
        <v>34</v>
      </c>
      <c r="S134" t="s">
        <v>17</v>
      </c>
      <c r="T134" s="1">
        <v>7777</v>
      </c>
      <c r="U134" s="2">
        <v>39</v>
      </c>
    </row>
    <row r="135" spans="17:21" x14ac:dyDescent="0.3">
      <c r="Q135" t="s">
        <v>5</v>
      </c>
      <c r="R135" t="s">
        <v>36</v>
      </c>
      <c r="S135" t="s">
        <v>17</v>
      </c>
      <c r="T135" s="1">
        <v>3339</v>
      </c>
      <c r="U135" s="2">
        <v>348</v>
      </c>
    </row>
    <row r="136" spans="17:21" x14ac:dyDescent="0.3">
      <c r="Q136" t="s">
        <v>7</v>
      </c>
      <c r="R136" t="s">
        <v>37</v>
      </c>
      <c r="S136" t="s">
        <v>33</v>
      </c>
      <c r="T136" s="1">
        <v>6391</v>
      </c>
      <c r="U136" s="2">
        <v>48</v>
      </c>
    </row>
    <row r="137" spans="17:21" x14ac:dyDescent="0.3">
      <c r="Q137" t="s">
        <v>5</v>
      </c>
      <c r="R137" t="s">
        <v>37</v>
      </c>
      <c r="S137" t="s">
        <v>22</v>
      </c>
      <c r="T137" s="1">
        <v>518</v>
      </c>
      <c r="U137" s="2">
        <v>75</v>
      </c>
    </row>
    <row r="138" spans="17:21" x14ac:dyDescent="0.3">
      <c r="Q138" t="s">
        <v>7</v>
      </c>
      <c r="R138" t="s">
        <v>38</v>
      </c>
      <c r="S138" t="s">
        <v>28</v>
      </c>
      <c r="T138" s="1">
        <v>5677</v>
      </c>
      <c r="U138" s="2">
        <v>258</v>
      </c>
    </row>
    <row r="139" spans="17:21" x14ac:dyDescent="0.3">
      <c r="Q139" t="s">
        <v>6</v>
      </c>
      <c r="R139" t="s">
        <v>39</v>
      </c>
      <c r="S139" t="s">
        <v>17</v>
      </c>
      <c r="T139" s="1">
        <v>6048</v>
      </c>
      <c r="U139" s="2">
        <v>27</v>
      </c>
    </row>
    <row r="140" spans="17:21" x14ac:dyDescent="0.3">
      <c r="Q140" t="s">
        <v>8</v>
      </c>
      <c r="R140" t="s">
        <v>38</v>
      </c>
      <c r="S140" t="s">
        <v>32</v>
      </c>
      <c r="T140" s="1">
        <v>3752</v>
      </c>
      <c r="U140" s="2">
        <v>213</v>
      </c>
    </row>
    <row r="141" spans="17:21" x14ac:dyDescent="0.3">
      <c r="Q141" t="s">
        <v>5</v>
      </c>
      <c r="R141" t="s">
        <v>35</v>
      </c>
      <c r="S141" t="s">
        <v>29</v>
      </c>
      <c r="T141" s="1">
        <v>4480</v>
      </c>
      <c r="U141" s="2">
        <v>357</v>
      </c>
    </row>
    <row r="142" spans="17:21" x14ac:dyDescent="0.3">
      <c r="Q142" t="s">
        <v>9</v>
      </c>
      <c r="R142" t="s">
        <v>37</v>
      </c>
      <c r="S142" t="s">
        <v>4</v>
      </c>
      <c r="T142" s="1">
        <v>259</v>
      </c>
      <c r="U142" s="2">
        <v>207</v>
      </c>
    </row>
    <row r="143" spans="17:21" x14ac:dyDescent="0.3">
      <c r="Q143" t="s">
        <v>8</v>
      </c>
      <c r="R143" t="s">
        <v>37</v>
      </c>
      <c r="S143" t="s">
        <v>30</v>
      </c>
      <c r="T143" s="1">
        <v>42</v>
      </c>
      <c r="U143" s="2">
        <v>150</v>
      </c>
    </row>
    <row r="144" spans="17:21" x14ac:dyDescent="0.3">
      <c r="Q144" t="s">
        <v>41</v>
      </c>
      <c r="R144" t="s">
        <v>36</v>
      </c>
      <c r="S144" t="s">
        <v>26</v>
      </c>
      <c r="T144" s="1">
        <v>98</v>
      </c>
      <c r="U144" s="2">
        <v>204</v>
      </c>
    </row>
    <row r="145" spans="17:21" x14ac:dyDescent="0.3">
      <c r="Q145" t="s">
        <v>7</v>
      </c>
      <c r="R145" t="s">
        <v>35</v>
      </c>
      <c r="S145" t="s">
        <v>27</v>
      </c>
      <c r="T145" s="1">
        <v>2478</v>
      </c>
      <c r="U145" s="2">
        <v>21</v>
      </c>
    </row>
    <row r="146" spans="17:21" x14ac:dyDescent="0.3">
      <c r="Q146" t="s">
        <v>41</v>
      </c>
      <c r="R146" t="s">
        <v>34</v>
      </c>
      <c r="S146" t="s">
        <v>33</v>
      </c>
      <c r="T146" s="1">
        <v>7847</v>
      </c>
      <c r="U146" s="2">
        <v>174</v>
      </c>
    </row>
    <row r="147" spans="17:21" x14ac:dyDescent="0.3">
      <c r="Q147" t="s">
        <v>2</v>
      </c>
      <c r="R147" t="s">
        <v>37</v>
      </c>
      <c r="S147" t="s">
        <v>17</v>
      </c>
      <c r="T147" s="1">
        <v>9926</v>
      </c>
      <c r="U147" s="2">
        <v>201</v>
      </c>
    </row>
    <row r="148" spans="17:21" x14ac:dyDescent="0.3">
      <c r="Q148" t="s">
        <v>8</v>
      </c>
      <c r="R148" t="s">
        <v>38</v>
      </c>
      <c r="S148" t="s">
        <v>13</v>
      </c>
      <c r="T148" s="1">
        <v>819</v>
      </c>
      <c r="U148" s="2">
        <v>510</v>
      </c>
    </row>
    <row r="149" spans="17:21" x14ac:dyDescent="0.3">
      <c r="Q149" t="s">
        <v>6</v>
      </c>
      <c r="R149" t="s">
        <v>39</v>
      </c>
      <c r="S149" t="s">
        <v>29</v>
      </c>
      <c r="T149" s="1">
        <v>3052</v>
      </c>
      <c r="U149" s="2">
        <v>378</v>
      </c>
    </row>
    <row r="150" spans="17:21" x14ac:dyDescent="0.3">
      <c r="Q150" t="s">
        <v>9</v>
      </c>
      <c r="R150" t="s">
        <v>34</v>
      </c>
      <c r="S150" t="s">
        <v>21</v>
      </c>
      <c r="T150" s="1">
        <v>6832</v>
      </c>
      <c r="U150" s="2">
        <v>27</v>
      </c>
    </row>
    <row r="151" spans="17:21" x14ac:dyDescent="0.3">
      <c r="Q151" t="s">
        <v>2</v>
      </c>
      <c r="R151" t="s">
        <v>39</v>
      </c>
      <c r="S151" t="s">
        <v>16</v>
      </c>
      <c r="T151" s="1">
        <v>2016</v>
      </c>
      <c r="U151" s="2">
        <v>117</v>
      </c>
    </row>
    <row r="152" spans="17:21" x14ac:dyDescent="0.3">
      <c r="Q152" t="s">
        <v>6</v>
      </c>
      <c r="R152" t="s">
        <v>38</v>
      </c>
      <c r="S152" t="s">
        <v>21</v>
      </c>
      <c r="T152" s="1">
        <v>7322</v>
      </c>
      <c r="U152" s="2">
        <v>36</v>
      </c>
    </row>
    <row r="153" spans="17:21" x14ac:dyDescent="0.3">
      <c r="Q153" t="s">
        <v>8</v>
      </c>
      <c r="R153" t="s">
        <v>35</v>
      </c>
      <c r="S153" t="s">
        <v>33</v>
      </c>
      <c r="T153" s="1">
        <v>357</v>
      </c>
      <c r="U153" s="2">
        <v>126</v>
      </c>
    </row>
    <row r="154" spans="17:21" x14ac:dyDescent="0.3">
      <c r="Q154" t="s">
        <v>9</v>
      </c>
      <c r="R154" t="s">
        <v>39</v>
      </c>
      <c r="S154" t="s">
        <v>25</v>
      </c>
      <c r="T154" s="1">
        <v>3192</v>
      </c>
      <c r="U154" s="2">
        <v>72</v>
      </c>
    </row>
    <row r="155" spans="17:21" x14ac:dyDescent="0.3">
      <c r="Q155" t="s">
        <v>7</v>
      </c>
      <c r="R155" t="s">
        <v>36</v>
      </c>
      <c r="S155" t="s">
        <v>22</v>
      </c>
      <c r="T155" s="1">
        <v>8435</v>
      </c>
      <c r="U155" s="2">
        <v>42</v>
      </c>
    </row>
    <row r="156" spans="17:21" x14ac:dyDescent="0.3">
      <c r="Q156" t="s">
        <v>40</v>
      </c>
      <c r="R156" t="s">
        <v>39</v>
      </c>
      <c r="S156" t="s">
        <v>29</v>
      </c>
      <c r="T156" s="1">
        <v>0</v>
      </c>
      <c r="U156" s="2">
        <v>135</v>
      </c>
    </row>
    <row r="157" spans="17:21" x14ac:dyDescent="0.3">
      <c r="Q157" t="s">
        <v>7</v>
      </c>
      <c r="R157" t="s">
        <v>34</v>
      </c>
      <c r="S157" t="s">
        <v>24</v>
      </c>
      <c r="T157" s="1">
        <v>8862</v>
      </c>
      <c r="U157" s="2">
        <v>189</v>
      </c>
    </row>
    <row r="158" spans="17:21" x14ac:dyDescent="0.3">
      <c r="Q158" t="s">
        <v>6</v>
      </c>
      <c r="R158" t="s">
        <v>37</v>
      </c>
      <c r="S158" t="s">
        <v>28</v>
      </c>
      <c r="T158" s="1">
        <v>3556</v>
      </c>
      <c r="U158" s="2">
        <v>459</v>
      </c>
    </row>
    <row r="159" spans="17:21" x14ac:dyDescent="0.3">
      <c r="Q159" t="s">
        <v>5</v>
      </c>
      <c r="R159" t="s">
        <v>34</v>
      </c>
      <c r="S159" t="s">
        <v>15</v>
      </c>
      <c r="T159" s="1">
        <v>7280</v>
      </c>
      <c r="U159" s="2">
        <v>201</v>
      </c>
    </row>
    <row r="160" spans="17:21" x14ac:dyDescent="0.3">
      <c r="Q160" t="s">
        <v>6</v>
      </c>
      <c r="R160" t="s">
        <v>34</v>
      </c>
      <c r="S160" t="s">
        <v>30</v>
      </c>
      <c r="T160" s="1">
        <v>3402</v>
      </c>
      <c r="U160" s="2">
        <v>366</v>
      </c>
    </row>
    <row r="161" spans="17:21" x14ac:dyDescent="0.3">
      <c r="Q161" t="s">
        <v>3</v>
      </c>
      <c r="R161" t="s">
        <v>37</v>
      </c>
      <c r="S161" t="s">
        <v>29</v>
      </c>
      <c r="T161" s="1">
        <v>4592</v>
      </c>
      <c r="U161" s="2">
        <v>324</v>
      </c>
    </row>
    <row r="162" spans="17:21" x14ac:dyDescent="0.3">
      <c r="Q162" t="s">
        <v>9</v>
      </c>
      <c r="R162" t="s">
        <v>35</v>
      </c>
      <c r="S162" t="s">
        <v>15</v>
      </c>
      <c r="T162" s="1">
        <v>7833</v>
      </c>
      <c r="U162" s="2">
        <v>243</v>
      </c>
    </row>
    <row r="163" spans="17:21" x14ac:dyDescent="0.3">
      <c r="Q163" t="s">
        <v>2</v>
      </c>
      <c r="R163" t="s">
        <v>39</v>
      </c>
      <c r="S163" t="s">
        <v>21</v>
      </c>
      <c r="T163" s="1">
        <v>7651</v>
      </c>
      <c r="U163" s="2">
        <v>213</v>
      </c>
    </row>
    <row r="164" spans="17:21" x14ac:dyDescent="0.3">
      <c r="Q164" t="s">
        <v>40</v>
      </c>
      <c r="R164" t="s">
        <v>35</v>
      </c>
      <c r="S164" t="s">
        <v>30</v>
      </c>
      <c r="T164" s="1">
        <v>2275</v>
      </c>
      <c r="U164" s="2">
        <v>447</v>
      </c>
    </row>
    <row r="165" spans="17:21" x14ac:dyDescent="0.3">
      <c r="Q165" t="s">
        <v>40</v>
      </c>
      <c r="R165" t="s">
        <v>38</v>
      </c>
      <c r="S165" t="s">
        <v>13</v>
      </c>
      <c r="T165" s="1">
        <v>5670</v>
      </c>
      <c r="U165" s="2">
        <v>297</v>
      </c>
    </row>
    <row r="166" spans="17:21" x14ac:dyDescent="0.3">
      <c r="Q166" t="s">
        <v>7</v>
      </c>
      <c r="R166" t="s">
        <v>35</v>
      </c>
      <c r="S166" t="s">
        <v>16</v>
      </c>
      <c r="T166" s="1">
        <v>2135</v>
      </c>
      <c r="U166" s="2">
        <v>27</v>
      </c>
    </row>
    <row r="167" spans="17:21" x14ac:dyDescent="0.3">
      <c r="Q167" t="s">
        <v>40</v>
      </c>
      <c r="R167" t="s">
        <v>34</v>
      </c>
      <c r="S167" t="s">
        <v>23</v>
      </c>
      <c r="T167" s="1">
        <v>2779</v>
      </c>
      <c r="U167" s="2">
        <v>75</v>
      </c>
    </row>
    <row r="168" spans="17:21" x14ac:dyDescent="0.3">
      <c r="Q168" t="s">
        <v>10</v>
      </c>
      <c r="R168" t="s">
        <v>39</v>
      </c>
      <c r="S168" t="s">
        <v>33</v>
      </c>
      <c r="T168" s="1">
        <v>12950</v>
      </c>
      <c r="U168" s="2">
        <v>30</v>
      </c>
    </row>
    <row r="169" spans="17:21" x14ac:dyDescent="0.3">
      <c r="Q169" t="s">
        <v>7</v>
      </c>
      <c r="R169" t="s">
        <v>36</v>
      </c>
      <c r="S169" t="s">
        <v>18</v>
      </c>
      <c r="T169" s="1">
        <v>2646</v>
      </c>
      <c r="U169" s="2">
        <v>177</v>
      </c>
    </row>
    <row r="170" spans="17:21" x14ac:dyDescent="0.3">
      <c r="Q170" t="s">
        <v>40</v>
      </c>
      <c r="R170" t="s">
        <v>34</v>
      </c>
      <c r="S170" t="s">
        <v>33</v>
      </c>
      <c r="T170" s="1">
        <v>3794</v>
      </c>
      <c r="U170" s="2">
        <v>159</v>
      </c>
    </row>
    <row r="171" spans="17:21" x14ac:dyDescent="0.3">
      <c r="Q171" t="s">
        <v>3</v>
      </c>
      <c r="R171" t="s">
        <v>35</v>
      </c>
      <c r="S171" t="s">
        <v>33</v>
      </c>
      <c r="T171" s="1">
        <v>819</v>
      </c>
      <c r="U171" s="2">
        <v>306</v>
      </c>
    </row>
    <row r="172" spans="17:21" x14ac:dyDescent="0.3">
      <c r="Q172" t="s">
        <v>3</v>
      </c>
      <c r="R172" t="s">
        <v>34</v>
      </c>
      <c r="S172" t="s">
        <v>20</v>
      </c>
      <c r="T172" s="1">
        <v>2583</v>
      </c>
      <c r="U172" s="2">
        <v>18</v>
      </c>
    </row>
    <row r="173" spans="17:21" x14ac:dyDescent="0.3">
      <c r="Q173" t="s">
        <v>7</v>
      </c>
      <c r="R173" t="s">
        <v>35</v>
      </c>
      <c r="S173" t="s">
        <v>19</v>
      </c>
      <c r="T173" s="1">
        <v>4585</v>
      </c>
      <c r="U173" s="2">
        <v>240</v>
      </c>
    </row>
    <row r="174" spans="17:21" x14ac:dyDescent="0.3">
      <c r="Q174" t="s">
        <v>5</v>
      </c>
      <c r="R174" t="s">
        <v>34</v>
      </c>
      <c r="S174" t="s">
        <v>33</v>
      </c>
      <c r="T174" s="1">
        <v>1652</v>
      </c>
      <c r="U174" s="2">
        <v>93</v>
      </c>
    </row>
    <row r="175" spans="17:21" x14ac:dyDescent="0.3">
      <c r="Q175" t="s">
        <v>10</v>
      </c>
      <c r="R175" t="s">
        <v>34</v>
      </c>
      <c r="S175" t="s">
        <v>26</v>
      </c>
      <c r="T175" s="1">
        <v>4991</v>
      </c>
      <c r="U175" s="2">
        <v>9</v>
      </c>
    </row>
    <row r="176" spans="17:21" x14ac:dyDescent="0.3">
      <c r="Q176" t="s">
        <v>8</v>
      </c>
      <c r="R176" t="s">
        <v>34</v>
      </c>
      <c r="S176" t="s">
        <v>16</v>
      </c>
      <c r="T176" s="1">
        <v>2009</v>
      </c>
      <c r="U176" s="2">
        <v>219</v>
      </c>
    </row>
    <row r="177" spans="17:21" x14ac:dyDescent="0.3">
      <c r="Q177" t="s">
        <v>2</v>
      </c>
      <c r="R177" t="s">
        <v>39</v>
      </c>
      <c r="S177" t="s">
        <v>22</v>
      </c>
      <c r="T177" s="1">
        <v>1568</v>
      </c>
      <c r="U177" s="2">
        <v>141</v>
      </c>
    </row>
    <row r="178" spans="17:21" x14ac:dyDescent="0.3">
      <c r="Q178" t="s">
        <v>41</v>
      </c>
      <c r="R178" t="s">
        <v>37</v>
      </c>
      <c r="S178" t="s">
        <v>20</v>
      </c>
      <c r="T178" s="1">
        <v>3388</v>
      </c>
      <c r="U178" s="2">
        <v>123</v>
      </c>
    </row>
    <row r="179" spans="17:21" x14ac:dyDescent="0.3">
      <c r="Q179" t="s">
        <v>40</v>
      </c>
      <c r="R179" t="s">
        <v>38</v>
      </c>
      <c r="S179" t="s">
        <v>24</v>
      </c>
      <c r="T179" s="1">
        <v>623</v>
      </c>
      <c r="U179" s="2">
        <v>51</v>
      </c>
    </row>
    <row r="180" spans="17:21" x14ac:dyDescent="0.3">
      <c r="Q180" t="s">
        <v>6</v>
      </c>
      <c r="R180" t="s">
        <v>36</v>
      </c>
      <c r="S180" t="s">
        <v>4</v>
      </c>
      <c r="T180" s="1">
        <v>10073</v>
      </c>
      <c r="U180" s="2">
        <v>120</v>
      </c>
    </row>
    <row r="181" spans="17:21" x14ac:dyDescent="0.3">
      <c r="Q181" t="s">
        <v>8</v>
      </c>
      <c r="R181" t="s">
        <v>39</v>
      </c>
      <c r="S181" t="s">
        <v>26</v>
      </c>
      <c r="T181" s="1">
        <v>1561</v>
      </c>
      <c r="U181" s="2">
        <v>27</v>
      </c>
    </row>
    <row r="182" spans="17:21" x14ac:dyDescent="0.3">
      <c r="Q182" t="s">
        <v>9</v>
      </c>
      <c r="R182" t="s">
        <v>36</v>
      </c>
      <c r="S182" t="s">
        <v>27</v>
      </c>
      <c r="T182" s="1">
        <v>11522</v>
      </c>
      <c r="U182" s="2">
        <v>204</v>
      </c>
    </row>
    <row r="183" spans="17:21" x14ac:dyDescent="0.3">
      <c r="Q183" t="s">
        <v>6</v>
      </c>
      <c r="R183" t="s">
        <v>38</v>
      </c>
      <c r="S183" t="s">
        <v>13</v>
      </c>
      <c r="T183" s="1">
        <v>2317</v>
      </c>
      <c r="U183" s="2">
        <v>123</v>
      </c>
    </row>
    <row r="184" spans="17:21" x14ac:dyDescent="0.3">
      <c r="Q184" t="s">
        <v>10</v>
      </c>
      <c r="R184" t="s">
        <v>37</v>
      </c>
      <c r="S184" t="s">
        <v>28</v>
      </c>
      <c r="T184" s="1">
        <v>3059</v>
      </c>
      <c r="U184" s="2">
        <v>27</v>
      </c>
    </row>
    <row r="185" spans="17:21" x14ac:dyDescent="0.3">
      <c r="Q185" t="s">
        <v>41</v>
      </c>
      <c r="R185" t="s">
        <v>37</v>
      </c>
      <c r="S185" t="s">
        <v>26</v>
      </c>
      <c r="T185" s="1">
        <v>2324</v>
      </c>
      <c r="U185" s="2">
        <v>177</v>
      </c>
    </row>
    <row r="186" spans="17:21" x14ac:dyDescent="0.3">
      <c r="Q186" t="s">
        <v>3</v>
      </c>
      <c r="R186" t="s">
        <v>39</v>
      </c>
      <c r="S186" t="s">
        <v>26</v>
      </c>
      <c r="T186" s="1">
        <v>4956</v>
      </c>
      <c r="U186" s="2">
        <v>171</v>
      </c>
    </row>
    <row r="187" spans="17:21" x14ac:dyDescent="0.3">
      <c r="Q187" t="s">
        <v>10</v>
      </c>
      <c r="R187" t="s">
        <v>34</v>
      </c>
      <c r="S187" t="s">
        <v>19</v>
      </c>
      <c r="T187" s="1">
        <v>5355</v>
      </c>
      <c r="U187" s="2">
        <v>204</v>
      </c>
    </row>
    <row r="188" spans="17:21" x14ac:dyDescent="0.3">
      <c r="Q188" t="s">
        <v>3</v>
      </c>
      <c r="R188" t="s">
        <v>34</v>
      </c>
      <c r="S188" t="s">
        <v>14</v>
      </c>
      <c r="T188" s="1">
        <v>7259</v>
      </c>
      <c r="U188" s="2">
        <v>276</v>
      </c>
    </row>
    <row r="189" spans="17:21" x14ac:dyDescent="0.3">
      <c r="Q189" t="s">
        <v>8</v>
      </c>
      <c r="R189" t="s">
        <v>37</v>
      </c>
      <c r="S189" t="s">
        <v>26</v>
      </c>
      <c r="T189" s="1">
        <v>6279</v>
      </c>
      <c r="U189" s="2">
        <v>45</v>
      </c>
    </row>
    <row r="190" spans="17:21" x14ac:dyDescent="0.3">
      <c r="Q190" t="s">
        <v>40</v>
      </c>
      <c r="R190" t="s">
        <v>38</v>
      </c>
      <c r="S190" t="s">
        <v>29</v>
      </c>
      <c r="T190" s="1">
        <v>2541</v>
      </c>
      <c r="U190" s="2">
        <v>45</v>
      </c>
    </row>
    <row r="191" spans="17:21" x14ac:dyDescent="0.3">
      <c r="Q191" t="s">
        <v>6</v>
      </c>
      <c r="R191" t="s">
        <v>35</v>
      </c>
      <c r="S191" t="s">
        <v>27</v>
      </c>
      <c r="T191" s="1">
        <v>3864</v>
      </c>
      <c r="U191" s="2">
        <v>177</v>
      </c>
    </row>
    <row r="192" spans="17:21" x14ac:dyDescent="0.3">
      <c r="Q192" t="s">
        <v>5</v>
      </c>
      <c r="R192" t="s">
        <v>36</v>
      </c>
      <c r="S192" t="s">
        <v>13</v>
      </c>
      <c r="T192" s="1">
        <v>6146</v>
      </c>
      <c r="U192" s="2">
        <v>63</v>
      </c>
    </row>
    <row r="193" spans="17:21" x14ac:dyDescent="0.3">
      <c r="Q193" t="s">
        <v>9</v>
      </c>
      <c r="R193" t="s">
        <v>39</v>
      </c>
      <c r="S193" t="s">
        <v>18</v>
      </c>
      <c r="T193" s="1">
        <v>2639</v>
      </c>
      <c r="U193" s="2">
        <v>204</v>
      </c>
    </row>
    <row r="194" spans="17:21" x14ac:dyDescent="0.3">
      <c r="Q194" t="s">
        <v>8</v>
      </c>
      <c r="R194" t="s">
        <v>37</v>
      </c>
      <c r="S194" t="s">
        <v>22</v>
      </c>
      <c r="T194" s="1">
        <v>1890</v>
      </c>
      <c r="U194" s="2">
        <v>195</v>
      </c>
    </row>
    <row r="195" spans="17:21" x14ac:dyDescent="0.3">
      <c r="Q195" t="s">
        <v>7</v>
      </c>
      <c r="R195" t="s">
        <v>34</v>
      </c>
      <c r="S195" t="s">
        <v>14</v>
      </c>
      <c r="T195" s="1">
        <v>1932</v>
      </c>
      <c r="U195" s="2">
        <v>369</v>
      </c>
    </row>
    <row r="196" spans="17:21" x14ac:dyDescent="0.3">
      <c r="Q196" t="s">
        <v>3</v>
      </c>
      <c r="R196" t="s">
        <v>34</v>
      </c>
      <c r="S196" t="s">
        <v>25</v>
      </c>
      <c r="T196" s="1">
        <v>6300</v>
      </c>
      <c r="U196" s="2">
        <v>42</v>
      </c>
    </row>
    <row r="197" spans="17:21" x14ac:dyDescent="0.3">
      <c r="Q197" t="s">
        <v>6</v>
      </c>
      <c r="R197" t="s">
        <v>37</v>
      </c>
      <c r="S197" t="s">
        <v>30</v>
      </c>
      <c r="T197" s="1">
        <v>560</v>
      </c>
      <c r="U197" s="2">
        <v>81</v>
      </c>
    </row>
    <row r="198" spans="17:21" x14ac:dyDescent="0.3">
      <c r="Q198" t="s">
        <v>9</v>
      </c>
      <c r="R198" t="s">
        <v>37</v>
      </c>
      <c r="S198" t="s">
        <v>26</v>
      </c>
      <c r="T198" s="1">
        <v>2856</v>
      </c>
      <c r="U198" s="2">
        <v>246</v>
      </c>
    </row>
    <row r="199" spans="17:21" x14ac:dyDescent="0.3">
      <c r="Q199" t="s">
        <v>9</v>
      </c>
      <c r="R199" t="s">
        <v>34</v>
      </c>
      <c r="S199" t="s">
        <v>17</v>
      </c>
      <c r="T199" s="1">
        <v>707</v>
      </c>
      <c r="U199" s="2">
        <v>174</v>
      </c>
    </row>
    <row r="200" spans="17:21" x14ac:dyDescent="0.3">
      <c r="Q200" t="s">
        <v>8</v>
      </c>
      <c r="R200" t="s">
        <v>35</v>
      </c>
      <c r="S200" t="s">
        <v>30</v>
      </c>
      <c r="T200" s="1">
        <v>3598</v>
      </c>
      <c r="U200" s="2">
        <v>81</v>
      </c>
    </row>
    <row r="201" spans="17:21" x14ac:dyDescent="0.3">
      <c r="Q201" t="s">
        <v>40</v>
      </c>
      <c r="R201" t="s">
        <v>35</v>
      </c>
      <c r="S201" t="s">
        <v>22</v>
      </c>
      <c r="T201" s="1">
        <v>6853</v>
      </c>
      <c r="U201" s="2">
        <v>372</v>
      </c>
    </row>
    <row r="202" spans="17:21" x14ac:dyDescent="0.3">
      <c r="Q202" t="s">
        <v>40</v>
      </c>
      <c r="R202" t="s">
        <v>35</v>
      </c>
      <c r="S202" t="s">
        <v>16</v>
      </c>
      <c r="T202" s="1">
        <v>4725</v>
      </c>
      <c r="U202" s="2">
        <v>174</v>
      </c>
    </row>
    <row r="203" spans="17:21" x14ac:dyDescent="0.3">
      <c r="Q203" t="s">
        <v>41</v>
      </c>
      <c r="R203" t="s">
        <v>36</v>
      </c>
      <c r="S203" t="s">
        <v>32</v>
      </c>
      <c r="T203" s="1">
        <v>10304</v>
      </c>
      <c r="U203" s="2">
        <v>84</v>
      </c>
    </row>
    <row r="204" spans="17:21" x14ac:dyDescent="0.3">
      <c r="Q204" t="s">
        <v>41</v>
      </c>
      <c r="R204" t="s">
        <v>34</v>
      </c>
      <c r="S204" t="s">
        <v>16</v>
      </c>
      <c r="T204" s="1">
        <v>1274</v>
      </c>
      <c r="U204" s="2">
        <v>225</v>
      </c>
    </row>
    <row r="205" spans="17:21" x14ac:dyDescent="0.3">
      <c r="Q205" t="s">
        <v>5</v>
      </c>
      <c r="R205" t="s">
        <v>36</v>
      </c>
      <c r="S205" t="s">
        <v>30</v>
      </c>
      <c r="T205" s="1">
        <v>1526</v>
      </c>
      <c r="U205" s="2">
        <v>105</v>
      </c>
    </row>
    <row r="206" spans="17:21" x14ac:dyDescent="0.3">
      <c r="Q206" t="s">
        <v>40</v>
      </c>
      <c r="R206" t="s">
        <v>39</v>
      </c>
      <c r="S206" t="s">
        <v>28</v>
      </c>
      <c r="T206" s="1">
        <v>3101</v>
      </c>
      <c r="U206" s="2">
        <v>225</v>
      </c>
    </row>
    <row r="207" spans="17:21" x14ac:dyDescent="0.3">
      <c r="Q207" t="s">
        <v>2</v>
      </c>
      <c r="R207" t="s">
        <v>37</v>
      </c>
      <c r="S207" t="s">
        <v>14</v>
      </c>
      <c r="T207" s="1">
        <v>1057</v>
      </c>
      <c r="U207" s="2">
        <v>54</v>
      </c>
    </row>
    <row r="208" spans="17:21" x14ac:dyDescent="0.3">
      <c r="Q208" t="s">
        <v>7</v>
      </c>
      <c r="R208" t="s">
        <v>37</v>
      </c>
      <c r="S208" t="s">
        <v>26</v>
      </c>
      <c r="T208" s="1">
        <v>5306</v>
      </c>
      <c r="U208" s="2">
        <v>0</v>
      </c>
    </row>
    <row r="209" spans="17:21" x14ac:dyDescent="0.3">
      <c r="Q209" t="s">
        <v>5</v>
      </c>
      <c r="R209" t="s">
        <v>39</v>
      </c>
      <c r="S209" t="s">
        <v>24</v>
      </c>
      <c r="T209" s="1">
        <v>4018</v>
      </c>
      <c r="U209" s="2">
        <v>171</v>
      </c>
    </row>
    <row r="210" spans="17:21" x14ac:dyDescent="0.3">
      <c r="Q210" t="s">
        <v>9</v>
      </c>
      <c r="R210" t="s">
        <v>34</v>
      </c>
      <c r="S210" t="s">
        <v>16</v>
      </c>
      <c r="T210" s="1">
        <v>938</v>
      </c>
      <c r="U210" s="2">
        <v>189</v>
      </c>
    </row>
    <row r="211" spans="17:21" x14ac:dyDescent="0.3">
      <c r="Q211" t="s">
        <v>7</v>
      </c>
      <c r="R211" t="s">
        <v>38</v>
      </c>
      <c r="S211" t="s">
        <v>18</v>
      </c>
      <c r="T211" s="1">
        <v>1778</v>
      </c>
      <c r="U211" s="2">
        <v>270</v>
      </c>
    </row>
    <row r="212" spans="17:21" x14ac:dyDescent="0.3">
      <c r="Q212" t="s">
        <v>6</v>
      </c>
      <c r="R212" t="s">
        <v>39</v>
      </c>
      <c r="S212" t="s">
        <v>30</v>
      </c>
      <c r="T212" s="1">
        <v>1638</v>
      </c>
      <c r="U212" s="2">
        <v>63</v>
      </c>
    </row>
    <row r="213" spans="17:21" x14ac:dyDescent="0.3">
      <c r="Q213" t="s">
        <v>41</v>
      </c>
      <c r="R213" t="s">
        <v>38</v>
      </c>
      <c r="S213" t="s">
        <v>25</v>
      </c>
      <c r="T213" s="1">
        <v>154</v>
      </c>
      <c r="U213" s="2">
        <v>21</v>
      </c>
    </row>
    <row r="214" spans="17:21" x14ac:dyDescent="0.3">
      <c r="Q214" t="s">
        <v>7</v>
      </c>
      <c r="R214" t="s">
        <v>37</v>
      </c>
      <c r="S214" t="s">
        <v>22</v>
      </c>
      <c r="T214" s="1">
        <v>9835</v>
      </c>
      <c r="U214" s="2">
        <v>207</v>
      </c>
    </row>
    <row r="215" spans="17:21" x14ac:dyDescent="0.3">
      <c r="Q215" t="s">
        <v>9</v>
      </c>
      <c r="R215" t="s">
        <v>37</v>
      </c>
      <c r="S215" t="s">
        <v>20</v>
      </c>
      <c r="T215" s="1">
        <v>7273</v>
      </c>
      <c r="U215" s="2">
        <v>96</v>
      </c>
    </row>
    <row r="216" spans="17:21" x14ac:dyDescent="0.3">
      <c r="Q216" t="s">
        <v>5</v>
      </c>
      <c r="R216" t="s">
        <v>39</v>
      </c>
      <c r="S216" t="s">
        <v>22</v>
      </c>
      <c r="T216" s="1">
        <v>6909</v>
      </c>
      <c r="U216" s="2">
        <v>81</v>
      </c>
    </row>
    <row r="217" spans="17:21" x14ac:dyDescent="0.3">
      <c r="Q217" t="s">
        <v>9</v>
      </c>
      <c r="R217" t="s">
        <v>39</v>
      </c>
      <c r="S217" t="s">
        <v>24</v>
      </c>
      <c r="T217" s="1">
        <v>3920</v>
      </c>
      <c r="U217" s="2">
        <v>306</v>
      </c>
    </row>
    <row r="218" spans="17:21" x14ac:dyDescent="0.3">
      <c r="Q218" t="s">
        <v>10</v>
      </c>
      <c r="R218" t="s">
        <v>39</v>
      </c>
      <c r="S218" t="s">
        <v>21</v>
      </c>
      <c r="T218" s="1">
        <v>4858</v>
      </c>
      <c r="U218" s="2">
        <v>279</v>
      </c>
    </row>
    <row r="219" spans="17:21" x14ac:dyDescent="0.3">
      <c r="Q219" t="s">
        <v>2</v>
      </c>
      <c r="R219" t="s">
        <v>38</v>
      </c>
      <c r="S219" t="s">
        <v>4</v>
      </c>
      <c r="T219" s="1">
        <v>3549</v>
      </c>
      <c r="U219" s="2">
        <v>3</v>
      </c>
    </row>
    <row r="220" spans="17:21" x14ac:dyDescent="0.3">
      <c r="Q220" t="s">
        <v>7</v>
      </c>
      <c r="R220" t="s">
        <v>39</v>
      </c>
      <c r="S220" t="s">
        <v>27</v>
      </c>
      <c r="T220" s="1">
        <v>966</v>
      </c>
      <c r="U220" s="2">
        <v>198</v>
      </c>
    </row>
    <row r="221" spans="17:21" x14ac:dyDescent="0.3">
      <c r="Q221" t="s">
        <v>5</v>
      </c>
      <c r="R221" t="s">
        <v>39</v>
      </c>
      <c r="S221" t="s">
        <v>18</v>
      </c>
      <c r="T221" s="1">
        <v>385</v>
      </c>
      <c r="U221" s="2">
        <v>249</v>
      </c>
    </row>
    <row r="222" spans="17:21" x14ac:dyDescent="0.3">
      <c r="Q222" t="s">
        <v>6</v>
      </c>
      <c r="R222" t="s">
        <v>34</v>
      </c>
      <c r="S222" t="s">
        <v>16</v>
      </c>
      <c r="T222" s="1">
        <v>2219</v>
      </c>
      <c r="U222" s="2">
        <v>75</v>
      </c>
    </row>
    <row r="223" spans="17:21" x14ac:dyDescent="0.3">
      <c r="Q223" t="s">
        <v>9</v>
      </c>
      <c r="R223" t="s">
        <v>36</v>
      </c>
      <c r="S223" t="s">
        <v>32</v>
      </c>
      <c r="T223" s="1">
        <v>2954</v>
      </c>
      <c r="U223" s="2">
        <v>189</v>
      </c>
    </row>
    <row r="224" spans="17:21" x14ac:dyDescent="0.3">
      <c r="Q224" t="s">
        <v>7</v>
      </c>
      <c r="R224" t="s">
        <v>36</v>
      </c>
      <c r="S224" t="s">
        <v>32</v>
      </c>
      <c r="T224" s="1">
        <v>280</v>
      </c>
      <c r="U224" s="2">
        <v>87</v>
      </c>
    </row>
    <row r="225" spans="17:21" x14ac:dyDescent="0.3">
      <c r="Q225" t="s">
        <v>41</v>
      </c>
      <c r="R225" t="s">
        <v>36</v>
      </c>
      <c r="S225" t="s">
        <v>30</v>
      </c>
      <c r="T225" s="1">
        <v>6118</v>
      </c>
      <c r="U225" s="2">
        <v>174</v>
      </c>
    </row>
    <row r="226" spans="17:21" x14ac:dyDescent="0.3">
      <c r="Q226" t="s">
        <v>2</v>
      </c>
      <c r="R226" t="s">
        <v>39</v>
      </c>
      <c r="S226" t="s">
        <v>15</v>
      </c>
      <c r="T226" s="1">
        <v>4802</v>
      </c>
      <c r="U226" s="2">
        <v>36</v>
      </c>
    </row>
    <row r="227" spans="17:21" x14ac:dyDescent="0.3">
      <c r="Q227" t="s">
        <v>9</v>
      </c>
      <c r="R227" t="s">
        <v>38</v>
      </c>
      <c r="S227" t="s">
        <v>24</v>
      </c>
      <c r="T227" s="1">
        <v>4137</v>
      </c>
      <c r="U227" s="2">
        <v>60</v>
      </c>
    </row>
    <row r="228" spans="17:21" x14ac:dyDescent="0.3">
      <c r="Q228" t="s">
        <v>3</v>
      </c>
      <c r="R228" t="s">
        <v>35</v>
      </c>
      <c r="S228" t="s">
        <v>23</v>
      </c>
      <c r="T228" s="1">
        <v>2023</v>
      </c>
      <c r="U228" s="2">
        <v>78</v>
      </c>
    </row>
    <row r="229" spans="17:21" x14ac:dyDescent="0.3">
      <c r="Q229" t="s">
        <v>9</v>
      </c>
      <c r="R229" t="s">
        <v>36</v>
      </c>
      <c r="S229" t="s">
        <v>30</v>
      </c>
      <c r="T229" s="1">
        <v>9051</v>
      </c>
      <c r="U229" s="2">
        <v>57</v>
      </c>
    </row>
    <row r="230" spans="17:21" x14ac:dyDescent="0.3">
      <c r="Q230" t="s">
        <v>9</v>
      </c>
      <c r="R230" t="s">
        <v>37</v>
      </c>
      <c r="S230" t="s">
        <v>28</v>
      </c>
      <c r="T230" s="1">
        <v>2919</v>
      </c>
      <c r="U230" s="2">
        <v>45</v>
      </c>
    </row>
    <row r="231" spans="17:21" x14ac:dyDescent="0.3">
      <c r="Q231" t="s">
        <v>41</v>
      </c>
      <c r="R231" t="s">
        <v>38</v>
      </c>
      <c r="S231" t="s">
        <v>22</v>
      </c>
      <c r="T231" s="1">
        <v>5915</v>
      </c>
      <c r="U231" s="2">
        <v>3</v>
      </c>
    </row>
    <row r="232" spans="17:21" x14ac:dyDescent="0.3">
      <c r="Q232" t="s">
        <v>10</v>
      </c>
      <c r="R232" t="s">
        <v>35</v>
      </c>
      <c r="S232" t="s">
        <v>15</v>
      </c>
      <c r="T232" s="1">
        <v>2562</v>
      </c>
      <c r="U232" s="2">
        <v>6</v>
      </c>
    </row>
    <row r="233" spans="17:21" x14ac:dyDescent="0.3">
      <c r="Q233" t="s">
        <v>5</v>
      </c>
      <c r="R233" t="s">
        <v>37</v>
      </c>
      <c r="S233" t="s">
        <v>25</v>
      </c>
      <c r="T233" s="1">
        <v>8813</v>
      </c>
      <c r="U233" s="2">
        <v>21</v>
      </c>
    </row>
    <row r="234" spans="17:21" x14ac:dyDescent="0.3">
      <c r="Q234" t="s">
        <v>5</v>
      </c>
      <c r="R234" t="s">
        <v>36</v>
      </c>
      <c r="S234" t="s">
        <v>18</v>
      </c>
      <c r="T234" s="1">
        <v>6111</v>
      </c>
      <c r="U234" s="2">
        <v>3</v>
      </c>
    </row>
    <row r="235" spans="17:21" x14ac:dyDescent="0.3">
      <c r="Q235" t="s">
        <v>8</v>
      </c>
      <c r="R235" t="s">
        <v>34</v>
      </c>
      <c r="S235" t="s">
        <v>31</v>
      </c>
      <c r="T235" s="1">
        <v>3507</v>
      </c>
      <c r="U235" s="2">
        <v>288</v>
      </c>
    </row>
    <row r="236" spans="17:21" x14ac:dyDescent="0.3">
      <c r="Q236" t="s">
        <v>6</v>
      </c>
      <c r="R236" t="s">
        <v>36</v>
      </c>
      <c r="S236" t="s">
        <v>13</v>
      </c>
      <c r="T236" s="1">
        <v>4319</v>
      </c>
      <c r="U236" s="2">
        <v>30</v>
      </c>
    </row>
    <row r="237" spans="17:21" x14ac:dyDescent="0.3">
      <c r="Q237" t="s">
        <v>40</v>
      </c>
      <c r="R237" t="s">
        <v>38</v>
      </c>
      <c r="S237" t="s">
        <v>26</v>
      </c>
      <c r="T237" s="1">
        <v>609</v>
      </c>
      <c r="U237" s="2">
        <v>87</v>
      </c>
    </row>
    <row r="238" spans="17:21" x14ac:dyDescent="0.3">
      <c r="Q238" t="s">
        <v>40</v>
      </c>
      <c r="R238" t="s">
        <v>39</v>
      </c>
      <c r="S238" t="s">
        <v>27</v>
      </c>
      <c r="T238" s="1">
        <v>6370</v>
      </c>
      <c r="U238" s="2">
        <v>30</v>
      </c>
    </row>
    <row r="239" spans="17:21" x14ac:dyDescent="0.3">
      <c r="Q239" t="s">
        <v>5</v>
      </c>
      <c r="R239" t="s">
        <v>38</v>
      </c>
      <c r="S239" t="s">
        <v>19</v>
      </c>
      <c r="T239" s="1">
        <v>5474</v>
      </c>
      <c r="U239" s="2">
        <v>168</v>
      </c>
    </row>
    <row r="240" spans="17:21" x14ac:dyDescent="0.3">
      <c r="Q240" t="s">
        <v>40</v>
      </c>
      <c r="R240" t="s">
        <v>36</v>
      </c>
      <c r="S240" t="s">
        <v>27</v>
      </c>
      <c r="T240" s="1">
        <v>3164</v>
      </c>
      <c r="U240" s="2">
        <v>306</v>
      </c>
    </row>
    <row r="241" spans="17:21" x14ac:dyDescent="0.3">
      <c r="Q241" t="s">
        <v>6</v>
      </c>
      <c r="R241" t="s">
        <v>35</v>
      </c>
      <c r="S241" t="s">
        <v>4</v>
      </c>
      <c r="T241" s="1">
        <v>1302</v>
      </c>
      <c r="U241" s="2">
        <v>402</v>
      </c>
    </row>
    <row r="242" spans="17:21" x14ac:dyDescent="0.3">
      <c r="Q242" t="s">
        <v>3</v>
      </c>
      <c r="R242" t="s">
        <v>37</v>
      </c>
      <c r="S242" t="s">
        <v>28</v>
      </c>
      <c r="T242" s="1">
        <v>7308</v>
      </c>
      <c r="U242" s="2">
        <v>327</v>
      </c>
    </row>
    <row r="243" spans="17:21" x14ac:dyDescent="0.3">
      <c r="Q243" t="s">
        <v>40</v>
      </c>
      <c r="R243" t="s">
        <v>37</v>
      </c>
      <c r="S243" t="s">
        <v>27</v>
      </c>
      <c r="T243" s="1">
        <v>6132</v>
      </c>
      <c r="U243" s="2">
        <v>93</v>
      </c>
    </row>
    <row r="244" spans="17:21" x14ac:dyDescent="0.3">
      <c r="Q244" t="s">
        <v>10</v>
      </c>
      <c r="R244" t="s">
        <v>35</v>
      </c>
      <c r="S244" t="s">
        <v>14</v>
      </c>
      <c r="T244" s="1">
        <v>3472</v>
      </c>
      <c r="U244" s="2">
        <v>96</v>
      </c>
    </row>
    <row r="245" spans="17:21" x14ac:dyDescent="0.3">
      <c r="Q245" t="s">
        <v>8</v>
      </c>
      <c r="R245" t="s">
        <v>39</v>
      </c>
      <c r="S245" t="s">
        <v>18</v>
      </c>
      <c r="T245" s="1">
        <v>9660</v>
      </c>
      <c r="U245" s="2">
        <v>27</v>
      </c>
    </row>
    <row r="246" spans="17:21" x14ac:dyDescent="0.3">
      <c r="Q246" t="s">
        <v>9</v>
      </c>
      <c r="R246" t="s">
        <v>38</v>
      </c>
      <c r="S246" t="s">
        <v>26</v>
      </c>
      <c r="T246" s="1">
        <v>2436</v>
      </c>
      <c r="U246" s="2">
        <v>99</v>
      </c>
    </row>
    <row r="247" spans="17:21" x14ac:dyDescent="0.3">
      <c r="Q247" t="s">
        <v>9</v>
      </c>
      <c r="R247" t="s">
        <v>38</v>
      </c>
      <c r="S247" t="s">
        <v>33</v>
      </c>
      <c r="T247" s="1">
        <v>9506</v>
      </c>
      <c r="U247" s="2">
        <v>87</v>
      </c>
    </row>
    <row r="248" spans="17:21" x14ac:dyDescent="0.3">
      <c r="Q248" t="s">
        <v>10</v>
      </c>
      <c r="R248" t="s">
        <v>37</v>
      </c>
      <c r="S248" t="s">
        <v>21</v>
      </c>
      <c r="T248" s="1">
        <v>245</v>
      </c>
      <c r="U248" s="2">
        <v>288</v>
      </c>
    </row>
    <row r="249" spans="17:21" x14ac:dyDescent="0.3">
      <c r="Q249" t="s">
        <v>8</v>
      </c>
      <c r="R249" t="s">
        <v>35</v>
      </c>
      <c r="S249" t="s">
        <v>20</v>
      </c>
      <c r="T249" s="1">
        <v>2702</v>
      </c>
      <c r="U249" s="2">
        <v>363</v>
      </c>
    </row>
    <row r="250" spans="17:21" x14ac:dyDescent="0.3">
      <c r="Q250" t="s">
        <v>10</v>
      </c>
      <c r="R250" t="s">
        <v>34</v>
      </c>
      <c r="S250" t="s">
        <v>17</v>
      </c>
      <c r="T250" s="1">
        <v>700</v>
      </c>
      <c r="U250" s="2">
        <v>87</v>
      </c>
    </row>
    <row r="251" spans="17:21" x14ac:dyDescent="0.3">
      <c r="Q251" t="s">
        <v>6</v>
      </c>
      <c r="R251" t="s">
        <v>34</v>
      </c>
      <c r="S251" t="s">
        <v>17</v>
      </c>
      <c r="T251" s="1">
        <v>3759</v>
      </c>
      <c r="U251" s="2">
        <v>150</v>
      </c>
    </row>
    <row r="252" spans="17:21" x14ac:dyDescent="0.3">
      <c r="Q252" t="s">
        <v>2</v>
      </c>
      <c r="R252" t="s">
        <v>35</v>
      </c>
      <c r="S252" t="s">
        <v>17</v>
      </c>
      <c r="T252" s="1">
        <v>1589</v>
      </c>
      <c r="U252" s="2">
        <v>303</v>
      </c>
    </row>
    <row r="253" spans="17:21" x14ac:dyDescent="0.3">
      <c r="Q253" t="s">
        <v>7</v>
      </c>
      <c r="R253" t="s">
        <v>35</v>
      </c>
      <c r="S253" t="s">
        <v>28</v>
      </c>
      <c r="T253" s="1">
        <v>5194</v>
      </c>
      <c r="U253" s="2">
        <v>288</v>
      </c>
    </row>
    <row r="254" spans="17:21" x14ac:dyDescent="0.3">
      <c r="Q254" t="s">
        <v>10</v>
      </c>
      <c r="R254" t="s">
        <v>36</v>
      </c>
      <c r="S254" t="s">
        <v>13</v>
      </c>
      <c r="T254" s="1">
        <v>945</v>
      </c>
      <c r="U254" s="2">
        <v>75</v>
      </c>
    </row>
    <row r="255" spans="17:21" x14ac:dyDescent="0.3">
      <c r="Q255" t="s">
        <v>40</v>
      </c>
      <c r="R255" t="s">
        <v>38</v>
      </c>
      <c r="S255" t="s">
        <v>31</v>
      </c>
      <c r="T255" s="1">
        <v>1988</v>
      </c>
      <c r="U255" s="2">
        <v>39</v>
      </c>
    </row>
    <row r="256" spans="17:21" x14ac:dyDescent="0.3">
      <c r="Q256" t="s">
        <v>6</v>
      </c>
      <c r="R256" t="s">
        <v>34</v>
      </c>
      <c r="S256" t="s">
        <v>32</v>
      </c>
      <c r="T256" s="1">
        <v>6734</v>
      </c>
      <c r="U256" s="2">
        <v>123</v>
      </c>
    </row>
    <row r="257" spans="17:21" x14ac:dyDescent="0.3">
      <c r="Q257" t="s">
        <v>40</v>
      </c>
      <c r="R257" t="s">
        <v>36</v>
      </c>
      <c r="S257" t="s">
        <v>4</v>
      </c>
      <c r="T257" s="1">
        <v>217</v>
      </c>
      <c r="U257" s="2">
        <v>36</v>
      </c>
    </row>
    <row r="258" spans="17:21" x14ac:dyDescent="0.3">
      <c r="Q258" t="s">
        <v>5</v>
      </c>
      <c r="R258" t="s">
        <v>34</v>
      </c>
      <c r="S258" t="s">
        <v>22</v>
      </c>
      <c r="T258" s="1">
        <v>6279</v>
      </c>
      <c r="U258" s="2">
        <v>237</v>
      </c>
    </row>
    <row r="259" spans="17:21" x14ac:dyDescent="0.3">
      <c r="Q259" t="s">
        <v>40</v>
      </c>
      <c r="R259" t="s">
        <v>36</v>
      </c>
      <c r="S259" t="s">
        <v>13</v>
      </c>
      <c r="T259" s="1">
        <v>4424</v>
      </c>
      <c r="U259" s="2">
        <v>201</v>
      </c>
    </row>
    <row r="260" spans="17:21" x14ac:dyDescent="0.3">
      <c r="Q260" t="s">
        <v>2</v>
      </c>
      <c r="R260" t="s">
        <v>36</v>
      </c>
      <c r="S260" t="s">
        <v>17</v>
      </c>
      <c r="T260" s="1">
        <v>189</v>
      </c>
      <c r="U260" s="2">
        <v>48</v>
      </c>
    </row>
    <row r="261" spans="17:21" x14ac:dyDescent="0.3">
      <c r="Q261" t="s">
        <v>5</v>
      </c>
      <c r="R261" t="s">
        <v>35</v>
      </c>
      <c r="S261" t="s">
        <v>22</v>
      </c>
      <c r="T261" s="1">
        <v>490</v>
      </c>
      <c r="U261" s="2">
        <v>84</v>
      </c>
    </row>
    <row r="262" spans="17:21" x14ac:dyDescent="0.3">
      <c r="Q262" t="s">
        <v>8</v>
      </c>
      <c r="R262" t="s">
        <v>37</v>
      </c>
      <c r="S262" t="s">
        <v>21</v>
      </c>
      <c r="T262" s="1">
        <v>434</v>
      </c>
      <c r="U262" s="2">
        <v>87</v>
      </c>
    </row>
    <row r="263" spans="17:21" x14ac:dyDescent="0.3">
      <c r="Q263" t="s">
        <v>7</v>
      </c>
      <c r="R263" t="s">
        <v>38</v>
      </c>
      <c r="S263" t="s">
        <v>30</v>
      </c>
      <c r="T263" s="1">
        <v>10129</v>
      </c>
      <c r="U263" s="2">
        <v>312</v>
      </c>
    </row>
    <row r="264" spans="17:21" x14ac:dyDescent="0.3">
      <c r="Q264" t="s">
        <v>3</v>
      </c>
      <c r="R264" t="s">
        <v>39</v>
      </c>
      <c r="S264" t="s">
        <v>28</v>
      </c>
      <c r="T264" s="1">
        <v>1652</v>
      </c>
      <c r="U264" s="2">
        <v>102</v>
      </c>
    </row>
    <row r="265" spans="17:21" x14ac:dyDescent="0.3">
      <c r="Q265" t="s">
        <v>8</v>
      </c>
      <c r="R265" t="s">
        <v>38</v>
      </c>
      <c r="S265" t="s">
        <v>21</v>
      </c>
      <c r="T265" s="1">
        <v>6433</v>
      </c>
      <c r="U265" s="2">
        <v>78</v>
      </c>
    </row>
    <row r="266" spans="17:21" x14ac:dyDescent="0.3">
      <c r="Q266" t="s">
        <v>3</v>
      </c>
      <c r="R266" t="s">
        <v>34</v>
      </c>
      <c r="S266" t="s">
        <v>23</v>
      </c>
      <c r="T266" s="1">
        <v>2212</v>
      </c>
      <c r="U266" s="2">
        <v>117</v>
      </c>
    </row>
    <row r="267" spans="17:21" x14ac:dyDescent="0.3">
      <c r="Q267" t="s">
        <v>41</v>
      </c>
      <c r="R267" t="s">
        <v>35</v>
      </c>
      <c r="S267" t="s">
        <v>19</v>
      </c>
      <c r="T267" s="1">
        <v>609</v>
      </c>
      <c r="U267" s="2">
        <v>99</v>
      </c>
    </row>
    <row r="268" spans="17:21" x14ac:dyDescent="0.3">
      <c r="Q268" t="s">
        <v>40</v>
      </c>
      <c r="R268" t="s">
        <v>35</v>
      </c>
      <c r="S268" t="s">
        <v>24</v>
      </c>
      <c r="T268" s="1">
        <v>1638</v>
      </c>
      <c r="U268" s="2">
        <v>48</v>
      </c>
    </row>
    <row r="269" spans="17:21" x14ac:dyDescent="0.3">
      <c r="Q269" t="s">
        <v>7</v>
      </c>
      <c r="R269" t="s">
        <v>34</v>
      </c>
      <c r="S269" t="s">
        <v>15</v>
      </c>
      <c r="T269" s="1">
        <v>3829</v>
      </c>
      <c r="U269" s="2">
        <v>24</v>
      </c>
    </row>
    <row r="270" spans="17:21" x14ac:dyDescent="0.3">
      <c r="Q270" t="s">
        <v>40</v>
      </c>
      <c r="R270" t="s">
        <v>39</v>
      </c>
      <c r="S270" t="s">
        <v>15</v>
      </c>
      <c r="T270" s="1">
        <v>5775</v>
      </c>
      <c r="U270" s="2">
        <v>42</v>
      </c>
    </row>
    <row r="271" spans="17:21" x14ac:dyDescent="0.3">
      <c r="Q271" t="s">
        <v>6</v>
      </c>
      <c r="R271" t="s">
        <v>35</v>
      </c>
      <c r="S271" t="s">
        <v>20</v>
      </c>
      <c r="T271" s="1">
        <v>1071</v>
      </c>
      <c r="U271" s="2">
        <v>270</v>
      </c>
    </row>
    <row r="272" spans="17:21" x14ac:dyDescent="0.3">
      <c r="Q272" t="s">
        <v>8</v>
      </c>
      <c r="R272" t="s">
        <v>36</v>
      </c>
      <c r="S272" t="s">
        <v>23</v>
      </c>
      <c r="T272" s="1">
        <v>5019</v>
      </c>
      <c r="U272" s="2">
        <v>150</v>
      </c>
    </row>
    <row r="273" spans="17:21" x14ac:dyDescent="0.3">
      <c r="Q273" t="s">
        <v>2</v>
      </c>
      <c r="R273" t="s">
        <v>37</v>
      </c>
      <c r="S273" t="s">
        <v>15</v>
      </c>
      <c r="T273" s="1">
        <v>2863</v>
      </c>
      <c r="U273" s="2">
        <v>42</v>
      </c>
    </row>
    <row r="274" spans="17:21" x14ac:dyDescent="0.3">
      <c r="Q274" t="s">
        <v>40</v>
      </c>
      <c r="R274" t="s">
        <v>35</v>
      </c>
      <c r="S274" t="s">
        <v>29</v>
      </c>
      <c r="T274" s="1">
        <v>1617</v>
      </c>
      <c r="U274" s="2">
        <v>126</v>
      </c>
    </row>
    <row r="275" spans="17:21" x14ac:dyDescent="0.3">
      <c r="Q275" t="s">
        <v>6</v>
      </c>
      <c r="R275" t="s">
        <v>37</v>
      </c>
      <c r="S275" t="s">
        <v>26</v>
      </c>
      <c r="T275" s="1">
        <v>6818</v>
      </c>
      <c r="U275" s="2">
        <v>6</v>
      </c>
    </row>
    <row r="276" spans="17:21" x14ac:dyDescent="0.3">
      <c r="Q276" t="s">
        <v>3</v>
      </c>
      <c r="R276" t="s">
        <v>35</v>
      </c>
      <c r="S276" t="s">
        <v>15</v>
      </c>
      <c r="T276" s="1">
        <v>6657</v>
      </c>
      <c r="U276" s="2">
        <v>276</v>
      </c>
    </row>
    <row r="277" spans="17:21" x14ac:dyDescent="0.3">
      <c r="Q277" t="s">
        <v>3</v>
      </c>
      <c r="R277" t="s">
        <v>34</v>
      </c>
      <c r="S277" t="s">
        <v>17</v>
      </c>
      <c r="T277" s="1">
        <v>2919</v>
      </c>
      <c r="U277" s="2">
        <v>93</v>
      </c>
    </row>
    <row r="278" spans="17:21" x14ac:dyDescent="0.3">
      <c r="Q278" t="s">
        <v>2</v>
      </c>
      <c r="R278" t="s">
        <v>36</v>
      </c>
      <c r="S278" t="s">
        <v>31</v>
      </c>
      <c r="T278" s="1">
        <v>3094</v>
      </c>
      <c r="U278" s="2">
        <v>246</v>
      </c>
    </row>
    <row r="279" spans="17:21" x14ac:dyDescent="0.3">
      <c r="Q279" t="s">
        <v>6</v>
      </c>
      <c r="R279" t="s">
        <v>39</v>
      </c>
      <c r="S279" t="s">
        <v>24</v>
      </c>
      <c r="T279" s="1">
        <v>2989</v>
      </c>
      <c r="U279" s="2">
        <v>3</v>
      </c>
    </row>
    <row r="280" spans="17:21" x14ac:dyDescent="0.3">
      <c r="Q280" t="s">
        <v>8</v>
      </c>
      <c r="R280" t="s">
        <v>38</v>
      </c>
      <c r="S280" t="s">
        <v>27</v>
      </c>
      <c r="T280" s="1">
        <v>2268</v>
      </c>
      <c r="U280" s="2">
        <v>63</v>
      </c>
    </row>
    <row r="281" spans="17:21" x14ac:dyDescent="0.3">
      <c r="Q281" t="s">
        <v>5</v>
      </c>
      <c r="R281" t="s">
        <v>35</v>
      </c>
      <c r="S281" t="s">
        <v>31</v>
      </c>
      <c r="T281" s="1">
        <v>4753</v>
      </c>
      <c r="U281" s="2">
        <v>246</v>
      </c>
    </row>
    <row r="282" spans="17:21" x14ac:dyDescent="0.3">
      <c r="Q282" t="s">
        <v>2</v>
      </c>
      <c r="R282" t="s">
        <v>34</v>
      </c>
      <c r="S282" t="s">
        <v>19</v>
      </c>
      <c r="T282" s="1">
        <v>7511</v>
      </c>
      <c r="U282" s="2">
        <v>120</v>
      </c>
    </row>
    <row r="283" spans="17:21" x14ac:dyDescent="0.3">
      <c r="Q283" t="s">
        <v>2</v>
      </c>
      <c r="R283" t="s">
        <v>38</v>
      </c>
      <c r="S283" t="s">
        <v>31</v>
      </c>
      <c r="T283" s="1">
        <v>4326</v>
      </c>
      <c r="U283" s="2">
        <v>348</v>
      </c>
    </row>
    <row r="284" spans="17:21" x14ac:dyDescent="0.3">
      <c r="Q284" t="s">
        <v>41</v>
      </c>
      <c r="R284" t="s">
        <v>34</v>
      </c>
      <c r="S284" t="s">
        <v>23</v>
      </c>
      <c r="T284" s="1">
        <v>4935</v>
      </c>
      <c r="U284" s="2">
        <v>126</v>
      </c>
    </row>
    <row r="285" spans="17:21" x14ac:dyDescent="0.3">
      <c r="Q285" t="s">
        <v>6</v>
      </c>
      <c r="R285" t="s">
        <v>35</v>
      </c>
      <c r="S285" t="s">
        <v>30</v>
      </c>
      <c r="T285" s="1">
        <v>4781</v>
      </c>
      <c r="U285" s="2">
        <v>123</v>
      </c>
    </row>
    <row r="286" spans="17:21" x14ac:dyDescent="0.3">
      <c r="Q286" t="s">
        <v>5</v>
      </c>
      <c r="R286" t="s">
        <v>38</v>
      </c>
      <c r="S286" t="s">
        <v>25</v>
      </c>
      <c r="T286" s="1">
        <v>7483</v>
      </c>
      <c r="U286" s="2">
        <v>45</v>
      </c>
    </row>
    <row r="287" spans="17:21" x14ac:dyDescent="0.3">
      <c r="Q287" t="s">
        <v>10</v>
      </c>
      <c r="R287" t="s">
        <v>38</v>
      </c>
      <c r="S287" t="s">
        <v>4</v>
      </c>
      <c r="T287" s="1">
        <v>6860</v>
      </c>
      <c r="U287" s="2">
        <v>126</v>
      </c>
    </row>
    <row r="288" spans="17:21" x14ac:dyDescent="0.3">
      <c r="Q288" t="s">
        <v>40</v>
      </c>
      <c r="R288" t="s">
        <v>37</v>
      </c>
      <c r="S288" t="s">
        <v>29</v>
      </c>
      <c r="T288" s="1">
        <v>9002</v>
      </c>
      <c r="U288" s="2">
        <v>72</v>
      </c>
    </row>
    <row r="289" spans="17:21" x14ac:dyDescent="0.3">
      <c r="Q289" t="s">
        <v>6</v>
      </c>
      <c r="R289" t="s">
        <v>36</v>
      </c>
      <c r="S289" t="s">
        <v>29</v>
      </c>
      <c r="T289" s="1">
        <v>1400</v>
      </c>
      <c r="U289" s="2">
        <v>135</v>
      </c>
    </row>
    <row r="290" spans="17:21" x14ac:dyDescent="0.3">
      <c r="Q290" t="s">
        <v>10</v>
      </c>
      <c r="R290" t="s">
        <v>34</v>
      </c>
      <c r="S290" t="s">
        <v>22</v>
      </c>
      <c r="T290" s="1">
        <v>4053</v>
      </c>
      <c r="U290" s="2">
        <v>24</v>
      </c>
    </row>
    <row r="291" spans="17:21" x14ac:dyDescent="0.3">
      <c r="Q291" t="s">
        <v>7</v>
      </c>
      <c r="R291" t="s">
        <v>36</v>
      </c>
      <c r="S291" t="s">
        <v>31</v>
      </c>
      <c r="T291" s="1">
        <v>2149</v>
      </c>
      <c r="U291" s="2">
        <v>117</v>
      </c>
    </row>
    <row r="292" spans="17:21" x14ac:dyDescent="0.3">
      <c r="Q292" t="s">
        <v>3</v>
      </c>
      <c r="R292" t="s">
        <v>39</v>
      </c>
      <c r="S292" t="s">
        <v>29</v>
      </c>
      <c r="T292" s="1">
        <v>3640</v>
      </c>
      <c r="U292" s="2">
        <v>51</v>
      </c>
    </row>
    <row r="293" spans="17:21" x14ac:dyDescent="0.3">
      <c r="Q293" t="s">
        <v>2</v>
      </c>
      <c r="R293" t="s">
        <v>39</v>
      </c>
      <c r="S293" t="s">
        <v>23</v>
      </c>
      <c r="T293" s="1">
        <v>630</v>
      </c>
      <c r="U293" s="2">
        <v>36</v>
      </c>
    </row>
    <row r="294" spans="17:21" x14ac:dyDescent="0.3">
      <c r="Q294" t="s">
        <v>9</v>
      </c>
      <c r="R294" t="s">
        <v>35</v>
      </c>
      <c r="S294" t="s">
        <v>27</v>
      </c>
      <c r="T294" s="1">
        <v>2429</v>
      </c>
      <c r="U294" s="2">
        <v>144</v>
      </c>
    </row>
    <row r="295" spans="17:21" x14ac:dyDescent="0.3">
      <c r="Q295" t="s">
        <v>9</v>
      </c>
      <c r="R295" t="s">
        <v>36</v>
      </c>
      <c r="S295" t="s">
        <v>25</v>
      </c>
      <c r="T295" s="1">
        <v>2142</v>
      </c>
      <c r="U295" s="2">
        <v>114</v>
      </c>
    </row>
    <row r="296" spans="17:21" x14ac:dyDescent="0.3">
      <c r="Q296" t="s">
        <v>7</v>
      </c>
      <c r="R296" t="s">
        <v>37</v>
      </c>
      <c r="S296" t="s">
        <v>30</v>
      </c>
      <c r="T296" s="1">
        <v>6454</v>
      </c>
      <c r="U296" s="2">
        <v>54</v>
      </c>
    </row>
    <row r="297" spans="17:21" x14ac:dyDescent="0.3">
      <c r="Q297" t="s">
        <v>7</v>
      </c>
      <c r="R297" t="s">
        <v>37</v>
      </c>
      <c r="S297" t="s">
        <v>16</v>
      </c>
      <c r="T297" s="1">
        <v>4487</v>
      </c>
      <c r="U297" s="2">
        <v>333</v>
      </c>
    </row>
    <row r="298" spans="17:21" x14ac:dyDescent="0.3">
      <c r="Q298" t="s">
        <v>3</v>
      </c>
      <c r="R298" t="s">
        <v>37</v>
      </c>
      <c r="S298" t="s">
        <v>4</v>
      </c>
      <c r="T298" s="1">
        <v>938</v>
      </c>
      <c r="U298" s="2">
        <v>366</v>
      </c>
    </row>
    <row r="299" spans="17:21" x14ac:dyDescent="0.3">
      <c r="Q299" t="s">
        <v>3</v>
      </c>
      <c r="R299" t="s">
        <v>38</v>
      </c>
      <c r="S299" t="s">
        <v>26</v>
      </c>
      <c r="T299" s="1">
        <v>8841</v>
      </c>
      <c r="U299" s="2">
        <v>303</v>
      </c>
    </row>
    <row r="300" spans="17:21" x14ac:dyDescent="0.3">
      <c r="Q300" t="s">
        <v>2</v>
      </c>
      <c r="R300" t="s">
        <v>39</v>
      </c>
      <c r="S300" t="s">
        <v>33</v>
      </c>
      <c r="T300" s="1">
        <v>4018</v>
      </c>
      <c r="U300" s="2">
        <v>126</v>
      </c>
    </row>
    <row r="301" spans="17:21" x14ac:dyDescent="0.3">
      <c r="Q301" t="s">
        <v>41</v>
      </c>
      <c r="R301" t="s">
        <v>37</v>
      </c>
      <c r="S301" t="s">
        <v>15</v>
      </c>
      <c r="T301" s="1">
        <v>714</v>
      </c>
      <c r="U301" s="2">
        <v>231</v>
      </c>
    </row>
    <row r="302" spans="17:21" x14ac:dyDescent="0.3">
      <c r="Q302" t="s">
        <v>9</v>
      </c>
      <c r="R302" t="s">
        <v>38</v>
      </c>
      <c r="S302" t="s">
        <v>25</v>
      </c>
      <c r="T302" s="1">
        <v>3850</v>
      </c>
      <c r="U302" s="2">
        <v>102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04673-D3C9-48E1-9733-6DF2D5C5EF80}">
  <dimension ref="A3:G15"/>
  <sheetViews>
    <sheetView showGridLines="0" workbookViewId="0">
      <selection activeCell="J15" sqref="J15"/>
    </sheetView>
  </sheetViews>
  <sheetFormatPr defaultRowHeight="14.4" x14ac:dyDescent="0.3"/>
  <cols>
    <col min="1" max="1" width="15.5546875" bestFit="1" customWidth="1"/>
    <col min="2" max="2" width="14.44140625" bestFit="1" customWidth="1"/>
    <col min="3" max="3" width="7.33203125" bestFit="1" customWidth="1"/>
    <col min="4" max="4" width="7" bestFit="1" customWidth="1"/>
    <col min="5" max="5" width="11.88671875" bestFit="1" customWidth="1"/>
    <col min="6" max="6" width="15.5546875" bestFit="1" customWidth="1"/>
    <col min="7" max="7" width="14.44140625" bestFit="1" customWidth="1"/>
    <col min="8" max="8" width="10.77734375" bestFit="1" customWidth="1"/>
    <col min="9" max="9" width="14" bestFit="1" customWidth="1"/>
    <col min="10" max="10" width="7.33203125" bestFit="1" customWidth="1"/>
    <col min="11" max="11" width="6" bestFit="1" customWidth="1"/>
    <col min="12" max="12" width="11.88671875" bestFit="1" customWidth="1"/>
    <col min="13" max="14" width="6" bestFit="1" customWidth="1"/>
    <col min="15" max="15" width="16.77734375" bestFit="1" customWidth="1"/>
    <col min="16" max="16" width="13.77734375" bestFit="1" customWidth="1"/>
    <col min="17" max="17" width="7.33203125" bestFit="1" customWidth="1"/>
    <col min="18" max="18" width="6" bestFit="1" customWidth="1"/>
    <col min="19" max="19" width="11.88671875" bestFit="1" customWidth="1"/>
    <col min="20" max="20" width="5" bestFit="1" customWidth="1"/>
    <col min="21" max="21" width="6" bestFit="1" customWidth="1"/>
    <col min="22" max="22" width="16.5546875" bestFit="1" customWidth="1"/>
    <col min="23" max="23" width="14.109375" bestFit="1" customWidth="1"/>
    <col min="24" max="24" width="7.33203125" bestFit="1" customWidth="1"/>
    <col min="25" max="25" width="6" bestFit="1" customWidth="1"/>
    <col min="26" max="26" width="11.88671875" bestFit="1" customWidth="1"/>
    <col min="27" max="27" width="5" bestFit="1" customWidth="1"/>
    <col min="28" max="28" width="6" bestFit="1" customWidth="1"/>
    <col min="29" max="29" width="16.88671875" bestFit="1" customWidth="1"/>
    <col min="30" max="30" width="15.33203125" bestFit="1" customWidth="1"/>
    <col min="31" max="31" width="7.33203125" bestFit="1" customWidth="1"/>
    <col min="32" max="32" width="6" bestFit="1" customWidth="1"/>
    <col min="33" max="33" width="11.88671875" bestFit="1" customWidth="1"/>
    <col min="34" max="35" width="6" bestFit="1" customWidth="1"/>
    <col min="36" max="36" width="18.109375" bestFit="1" customWidth="1"/>
    <col min="37" max="37" width="14.109375" bestFit="1" customWidth="1"/>
    <col min="38" max="38" width="7.33203125" bestFit="1" customWidth="1"/>
    <col min="39" max="39" width="5.21875" bestFit="1" customWidth="1"/>
    <col min="40" max="40" width="11.88671875" bestFit="1" customWidth="1"/>
    <col min="41" max="41" width="6" bestFit="1" customWidth="1"/>
    <col min="42" max="42" width="5" bestFit="1" customWidth="1"/>
    <col min="43" max="43" width="16.88671875" bestFit="1" customWidth="1"/>
    <col min="44" max="44" width="17.5546875" bestFit="1" customWidth="1"/>
    <col min="45" max="45" width="7.33203125" bestFit="1" customWidth="1"/>
    <col min="46" max="46" width="6" bestFit="1" customWidth="1"/>
    <col min="47" max="47" width="11.88671875" bestFit="1" customWidth="1"/>
    <col min="48" max="49" width="6" bestFit="1" customWidth="1"/>
    <col min="50" max="50" width="20.33203125" bestFit="1" customWidth="1"/>
    <col min="51" max="51" width="13.5546875" bestFit="1" customWidth="1"/>
    <col min="52" max="52" width="7.33203125" bestFit="1" customWidth="1"/>
    <col min="53" max="53" width="6" bestFit="1" customWidth="1"/>
    <col min="54" max="54" width="11.88671875" bestFit="1" customWidth="1"/>
    <col min="55" max="55" width="5" bestFit="1" customWidth="1"/>
    <col min="56" max="56" width="6" bestFit="1" customWidth="1"/>
    <col min="57" max="57" width="16.33203125" bestFit="1" customWidth="1"/>
    <col min="58" max="58" width="12.21875" bestFit="1" customWidth="1"/>
    <col min="59" max="59" width="7.33203125" bestFit="1" customWidth="1"/>
    <col min="60" max="60" width="5.21875" bestFit="1" customWidth="1"/>
    <col min="61" max="61" width="11.88671875" bestFit="1" customWidth="1"/>
    <col min="62" max="63" width="6" bestFit="1" customWidth="1"/>
    <col min="64" max="64" width="15" bestFit="1" customWidth="1"/>
    <col min="65" max="65" width="11.77734375" bestFit="1" customWidth="1"/>
    <col min="66" max="66" width="7.33203125" bestFit="1" customWidth="1"/>
    <col min="67" max="67" width="6" bestFit="1" customWidth="1"/>
    <col min="68" max="68" width="11.88671875" bestFit="1" customWidth="1"/>
    <col min="69" max="70" width="6" bestFit="1" customWidth="1"/>
    <col min="71" max="71" width="14.5546875" bestFit="1" customWidth="1"/>
    <col min="72" max="72" width="10.77734375" bestFit="1" customWidth="1"/>
  </cols>
  <sheetData>
    <row r="3" spans="1:7" x14ac:dyDescent="0.3">
      <c r="A3" s="19" t="s">
        <v>67</v>
      </c>
      <c r="B3" t="s">
        <v>69</v>
      </c>
      <c r="F3" s="19" t="s">
        <v>67</v>
      </c>
      <c r="G3" t="s">
        <v>69</v>
      </c>
    </row>
    <row r="4" spans="1:7" x14ac:dyDescent="0.3">
      <c r="A4" s="20" t="s">
        <v>38</v>
      </c>
      <c r="F4" s="20" t="s">
        <v>38</v>
      </c>
    </row>
    <row r="5" spans="1:7" x14ac:dyDescent="0.3">
      <c r="A5" s="21" t="s">
        <v>5</v>
      </c>
      <c r="B5">
        <v>25221</v>
      </c>
      <c r="F5" s="21" t="s">
        <v>41</v>
      </c>
      <c r="G5">
        <v>6069</v>
      </c>
    </row>
    <row r="6" spans="1:7" x14ac:dyDescent="0.3">
      <c r="A6" s="20" t="s">
        <v>36</v>
      </c>
      <c r="F6" s="20" t="s">
        <v>36</v>
      </c>
    </row>
    <row r="7" spans="1:7" x14ac:dyDescent="0.3">
      <c r="A7" s="21" t="s">
        <v>5</v>
      </c>
      <c r="B7">
        <v>39620</v>
      </c>
      <c r="F7" s="21" t="s">
        <v>8</v>
      </c>
      <c r="G7">
        <v>5019</v>
      </c>
    </row>
    <row r="8" spans="1:7" x14ac:dyDescent="0.3">
      <c r="A8" s="20" t="s">
        <v>34</v>
      </c>
      <c r="F8" s="20" t="s">
        <v>34</v>
      </c>
    </row>
    <row r="9" spans="1:7" x14ac:dyDescent="0.3">
      <c r="A9" s="21" t="s">
        <v>5</v>
      </c>
      <c r="B9">
        <v>41559</v>
      </c>
      <c r="F9" s="21" t="s">
        <v>8</v>
      </c>
      <c r="G9">
        <v>5516</v>
      </c>
    </row>
    <row r="10" spans="1:7" x14ac:dyDescent="0.3">
      <c r="A10" s="20" t="s">
        <v>37</v>
      </c>
      <c r="F10" s="20" t="s">
        <v>37</v>
      </c>
    </row>
    <row r="11" spans="1:7" x14ac:dyDescent="0.3">
      <c r="A11" s="21" t="s">
        <v>7</v>
      </c>
      <c r="B11">
        <v>43568</v>
      </c>
      <c r="F11" s="21" t="s">
        <v>10</v>
      </c>
      <c r="G11">
        <v>7987</v>
      </c>
    </row>
    <row r="12" spans="1:7" x14ac:dyDescent="0.3">
      <c r="A12" s="20" t="s">
        <v>39</v>
      </c>
      <c r="F12" s="20" t="s">
        <v>39</v>
      </c>
    </row>
    <row r="13" spans="1:7" x14ac:dyDescent="0.3">
      <c r="A13" s="21" t="s">
        <v>2</v>
      </c>
      <c r="B13">
        <v>45752</v>
      </c>
      <c r="F13" s="21" t="s">
        <v>41</v>
      </c>
      <c r="G13">
        <v>3976</v>
      </c>
    </row>
    <row r="14" spans="1:7" x14ac:dyDescent="0.3">
      <c r="A14" s="20" t="s">
        <v>35</v>
      </c>
      <c r="F14" s="20" t="s">
        <v>35</v>
      </c>
    </row>
    <row r="15" spans="1:7" x14ac:dyDescent="0.3">
      <c r="A15" s="21" t="s">
        <v>40</v>
      </c>
      <c r="B15">
        <v>38325</v>
      </c>
      <c r="F15" s="21" t="s">
        <v>2</v>
      </c>
      <c r="G15">
        <v>2142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E217-9662-43FE-8614-A52204155547}">
  <dimension ref="A3:D26"/>
  <sheetViews>
    <sheetView showGridLines="0" workbookViewId="0">
      <selection activeCell="D4" sqref="D4:D25"/>
    </sheetView>
  </sheetViews>
  <sheetFormatPr defaultRowHeight="14.4" x14ac:dyDescent="0.3"/>
  <cols>
    <col min="1" max="1" width="20.21875" bestFit="1" customWidth="1"/>
    <col min="2" max="2" width="14.44140625" bestFit="1" customWidth="1"/>
    <col min="3" max="3" width="15.33203125" bestFit="1" customWidth="1"/>
    <col min="4" max="4" width="10" bestFit="1" customWidth="1"/>
  </cols>
  <sheetData>
    <row r="3" spans="1:4" x14ac:dyDescent="0.3">
      <c r="A3" s="19" t="s">
        <v>67</v>
      </c>
      <c r="B3" t="s">
        <v>69</v>
      </c>
      <c r="C3" t="s">
        <v>74</v>
      </c>
      <c r="D3" t="s">
        <v>75</v>
      </c>
    </row>
    <row r="4" spans="1:4" x14ac:dyDescent="0.3">
      <c r="A4" s="20" t="s">
        <v>26</v>
      </c>
      <c r="B4">
        <v>70273</v>
      </c>
      <c r="C4">
        <v>11995.199999999999</v>
      </c>
      <c r="D4" s="23">
        <v>58277.8</v>
      </c>
    </row>
    <row r="5" spans="1:4" x14ac:dyDescent="0.3">
      <c r="A5" s="20" t="s">
        <v>17</v>
      </c>
      <c r="B5">
        <v>63721</v>
      </c>
      <c r="C5">
        <v>7249.4099999999989</v>
      </c>
      <c r="D5" s="23">
        <v>56471.590000000004</v>
      </c>
    </row>
    <row r="6" spans="1:4" x14ac:dyDescent="0.3">
      <c r="A6" s="20" t="s">
        <v>32</v>
      </c>
      <c r="B6">
        <v>71967</v>
      </c>
      <c r="C6">
        <v>19903.650000000001</v>
      </c>
      <c r="D6" s="23">
        <v>52063.35</v>
      </c>
    </row>
    <row r="7" spans="1:4" x14ac:dyDescent="0.3">
      <c r="A7" s="20" t="s">
        <v>15</v>
      </c>
      <c r="B7">
        <v>68971</v>
      </c>
      <c r="C7">
        <v>17982.09</v>
      </c>
      <c r="D7" s="23">
        <v>50988.91</v>
      </c>
    </row>
    <row r="8" spans="1:4" x14ac:dyDescent="0.3">
      <c r="A8" s="20" t="s">
        <v>22</v>
      </c>
      <c r="B8">
        <v>66283</v>
      </c>
      <c r="C8">
        <v>20048.039999999997</v>
      </c>
      <c r="D8" s="23">
        <v>46234.960000000006</v>
      </c>
    </row>
    <row r="9" spans="1:4" x14ac:dyDescent="0.3">
      <c r="A9" s="20" t="s">
        <v>33</v>
      </c>
      <c r="B9">
        <v>69160</v>
      </c>
      <c r="C9">
        <v>22933.979999999996</v>
      </c>
      <c r="D9" s="23">
        <v>46226.020000000004</v>
      </c>
    </row>
    <row r="10" spans="1:4" x14ac:dyDescent="0.3">
      <c r="A10" s="20" t="s">
        <v>23</v>
      </c>
      <c r="B10">
        <v>56644</v>
      </c>
      <c r="C10">
        <v>11759.88</v>
      </c>
      <c r="D10" s="23">
        <v>44884.12</v>
      </c>
    </row>
    <row r="11" spans="1:4" x14ac:dyDescent="0.3">
      <c r="A11" s="20" t="s">
        <v>16</v>
      </c>
      <c r="B11">
        <v>62111</v>
      </c>
      <c r="C11">
        <v>18933.659999999996</v>
      </c>
      <c r="D11" s="23">
        <v>43177.340000000004</v>
      </c>
    </row>
    <row r="12" spans="1:4" x14ac:dyDescent="0.3">
      <c r="A12" s="20" t="s">
        <v>18</v>
      </c>
      <c r="B12">
        <v>52150</v>
      </c>
      <c r="C12">
        <v>11335.44</v>
      </c>
      <c r="D12" s="23">
        <v>40814.559999999998</v>
      </c>
    </row>
    <row r="13" spans="1:4" x14ac:dyDescent="0.3">
      <c r="A13" s="20" t="s">
        <v>28</v>
      </c>
      <c r="B13">
        <v>72373</v>
      </c>
      <c r="C13">
        <v>33288.659999999996</v>
      </c>
      <c r="D13" s="23">
        <v>39084.340000000004</v>
      </c>
    </row>
    <row r="14" spans="1:4" x14ac:dyDescent="0.3">
      <c r="A14" s="20" t="s">
        <v>29</v>
      </c>
      <c r="B14">
        <v>58009</v>
      </c>
      <c r="C14">
        <v>21308.159999999996</v>
      </c>
      <c r="D14" s="23">
        <v>36700.840000000004</v>
      </c>
    </row>
    <row r="15" spans="1:4" x14ac:dyDescent="0.3">
      <c r="A15" s="20" t="s">
        <v>20</v>
      </c>
      <c r="B15">
        <v>54712</v>
      </c>
      <c r="C15">
        <v>23321.519999999997</v>
      </c>
      <c r="D15" s="23">
        <v>31390.480000000003</v>
      </c>
    </row>
    <row r="16" spans="1:4" x14ac:dyDescent="0.3">
      <c r="A16" s="20" t="s">
        <v>24</v>
      </c>
      <c r="B16">
        <v>35378</v>
      </c>
      <c r="C16">
        <v>5188.6799999999994</v>
      </c>
      <c r="D16" s="23">
        <v>30189.32</v>
      </c>
    </row>
    <row r="17" spans="1:4" x14ac:dyDescent="0.3">
      <c r="A17" s="20" t="s">
        <v>19</v>
      </c>
      <c r="B17">
        <v>44744</v>
      </c>
      <c r="C17">
        <v>14943.839999999998</v>
      </c>
      <c r="D17" s="23">
        <v>29800.160000000003</v>
      </c>
    </row>
    <row r="18" spans="1:4" x14ac:dyDescent="0.3">
      <c r="A18" s="20" t="s">
        <v>13</v>
      </c>
      <c r="B18">
        <v>47271</v>
      </c>
      <c r="C18">
        <v>17549.73</v>
      </c>
      <c r="D18" s="23">
        <v>29721.27</v>
      </c>
    </row>
    <row r="19" spans="1:4" x14ac:dyDescent="0.3">
      <c r="A19" s="20" t="s">
        <v>25</v>
      </c>
      <c r="B19">
        <v>57372</v>
      </c>
      <c r="C19">
        <v>27693.900000000005</v>
      </c>
      <c r="D19" s="23">
        <v>29678.099999999995</v>
      </c>
    </row>
    <row r="20" spans="1:4" x14ac:dyDescent="0.3">
      <c r="A20" s="20" t="s">
        <v>31</v>
      </c>
      <c r="B20">
        <v>39263</v>
      </c>
      <c r="C20">
        <v>9744.57</v>
      </c>
      <c r="D20" s="23">
        <v>29518.43</v>
      </c>
    </row>
    <row r="21" spans="1:4" x14ac:dyDescent="0.3">
      <c r="A21" s="20" t="s">
        <v>21</v>
      </c>
      <c r="B21">
        <v>37772</v>
      </c>
      <c r="C21">
        <v>11772</v>
      </c>
      <c r="D21" s="23">
        <v>26000</v>
      </c>
    </row>
    <row r="22" spans="1:4" x14ac:dyDescent="0.3">
      <c r="A22" s="20" t="s">
        <v>30</v>
      </c>
      <c r="B22">
        <v>66500</v>
      </c>
      <c r="C22">
        <v>40600.979999999989</v>
      </c>
      <c r="D22" s="23">
        <v>25899.020000000011</v>
      </c>
    </row>
    <row r="23" spans="1:4" x14ac:dyDescent="0.3">
      <c r="A23" s="20" t="s">
        <v>27</v>
      </c>
      <c r="B23">
        <v>69461</v>
      </c>
      <c r="C23">
        <v>49888.86</v>
      </c>
      <c r="D23" s="23">
        <v>19572.14</v>
      </c>
    </row>
    <row r="24" spans="1:4" x14ac:dyDescent="0.3">
      <c r="A24" s="20" t="s">
        <v>14</v>
      </c>
      <c r="B24">
        <v>43183</v>
      </c>
      <c r="C24">
        <v>23657.399999999998</v>
      </c>
      <c r="D24" s="23">
        <v>19525.600000000002</v>
      </c>
    </row>
    <row r="25" spans="1:4" x14ac:dyDescent="0.3">
      <c r="A25" s="20" t="s">
        <v>4</v>
      </c>
      <c r="B25">
        <v>33551</v>
      </c>
      <c r="C25">
        <v>18604.080000000002</v>
      </c>
      <c r="D25" s="23">
        <v>14946.919999999998</v>
      </c>
    </row>
    <row r="26" spans="1:4" x14ac:dyDescent="0.3">
      <c r="A26" s="20" t="s">
        <v>68</v>
      </c>
      <c r="B26">
        <v>1240869</v>
      </c>
      <c r="C26">
        <v>439703.7300000001</v>
      </c>
      <c r="D26" s="23">
        <v>801165.2699999999</v>
      </c>
    </row>
  </sheetData>
  <conditionalFormatting pivot="1" sqref="D4:D25">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8D8-7572-4776-ADC1-3B30AC43E622}">
  <dimension ref="B3:S18"/>
  <sheetViews>
    <sheetView showGridLines="0" workbookViewId="0">
      <selection activeCell="M12" sqref="M12"/>
    </sheetView>
  </sheetViews>
  <sheetFormatPr defaultRowHeight="14.4" x14ac:dyDescent="0.3"/>
  <cols>
    <col min="4" max="4" width="11.33203125" bestFit="1" customWidth="1"/>
    <col min="5" max="5" width="9.33203125" bestFit="1" customWidth="1"/>
    <col min="11" max="11" width="10" bestFit="1" customWidth="1"/>
  </cols>
  <sheetData>
    <row r="3" spans="2:19" x14ac:dyDescent="0.3">
      <c r="Q3" t="s">
        <v>76</v>
      </c>
      <c r="S3" t="s">
        <v>77</v>
      </c>
    </row>
    <row r="4" spans="2:19" x14ac:dyDescent="0.3">
      <c r="B4" s="41" t="s">
        <v>86</v>
      </c>
      <c r="C4" s="41"/>
      <c r="D4" s="35" t="s">
        <v>37</v>
      </c>
      <c r="Q4" t="str" cm="1">
        <f t="array" ref="Q4:Q9">_xlfn.UNIQUE(data[Geography])</f>
        <v>New Zealand</v>
      </c>
      <c r="S4" t="str" cm="1">
        <f t="array" ref="S4:S13">_xlfn.UNIQUE(data[Sales Person])</f>
        <v>Ram Mahesh</v>
      </c>
    </row>
    <row r="5" spans="2:19" x14ac:dyDescent="0.3">
      <c r="Q5" t="str">
        <v>USA</v>
      </c>
      <c r="S5" t="str">
        <v>Brien Boise</v>
      </c>
    </row>
    <row r="6" spans="2:19" x14ac:dyDescent="0.3">
      <c r="B6" s="24" t="s">
        <v>78</v>
      </c>
      <c r="C6" s="24"/>
      <c r="D6" s="25"/>
      <c r="E6" s="25"/>
      <c r="I6" s="43" t="s">
        <v>85</v>
      </c>
      <c r="J6" s="43"/>
      <c r="K6" s="43"/>
      <c r="L6" s="43"/>
      <c r="M6" s="43"/>
      <c r="Q6" t="str">
        <v>Canada</v>
      </c>
      <c r="S6" t="str">
        <v>Husein Augar</v>
      </c>
    </row>
    <row r="7" spans="2:19" x14ac:dyDescent="0.3">
      <c r="Q7" t="str">
        <v>UK</v>
      </c>
      <c r="S7" t="str">
        <v>Carla Molina</v>
      </c>
    </row>
    <row r="8" spans="2:19" x14ac:dyDescent="0.3">
      <c r="B8" s="42" t="s">
        <v>79</v>
      </c>
      <c r="C8" s="42"/>
      <c r="D8" s="42"/>
      <c r="E8" s="26">
        <f>COUNTIF(data[Geography],D4)</f>
        <v>53</v>
      </c>
      <c r="I8" s="34" t="s">
        <v>88</v>
      </c>
      <c r="J8" s="30"/>
      <c r="K8" s="34" t="s">
        <v>1</v>
      </c>
      <c r="L8" s="34" t="s">
        <v>49</v>
      </c>
      <c r="M8" s="34"/>
      <c r="Q8" t="str">
        <v>Australia</v>
      </c>
      <c r="S8" t="str">
        <v>Curtice Advani</v>
      </c>
    </row>
    <row r="9" spans="2:19" x14ac:dyDescent="0.3">
      <c r="I9" s="27" t="s">
        <v>40</v>
      </c>
      <c r="J9" s="27"/>
      <c r="K9" s="32">
        <f>SUMIFS(data[Amount],data[Sales Person],I9,data[Geography],D4)</f>
        <v>24451</v>
      </c>
      <c r="L9" s="27">
        <f>SUMIFS(data[Units],data[Sales Person],I9,data[Geography],D4)</f>
        <v>300</v>
      </c>
      <c r="M9" s="33">
        <f>IF(K9&gt;12000,1,-1)</f>
        <v>1</v>
      </c>
      <c r="Q9" t="str">
        <v>India</v>
      </c>
      <c r="S9" t="str">
        <v>Ches Bonnell</v>
      </c>
    </row>
    <row r="10" spans="2:19" x14ac:dyDescent="0.3">
      <c r="B10" s="30"/>
      <c r="C10" s="30"/>
      <c r="D10" s="31" t="s">
        <v>84</v>
      </c>
      <c r="E10" s="31" t="s">
        <v>56</v>
      </c>
      <c r="I10" s="27" t="s">
        <v>8</v>
      </c>
      <c r="J10" s="27"/>
      <c r="K10" s="32">
        <f>SUMIFS(data[Amount],data[Sales Person],I10,data[Geography],D4)</f>
        <v>20125</v>
      </c>
      <c r="L10" s="27">
        <f>SUMIFS(data[Units],data[Sales Person],I10,data[Geography],D4)</f>
        <v>711</v>
      </c>
      <c r="M10" s="33">
        <f t="shared" ref="M10:M18" si="0">IF(K10&gt;12000,1,-1)</f>
        <v>1</v>
      </c>
      <c r="S10" t="str">
        <v>Gigi Bohling</v>
      </c>
    </row>
    <row r="11" spans="2:19" x14ac:dyDescent="0.3">
      <c r="B11" s="27" t="s">
        <v>80</v>
      </c>
      <c r="C11" s="27"/>
      <c r="D11" s="28">
        <f>ROUND(SUMIF(data[Geography],D4,data[Amount]),0)</f>
        <v>218813</v>
      </c>
      <c r="E11" s="28">
        <f>ROUND(AVERAGEIF(data[Geography],D4,data[Amount]),0)</f>
        <v>4129</v>
      </c>
      <c r="I11" s="27" t="s">
        <v>9</v>
      </c>
      <c r="J11" s="27"/>
      <c r="K11" s="32">
        <f>SUMIFS(data[Amount],data[Sales Person],I11,data[Geography],D4)</f>
        <v>21434</v>
      </c>
      <c r="L11" s="27">
        <f>SUMIFS(data[Units],data[Sales Person],I11,data[Geography],D4)</f>
        <v>1116</v>
      </c>
      <c r="M11" s="33">
        <f t="shared" si="0"/>
        <v>1</v>
      </c>
      <c r="S11" t="str">
        <v>Barr Faughny</v>
      </c>
    </row>
    <row r="12" spans="2:19" x14ac:dyDescent="0.3">
      <c r="B12" s="27" t="s">
        <v>81</v>
      </c>
      <c r="C12" s="27"/>
      <c r="D12" s="28">
        <f>ROUND(SUMIF(data[Geography],D4,data[total cost]),0)</f>
        <v>68923</v>
      </c>
      <c r="E12" s="28">
        <f>ROUND(AVERAGEIF(data[Geography],D4,data[total cost]),0)</f>
        <v>1300</v>
      </c>
      <c r="I12" s="27" t="s">
        <v>41</v>
      </c>
      <c r="J12" s="27"/>
      <c r="K12" s="32">
        <f>SUMIFS(data[Amount],data[Sales Person],I12,data[Geography],D4)</f>
        <v>17283</v>
      </c>
      <c r="L12" s="27">
        <f>SUMIFS(data[Units],data[Sales Person],I12,data[Geography],D4)</f>
        <v>882</v>
      </c>
      <c r="M12" s="33">
        <f t="shared" si="0"/>
        <v>1</v>
      </c>
      <c r="S12" t="str">
        <v>Gunar Cockshoot</v>
      </c>
    </row>
    <row r="13" spans="2:19" x14ac:dyDescent="0.3">
      <c r="B13" s="27" t="s">
        <v>82</v>
      </c>
      <c r="C13" s="27"/>
      <c r="D13" s="28">
        <f>D11-D12</f>
        <v>149890</v>
      </c>
      <c r="E13" s="28">
        <f>E11-E12</f>
        <v>2829</v>
      </c>
      <c r="I13" s="27" t="s">
        <v>6</v>
      </c>
      <c r="J13" s="27"/>
      <c r="K13" s="32">
        <f>SUMIFS(data[Amount],data[Sales Person],I13,data[Geography],D4)</f>
        <v>26985</v>
      </c>
      <c r="L13" s="27">
        <f>SUMIFS(data[Units],data[Sales Person],I13,data[Geography],D4)</f>
        <v>1329</v>
      </c>
      <c r="M13" s="33">
        <f t="shared" si="0"/>
        <v>1</v>
      </c>
      <c r="S13" t="str">
        <v>Oby Sorrel</v>
      </c>
    </row>
    <row r="14" spans="2:19" x14ac:dyDescent="0.3">
      <c r="B14" s="27" t="s">
        <v>83</v>
      </c>
      <c r="C14" s="27"/>
      <c r="D14" s="29">
        <f>SUMIF(data[Geography],D4,data[Units])</f>
        <v>7431</v>
      </c>
      <c r="E14" s="29">
        <f>ROUND(AVERAGEIF(data[Geography],D4,data[Units]),0)</f>
        <v>140</v>
      </c>
      <c r="I14" s="27" t="s">
        <v>7</v>
      </c>
      <c r="J14" s="27"/>
      <c r="K14" s="32">
        <f>SUMIFS(data[Amount],data[Sales Person],I14,data[Geography],D4)</f>
        <v>43568</v>
      </c>
      <c r="L14" s="27">
        <f>SUMIFS(data[Units],data[Sales Person],I14,data[Geography],D4)</f>
        <v>978</v>
      </c>
      <c r="M14" s="33">
        <f t="shared" si="0"/>
        <v>1</v>
      </c>
    </row>
    <row r="15" spans="2:19" x14ac:dyDescent="0.3">
      <c r="I15" s="27" t="s">
        <v>5</v>
      </c>
      <c r="J15" s="27"/>
      <c r="K15" s="32">
        <f>SUMIFS(data[Amount],data[Sales Person],I15,data[Geography],D4)</f>
        <v>14504</v>
      </c>
      <c r="L15" s="27">
        <f>SUMIFS(data[Units],data[Sales Person],I15,data[Geography],D4)</f>
        <v>156</v>
      </c>
      <c r="M15" s="33">
        <f t="shared" si="0"/>
        <v>1</v>
      </c>
    </row>
    <row r="16" spans="2:19" x14ac:dyDescent="0.3">
      <c r="I16" s="27" t="s">
        <v>2</v>
      </c>
      <c r="J16" s="27"/>
      <c r="K16" s="32">
        <f>SUMIFS(data[Amount],data[Sales Person],I16,data[Geography],D4)</f>
        <v>25655</v>
      </c>
      <c r="L16" s="27">
        <f>SUMIFS(data[Units],data[Sales Person],I16,data[Geography],D4)</f>
        <v>453</v>
      </c>
      <c r="M16" s="33">
        <f t="shared" si="0"/>
        <v>1</v>
      </c>
    </row>
    <row r="17" spans="9:13" x14ac:dyDescent="0.3">
      <c r="I17" s="27" t="s">
        <v>3</v>
      </c>
      <c r="J17" s="27"/>
      <c r="K17" s="32">
        <f>SUMIFS(data[Amount],data[Sales Person],I17,data[Geography],D4)</f>
        <v>16821</v>
      </c>
      <c r="L17" s="27">
        <f>SUMIFS(data[Units],data[Sales Person],I17,data[Geography],D4)</f>
        <v>1161</v>
      </c>
      <c r="M17" s="33">
        <f t="shared" si="0"/>
        <v>1</v>
      </c>
    </row>
    <row r="18" spans="9:13" x14ac:dyDescent="0.3">
      <c r="I18" s="27" t="s">
        <v>10</v>
      </c>
      <c r="J18" s="27"/>
      <c r="K18" s="32">
        <f>SUMIFS(data[Amount],data[Sales Person],I18,data[Geography],D4)</f>
        <v>7987</v>
      </c>
      <c r="L18" s="27">
        <f>SUMIFS(data[Units],data[Sales Person],I18,data[Geography],D4)</f>
        <v>345</v>
      </c>
      <c r="M18" s="33">
        <f t="shared" si="0"/>
        <v>-1</v>
      </c>
    </row>
  </sheetData>
  <mergeCells count="3">
    <mergeCell ref="B4:C4"/>
    <mergeCell ref="B8:D8"/>
    <mergeCell ref="I6:M6"/>
  </mergeCells>
  <conditionalFormatting sqref="K9:K18">
    <cfRule type="dataBar" priority="2">
      <dataBar>
        <cfvo type="min"/>
        <cfvo type="max"/>
        <color rgb="FF638EC6"/>
      </dataBar>
      <extLst>
        <ext xmlns:x14="http://schemas.microsoft.com/office/spreadsheetml/2009/9/main" uri="{B025F937-C7B1-47D3-B67F-A62EFF666E3E}">
          <x14:id>{CB034929-EADB-4164-B714-C8430EA7EB31}</x14:id>
        </ext>
      </extLst>
    </cfRule>
  </conditionalFormatting>
  <dataValidations count="1">
    <dataValidation type="list" allowBlank="1" showInputMessage="1" showErrorMessage="1" sqref="D4" xr:uid="{28F21E26-6BFD-4A8E-B00D-8B10C112FF81}">
      <formula1>$Q$4:$Q$9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B034929-EADB-4164-B714-C8430EA7EB31}">
            <x14:dataBar minLength="0" maxLength="100" border="1" negativeBarBorderColorSameAsPositive="0">
              <x14:cfvo type="autoMin"/>
              <x14:cfvo type="autoMax"/>
              <x14:borderColor rgb="FF638EC6"/>
              <x14:negativeFillColor rgb="FFFF0000"/>
              <x14:negativeBorderColor rgb="FFFF0000"/>
              <x14:axisColor rgb="FF000000"/>
            </x14:dataBar>
          </x14:cfRule>
          <xm:sqref>K9:K18</xm:sqref>
        </x14:conditionalFormatting>
        <x14:conditionalFormatting xmlns:xm="http://schemas.microsoft.com/office/excel/2006/main">
          <x14:cfRule type="iconSet" priority="1" id="{B86205DF-B6AB-4E30-9CA5-6F849FD995CC}">
            <x14:iconSet iconSet="3Symbols" showValue="0" custom="1">
              <x14:cfvo type="percent">
                <xm:f>0</xm:f>
              </x14:cfvo>
              <x14:cfvo type="num">
                <xm:f>0</xm:f>
              </x14:cfvo>
              <x14:cfvo type="num">
                <xm:f>1</xm:f>
              </x14:cfvo>
              <x14:cfIcon iconSet="3Symbols" iconId="0"/>
              <x14:cfIcon iconSet="NoIcons" iconId="0"/>
              <x14:cfIcon iconSet="3Symbols" iconId="2"/>
            </x14:iconSet>
          </x14:cfRule>
          <xm:sqref>M9:M18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CD97-19EA-4C8C-A88E-A6FE9BF81BD4}">
  <dimension ref="A3:E26"/>
  <sheetViews>
    <sheetView workbookViewId="0">
      <selection activeCell="E3" sqref="E3:E26"/>
      <pivotSelection pane="bottomRight" showHeader="1" extendable="1" axis="axisCol" start="3" max="4" activeRow="2" activeCol="4" previousRow="2" previousCol="4" click="1" r:id="rId1">
        <pivotArea dataOnly="0" outline="0" fieldPosition="0">
          <references count="1">
            <reference field="4294967294" count="1">
              <x v="3"/>
            </reference>
          </references>
        </pivotArea>
      </pivotSelection>
    </sheetView>
  </sheetViews>
  <sheetFormatPr defaultRowHeight="14.4" x14ac:dyDescent="0.3"/>
  <cols>
    <col min="1" max="1" width="20.21875" bestFit="1" customWidth="1"/>
    <col min="2" max="2" width="14.44140625" bestFit="1" customWidth="1"/>
    <col min="3" max="3" width="11.77734375" bestFit="1" customWidth="1"/>
    <col min="4" max="4" width="10" bestFit="1" customWidth="1"/>
    <col min="5" max="5" width="7.6640625" bestFit="1" customWidth="1"/>
  </cols>
  <sheetData>
    <row r="3" spans="1:5" x14ac:dyDescent="0.3">
      <c r="A3" s="19" t="s">
        <v>67</v>
      </c>
      <c r="B3" t="s">
        <v>69</v>
      </c>
      <c r="C3" t="s">
        <v>70</v>
      </c>
      <c r="D3" t="s">
        <v>75</v>
      </c>
      <c r="E3" t="s">
        <v>87</v>
      </c>
    </row>
    <row r="4" spans="1:5" x14ac:dyDescent="0.3">
      <c r="A4" s="20" t="s">
        <v>26</v>
      </c>
      <c r="B4">
        <v>98</v>
      </c>
      <c r="C4">
        <v>159</v>
      </c>
      <c r="D4" s="23">
        <v>-792.4</v>
      </c>
      <c r="E4" s="36">
        <v>-8.0857142857142854</v>
      </c>
    </row>
    <row r="5" spans="1:5" x14ac:dyDescent="0.3">
      <c r="A5" s="20" t="s">
        <v>21</v>
      </c>
      <c r="B5">
        <v>567</v>
      </c>
      <c r="C5">
        <v>228</v>
      </c>
      <c r="D5" s="23">
        <v>-1485</v>
      </c>
      <c r="E5" s="36">
        <v>-2.6190476190476191</v>
      </c>
    </row>
    <row r="6" spans="1:5" x14ac:dyDescent="0.3">
      <c r="A6" s="20" t="s">
        <v>17</v>
      </c>
      <c r="B6">
        <v>1589</v>
      </c>
      <c r="C6">
        <v>303</v>
      </c>
      <c r="D6" s="23">
        <v>646.67000000000007</v>
      </c>
      <c r="E6" s="36">
        <v>0.40696664568911267</v>
      </c>
    </row>
    <row r="7" spans="1:5" x14ac:dyDescent="0.3">
      <c r="A7" s="20" t="s">
        <v>23</v>
      </c>
      <c r="B7">
        <v>2023</v>
      </c>
      <c r="C7">
        <v>78</v>
      </c>
      <c r="D7" s="23">
        <v>1516.78</v>
      </c>
      <c r="E7" s="36">
        <v>0.74976767177459214</v>
      </c>
    </row>
    <row r="8" spans="1:5" x14ac:dyDescent="0.3">
      <c r="A8" s="20" t="s">
        <v>25</v>
      </c>
      <c r="B8">
        <v>2464</v>
      </c>
      <c r="C8">
        <v>234</v>
      </c>
      <c r="D8" s="23">
        <v>-613.09999999999991</v>
      </c>
      <c r="E8" s="36">
        <v>-0.2488230519480519</v>
      </c>
    </row>
    <row r="9" spans="1:5" x14ac:dyDescent="0.3">
      <c r="A9" s="20" t="s">
        <v>24</v>
      </c>
      <c r="B9">
        <v>4431</v>
      </c>
      <c r="C9">
        <v>162</v>
      </c>
      <c r="D9" s="23">
        <v>3625.86</v>
      </c>
      <c r="E9" s="36">
        <v>0.81829383886255924</v>
      </c>
    </row>
    <row r="10" spans="1:5" x14ac:dyDescent="0.3">
      <c r="A10" s="20" t="s">
        <v>31</v>
      </c>
      <c r="B10">
        <v>4753</v>
      </c>
      <c r="C10">
        <v>246</v>
      </c>
      <c r="D10" s="23">
        <v>3328.66</v>
      </c>
      <c r="E10" s="36">
        <v>0.70032821375973064</v>
      </c>
    </row>
    <row r="11" spans="1:5" x14ac:dyDescent="0.3">
      <c r="A11" s="20" t="s">
        <v>13</v>
      </c>
      <c r="B11">
        <v>4760</v>
      </c>
      <c r="C11">
        <v>69</v>
      </c>
      <c r="D11" s="23">
        <v>4116.2299999999996</v>
      </c>
      <c r="E11" s="36">
        <v>0.86475420168067219</v>
      </c>
    </row>
    <row r="12" spans="1:5" x14ac:dyDescent="0.3">
      <c r="A12" s="20" t="s">
        <v>4</v>
      </c>
      <c r="B12">
        <v>5005</v>
      </c>
      <c r="C12">
        <v>558</v>
      </c>
      <c r="D12" s="23">
        <v>-1624.0400000000009</v>
      </c>
      <c r="E12" s="36">
        <v>-0.32448351648351664</v>
      </c>
    </row>
    <row r="13" spans="1:5" x14ac:dyDescent="0.3">
      <c r="A13" s="20" t="s">
        <v>20</v>
      </c>
      <c r="B13">
        <v>5747</v>
      </c>
      <c r="C13">
        <v>828</v>
      </c>
      <c r="D13" s="23">
        <v>-3046.3599999999988</v>
      </c>
      <c r="E13" s="36">
        <v>-0.5300783017226377</v>
      </c>
    </row>
    <row r="14" spans="1:5" x14ac:dyDescent="0.3">
      <c r="A14" s="20" t="s">
        <v>19</v>
      </c>
      <c r="B14">
        <v>5747</v>
      </c>
      <c r="C14">
        <v>354</v>
      </c>
      <c r="D14" s="23">
        <v>3042.44</v>
      </c>
      <c r="E14" s="36">
        <v>0.52939620671654775</v>
      </c>
    </row>
    <row r="15" spans="1:5" x14ac:dyDescent="0.3">
      <c r="A15" s="20" t="s">
        <v>18</v>
      </c>
      <c r="B15">
        <v>6223</v>
      </c>
      <c r="C15">
        <v>294</v>
      </c>
      <c r="D15" s="23">
        <v>4320.82</v>
      </c>
      <c r="E15" s="36">
        <v>0.69433070866141733</v>
      </c>
    </row>
    <row r="16" spans="1:5" x14ac:dyDescent="0.3">
      <c r="A16" s="20" t="s">
        <v>16</v>
      </c>
      <c r="B16">
        <v>6860</v>
      </c>
      <c r="C16">
        <v>201</v>
      </c>
      <c r="D16" s="23">
        <v>5093.21</v>
      </c>
      <c r="E16" s="36">
        <v>0.74245043731778426</v>
      </c>
    </row>
    <row r="17" spans="1:5" x14ac:dyDescent="0.3">
      <c r="A17" s="20" t="s">
        <v>33</v>
      </c>
      <c r="B17">
        <v>10045</v>
      </c>
      <c r="C17">
        <v>864</v>
      </c>
      <c r="D17" s="23">
        <v>-642.67999999999847</v>
      </c>
      <c r="E17" s="36">
        <v>-6.3980089596814185E-2</v>
      </c>
    </row>
    <row r="18" spans="1:5" x14ac:dyDescent="0.3">
      <c r="A18" s="20" t="s">
        <v>29</v>
      </c>
      <c r="B18">
        <v>10234</v>
      </c>
      <c r="C18">
        <v>717</v>
      </c>
      <c r="D18" s="23">
        <v>5100.2800000000007</v>
      </c>
      <c r="E18" s="36">
        <v>0.49836623021301552</v>
      </c>
    </row>
    <row r="19" spans="1:5" x14ac:dyDescent="0.3">
      <c r="A19" s="20" t="s">
        <v>14</v>
      </c>
      <c r="B19">
        <v>10493</v>
      </c>
      <c r="C19">
        <v>414</v>
      </c>
      <c r="D19" s="23">
        <v>5649.2000000000007</v>
      </c>
      <c r="E19" s="36">
        <v>0.53837796626322321</v>
      </c>
    </row>
    <row r="20" spans="1:5" x14ac:dyDescent="0.3">
      <c r="A20" s="20" t="s">
        <v>22</v>
      </c>
      <c r="B20">
        <v>12355</v>
      </c>
      <c r="C20">
        <v>666</v>
      </c>
      <c r="D20" s="23">
        <v>5848.18</v>
      </c>
      <c r="E20" s="36">
        <v>0.47334520437070016</v>
      </c>
    </row>
    <row r="21" spans="1:5" x14ac:dyDescent="0.3">
      <c r="A21" s="20" t="s">
        <v>28</v>
      </c>
      <c r="B21">
        <v>12649</v>
      </c>
      <c r="C21">
        <v>504</v>
      </c>
      <c r="D21" s="23">
        <v>7417.48</v>
      </c>
      <c r="E21" s="36">
        <v>0.58640841173215275</v>
      </c>
    </row>
    <row r="22" spans="1:5" x14ac:dyDescent="0.3">
      <c r="A22" s="20" t="s">
        <v>27</v>
      </c>
      <c r="B22">
        <v>14371</v>
      </c>
      <c r="C22">
        <v>771</v>
      </c>
      <c r="D22" s="23">
        <v>1472.1700000000019</v>
      </c>
      <c r="E22" s="36">
        <v>0.1024403312226012</v>
      </c>
    </row>
    <row r="23" spans="1:5" x14ac:dyDescent="0.3">
      <c r="A23" s="20" t="s">
        <v>30</v>
      </c>
      <c r="B23">
        <v>17409</v>
      </c>
      <c r="C23">
        <v>903</v>
      </c>
      <c r="D23" s="23">
        <v>4324.5299999999988</v>
      </c>
      <c r="E23" s="36">
        <v>0.24840772014475265</v>
      </c>
    </row>
    <row r="24" spans="1:5" x14ac:dyDescent="0.3">
      <c r="A24" s="20" t="s">
        <v>32</v>
      </c>
      <c r="B24">
        <v>19054</v>
      </c>
      <c r="C24">
        <v>693</v>
      </c>
      <c r="D24" s="23">
        <v>13059.55</v>
      </c>
      <c r="E24" s="36">
        <v>0.6853967670830271</v>
      </c>
    </row>
    <row r="25" spans="1:5" x14ac:dyDescent="0.3">
      <c r="A25" s="20" t="s">
        <v>15</v>
      </c>
      <c r="B25">
        <v>32557</v>
      </c>
      <c r="C25">
        <v>912</v>
      </c>
      <c r="D25" s="23">
        <v>21859.239999999998</v>
      </c>
      <c r="E25" s="36">
        <v>0.67141444236262549</v>
      </c>
    </row>
    <row r="26" spans="1:5" x14ac:dyDescent="0.3">
      <c r="A26" s="20" t="s">
        <v>68</v>
      </c>
      <c r="B26">
        <v>189434</v>
      </c>
      <c r="C26">
        <v>10158</v>
      </c>
      <c r="D26" s="23">
        <v>82217.72</v>
      </c>
      <c r="E26" s="36">
        <v>0.43401775816379318</v>
      </c>
    </row>
  </sheetData>
  <conditionalFormatting pivot="1" sqref="E4:E26">
    <cfRule type="colorScale" priority="2">
      <colorScale>
        <cfvo type="min"/>
        <cfvo type="max"/>
        <color rgb="FFFCFCFF"/>
        <color rgb="FF63BE7B"/>
      </colorScale>
    </cfRule>
  </conditionalFormatting>
  <conditionalFormatting pivot="1" sqref="E4:E26">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X648"/>
  <sheetViews>
    <sheetView showGridLines="0" tabSelected="1" zoomScaleNormal="100" workbookViewId="0">
      <selection activeCell="I5" sqref="I5"/>
    </sheetView>
  </sheetViews>
  <sheetFormatPr defaultRowHeight="14.4" x14ac:dyDescent="0.3"/>
  <cols>
    <col min="1" max="1" width="19.5546875" customWidth="1"/>
    <col min="2" max="2" width="14.6640625" customWidth="1"/>
    <col min="3" max="3" width="21.88671875" bestFit="1" customWidth="1"/>
    <col min="4" max="4" width="13.5546875" customWidth="1"/>
    <col min="5" max="5" width="11.6640625" customWidth="1"/>
    <col min="6" max="6" width="12.109375" customWidth="1"/>
    <col min="8" max="8" width="3.88671875" customWidth="1"/>
    <col min="9" max="9" width="53.88671875" customWidth="1"/>
    <col min="23" max="23" width="21.88671875" bestFit="1" customWidth="1"/>
    <col min="24" max="24" width="14.44140625" customWidth="1"/>
    <col min="29" max="29" width="21.88671875" customWidth="1"/>
  </cols>
  <sheetData>
    <row r="1" spans="1:24" x14ac:dyDescent="0.3">
      <c r="A1" s="3" t="s">
        <v>11</v>
      </c>
      <c r="B1" s="3" t="s">
        <v>12</v>
      </c>
      <c r="C1" s="3" t="s">
        <v>0</v>
      </c>
      <c r="D1" s="7" t="s">
        <v>1</v>
      </c>
      <c r="E1" s="7" t="s">
        <v>49</v>
      </c>
      <c r="F1" s="22" t="s">
        <v>50</v>
      </c>
      <c r="G1" s="22" t="s">
        <v>73</v>
      </c>
      <c r="K1" s="6" t="s">
        <v>42</v>
      </c>
      <c r="L1" s="6" t="s">
        <v>42</v>
      </c>
      <c r="W1" t="s">
        <v>0</v>
      </c>
      <c r="X1" t="s">
        <v>50</v>
      </c>
    </row>
    <row r="2" spans="1:24" x14ac:dyDescent="0.3">
      <c r="A2" t="s">
        <v>40</v>
      </c>
      <c r="B2" t="s">
        <v>37</v>
      </c>
      <c r="C2" t="s">
        <v>30</v>
      </c>
      <c r="D2" s="1">
        <v>1624</v>
      </c>
      <c r="E2" s="2">
        <v>114</v>
      </c>
      <c r="F2">
        <f>VLOOKUP(data[[#This Row],[Product]],products[#All],2,)</f>
        <v>14.49</v>
      </c>
      <c r="G2">
        <f>data[[#This Row],[Units]]*data[[#This Row],[Cost per unit]]</f>
        <v>1651.8600000000001</v>
      </c>
      <c r="K2" s="4">
        <v>1</v>
      </c>
      <c r="L2" s="5" t="s">
        <v>43</v>
      </c>
      <c r="W2" t="s">
        <v>13</v>
      </c>
      <c r="X2" s="8">
        <v>9.33</v>
      </c>
    </row>
    <row r="3" spans="1:24" x14ac:dyDescent="0.3">
      <c r="A3" t="s">
        <v>8</v>
      </c>
      <c r="B3" t="s">
        <v>35</v>
      </c>
      <c r="C3" t="s">
        <v>32</v>
      </c>
      <c r="D3" s="1">
        <v>6706</v>
      </c>
      <c r="E3" s="2">
        <v>459</v>
      </c>
      <c r="F3">
        <f>VLOOKUP(data[[#This Row],[Product]],products[#All],2,)</f>
        <v>8.65</v>
      </c>
      <c r="G3">
        <f>data[[#This Row],[Units]]*data[[#This Row],[Cost per unit]]</f>
        <v>3970.3500000000004</v>
      </c>
      <c r="K3" s="4">
        <v>2</v>
      </c>
      <c r="L3" s="5" t="s">
        <v>52</v>
      </c>
      <c r="W3" t="s">
        <v>14</v>
      </c>
      <c r="X3" s="8">
        <v>11.7</v>
      </c>
    </row>
    <row r="4" spans="1:24" x14ac:dyDescent="0.3">
      <c r="A4" t="s">
        <v>9</v>
      </c>
      <c r="B4" t="s">
        <v>35</v>
      </c>
      <c r="C4" t="s">
        <v>4</v>
      </c>
      <c r="D4" s="1">
        <v>959</v>
      </c>
      <c r="E4" s="2">
        <v>147</v>
      </c>
      <c r="F4">
        <f>VLOOKUP(data[[#This Row],[Product]],products[#All],2,)</f>
        <v>11.88</v>
      </c>
      <c r="G4">
        <f>data[[#This Row],[Units]]*data[[#This Row],[Cost per unit]]</f>
        <v>1746.3600000000001</v>
      </c>
      <c r="K4" s="4">
        <v>3</v>
      </c>
      <c r="L4" s="5" t="s">
        <v>44</v>
      </c>
      <c r="W4" t="s">
        <v>4</v>
      </c>
      <c r="X4" s="8">
        <v>11.88</v>
      </c>
    </row>
    <row r="5" spans="1:24" x14ac:dyDescent="0.3">
      <c r="A5" t="s">
        <v>41</v>
      </c>
      <c r="B5" t="s">
        <v>36</v>
      </c>
      <c r="C5" t="s">
        <v>18</v>
      </c>
      <c r="D5" s="1">
        <v>9632</v>
      </c>
      <c r="E5" s="2">
        <v>288</v>
      </c>
      <c r="F5">
        <f>VLOOKUP(data[[#This Row],[Product]],products[#All],2,)</f>
        <v>6.47</v>
      </c>
      <c r="G5">
        <f>data[[#This Row],[Units]]*data[[#This Row],[Cost per unit]]</f>
        <v>1863.36</v>
      </c>
      <c r="K5" s="4">
        <v>4</v>
      </c>
      <c r="L5" s="5" t="s">
        <v>45</v>
      </c>
      <c r="W5" t="s">
        <v>15</v>
      </c>
      <c r="X5" s="8">
        <v>11.73</v>
      </c>
    </row>
    <row r="6" spans="1:24" x14ac:dyDescent="0.3">
      <c r="A6" t="s">
        <v>6</v>
      </c>
      <c r="B6" t="s">
        <v>39</v>
      </c>
      <c r="C6" t="s">
        <v>25</v>
      </c>
      <c r="D6" s="1">
        <v>2100</v>
      </c>
      <c r="E6" s="2">
        <v>414</v>
      </c>
      <c r="F6">
        <f>VLOOKUP(data[[#This Row],[Product]],products[#All],2,)</f>
        <v>13.15</v>
      </c>
      <c r="G6">
        <f>data[[#This Row],[Units]]*data[[#This Row],[Cost per unit]]</f>
        <v>5444.1</v>
      </c>
      <c r="K6" s="4">
        <v>5</v>
      </c>
      <c r="L6" s="5" t="s">
        <v>53</v>
      </c>
      <c r="W6" t="s">
        <v>16</v>
      </c>
      <c r="X6" s="8">
        <v>8.7899999999999991</v>
      </c>
    </row>
    <row r="7" spans="1:24" x14ac:dyDescent="0.3">
      <c r="A7" t="s">
        <v>40</v>
      </c>
      <c r="B7" t="s">
        <v>35</v>
      </c>
      <c r="C7" t="s">
        <v>33</v>
      </c>
      <c r="D7" s="1">
        <v>8869</v>
      </c>
      <c r="E7" s="2">
        <v>432</v>
      </c>
      <c r="F7">
        <f>VLOOKUP(data[[#This Row],[Product]],products[#All],2,)</f>
        <v>12.37</v>
      </c>
      <c r="G7">
        <f>data[[#This Row],[Units]]*data[[#This Row],[Cost per unit]]</f>
        <v>5343.8399999999992</v>
      </c>
      <c r="K7" s="4">
        <v>6</v>
      </c>
      <c r="L7" s="5" t="s">
        <v>54</v>
      </c>
      <c r="W7" t="s">
        <v>17</v>
      </c>
      <c r="X7" s="8">
        <v>3.11</v>
      </c>
    </row>
    <row r="8" spans="1:24" x14ac:dyDescent="0.3">
      <c r="A8" t="s">
        <v>6</v>
      </c>
      <c r="B8" t="s">
        <v>38</v>
      </c>
      <c r="C8" t="s">
        <v>31</v>
      </c>
      <c r="D8" s="1">
        <v>2681</v>
      </c>
      <c r="E8" s="2">
        <v>54</v>
      </c>
      <c r="F8">
        <f>VLOOKUP(data[[#This Row],[Product]],products[#All],2,)</f>
        <v>5.79</v>
      </c>
      <c r="G8">
        <f>data[[#This Row],[Units]]*data[[#This Row],[Cost per unit]]</f>
        <v>312.66000000000003</v>
      </c>
      <c r="K8" s="4">
        <v>7</v>
      </c>
      <c r="L8" s="5" t="s">
        <v>48</v>
      </c>
      <c r="W8" t="s">
        <v>18</v>
      </c>
      <c r="X8" s="8">
        <v>6.47</v>
      </c>
    </row>
    <row r="9" spans="1:24" x14ac:dyDescent="0.3">
      <c r="A9" t="s">
        <v>8</v>
      </c>
      <c r="B9" t="s">
        <v>35</v>
      </c>
      <c r="C9" t="s">
        <v>22</v>
      </c>
      <c r="D9" s="1">
        <v>5012</v>
      </c>
      <c r="E9" s="2">
        <v>210</v>
      </c>
      <c r="F9">
        <f>VLOOKUP(data[[#This Row],[Product]],products[#All],2,)</f>
        <v>9.77</v>
      </c>
      <c r="G9">
        <f>data[[#This Row],[Units]]*data[[#This Row],[Cost per unit]]</f>
        <v>2051.6999999999998</v>
      </c>
      <c r="K9" s="4">
        <v>8</v>
      </c>
      <c r="L9" s="5" t="s">
        <v>51</v>
      </c>
      <c r="W9" t="s">
        <v>19</v>
      </c>
      <c r="X9" s="8">
        <v>7.64</v>
      </c>
    </row>
    <row r="10" spans="1:24" x14ac:dyDescent="0.3">
      <c r="A10" t="s">
        <v>7</v>
      </c>
      <c r="B10" t="s">
        <v>38</v>
      </c>
      <c r="C10" t="s">
        <v>14</v>
      </c>
      <c r="D10" s="1">
        <v>1281</v>
      </c>
      <c r="E10" s="2">
        <v>75</v>
      </c>
      <c r="F10">
        <f>VLOOKUP(data[[#This Row],[Product]],products[#All],2,)</f>
        <v>11.7</v>
      </c>
      <c r="G10">
        <f>data[[#This Row],[Units]]*data[[#This Row],[Cost per unit]]</f>
        <v>877.5</v>
      </c>
      <c r="K10" s="4">
        <v>9</v>
      </c>
      <c r="L10" s="5" t="s">
        <v>46</v>
      </c>
      <c r="W10" t="s">
        <v>20</v>
      </c>
      <c r="X10" s="8">
        <v>10.62</v>
      </c>
    </row>
    <row r="11" spans="1:24" x14ac:dyDescent="0.3">
      <c r="A11" t="s">
        <v>5</v>
      </c>
      <c r="B11" t="s">
        <v>37</v>
      </c>
      <c r="C11" t="s">
        <v>14</v>
      </c>
      <c r="D11" s="1">
        <v>4991</v>
      </c>
      <c r="E11" s="2">
        <v>12</v>
      </c>
      <c r="F11">
        <f>VLOOKUP(data[[#This Row],[Product]],products[#All],2,)</f>
        <v>11.7</v>
      </c>
      <c r="G11">
        <f>data[[#This Row],[Units]]*data[[#This Row],[Cost per unit]]</f>
        <v>140.39999999999998</v>
      </c>
      <c r="K11" s="4">
        <v>10</v>
      </c>
      <c r="L11" s="5" t="s">
        <v>47</v>
      </c>
      <c r="W11" t="s">
        <v>21</v>
      </c>
      <c r="X11" s="8">
        <v>9</v>
      </c>
    </row>
    <row r="12" spans="1:24" x14ac:dyDescent="0.3">
      <c r="A12" t="s">
        <v>2</v>
      </c>
      <c r="B12" t="s">
        <v>39</v>
      </c>
      <c r="C12" t="s">
        <v>25</v>
      </c>
      <c r="D12" s="1">
        <v>1785</v>
      </c>
      <c r="E12" s="2">
        <v>462</v>
      </c>
      <c r="F12">
        <f>VLOOKUP(data[[#This Row],[Product]],products[#All],2,)</f>
        <v>13.15</v>
      </c>
      <c r="G12">
        <f>data[[#This Row],[Units]]*data[[#This Row],[Cost per unit]]</f>
        <v>6075.3</v>
      </c>
      <c r="W12" t="s">
        <v>22</v>
      </c>
      <c r="X12" s="8">
        <v>9.77</v>
      </c>
    </row>
    <row r="13" spans="1:24" x14ac:dyDescent="0.3">
      <c r="A13" t="s">
        <v>3</v>
      </c>
      <c r="B13" t="s">
        <v>37</v>
      </c>
      <c r="C13" t="s">
        <v>17</v>
      </c>
      <c r="D13" s="1">
        <v>3983</v>
      </c>
      <c r="E13" s="2">
        <v>144</v>
      </c>
      <c r="F13">
        <f>VLOOKUP(data[[#This Row],[Product]],products[#All],2,)</f>
        <v>3.11</v>
      </c>
      <c r="G13">
        <f>data[[#This Row],[Units]]*data[[#This Row],[Cost per unit]]</f>
        <v>447.84</v>
      </c>
      <c r="W13" t="s">
        <v>23</v>
      </c>
      <c r="X13" s="8">
        <v>6.49</v>
      </c>
    </row>
    <row r="14" spans="1:24" x14ac:dyDescent="0.3">
      <c r="A14" t="s">
        <v>9</v>
      </c>
      <c r="B14" t="s">
        <v>38</v>
      </c>
      <c r="C14" t="s">
        <v>16</v>
      </c>
      <c r="D14" s="1">
        <v>2646</v>
      </c>
      <c r="E14" s="2">
        <v>120</v>
      </c>
      <c r="F14">
        <f>VLOOKUP(data[[#This Row],[Product]],products[#All],2,)</f>
        <v>8.7899999999999991</v>
      </c>
      <c r="G14">
        <f>data[[#This Row],[Units]]*data[[#This Row],[Cost per unit]]</f>
        <v>1054.8</v>
      </c>
      <c r="W14" t="s">
        <v>24</v>
      </c>
      <c r="X14" s="8">
        <v>4.97</v>
      </c>
    </row>
    <row r="15" spans="1:24" x14ac:dyDescent="0.3">
      <c r="A15" t="s">
        <v>2</v>
      </c>
      <c r="B15" t="s">
        <v>34</v>
      </c>
      <c r="C15" t="s">
        <v>13</v>
      </c>
      <c r="D15" s="1">
        <v>252</v>
      </c>
      <c r="E15" s="2">
        <v>54</v>
      </c>
      <c r="F15">
        <f>VLOOKUP(data[[#This Row],[Product]],products[#All],2,)</f>
        <v>9.33</v>
      </c>
      <c r="G15">
        <f>data[[#This Row],[Units]]*data[[#This Row],[Cost per unit]]</f>
        <v>503.82</v>
      </c>
      <c r="W15" t="s">
        <v>25</v>
      </c>
      <c r="X15" s="8">
        <v>13.15</v>
      </c>
    </row>
    <row r="16" spans="1:24" x14ac:dyDescent="0.3">
      <c r="A16" t="s">
        <v>3</v>
      </c>
      <c r="B16" t="s">
        <v>35</v>
      </c>
      <c r="C16" t="s">
        <v>25</v>
      </c>
      <c r="D16" s="1">
        <v>2464</v>
      </c>
      <c r="E16" s="2">
        <v>234</v>
      </c>
      <c r="F16">
        <f>VLOOKUP(data[[#This Row],[Product]],products[#All],2,)</f>
        <v>13.15</v>
      </c>
      <c r="G16">
        <f>data[[#This Row],[Units]]*data[[#This Row],[Cost per unit]]</f>
        <v>3077.1</v>
      </c>
      <c r="W16" t="s">
        <v>26</v>
      </c>
      <c r="X16" s="8">
        <v>5.6</v>
      </c>
    </row>
    <row r="17" spans="1:24" x14ac:dyDescent="0.3">
      <c r="A17" t="s">
        <v>3</v>
      </c>
      <c r="B17" t="s">
        <v>35</v>
      </c>
      <c r="C17" t="s">
        <v>29</v>
      </c>
      <c r="D17" s="1">
        <v>2114</v>
      </c>
      <c r="E17" s="2">
        <v>66</v>
      </c>
      <c r="F17">
        <f>VLOOKUP(data[[#This Row],[Product]],products[#All],2,)</f>
        <v>7.16</v>
      </c>
      <c r="G17">
        <f>data[[#This Row],[Units]]*data[[#This Row],[Cost per unit]]</f>
        <v>472.56</v>
      </c>
      <c r="W17" t="s">
        <v>27</v>
      </c>
      <c r="X17" s="8">
        <v>16.73</v>
      </c>
    </row>
    <row r="18" spans="1:24" x14ac:dyDescent="0.3">
      <c r="A18" t="s">
        <v>6</v>
      </c>
      <c r="B18" t="s">
        <v>37</v>
      </c>
      <c r="C18" t="s">
        <v>31</v>
      </c>
      <c r="D18" s="1">
        <v>7693</v>
      </c>
      <c r="E18" s="2">
        <v>87</v>
      </c>
      <c r="F18">
        <f>VLOOKUP(data[[#This Row],[Product]],products[#All],2,)</f>
        <v>5.79</v>
      </c>
      <c r="G18">
        <f>data[[#This Row],[Units]]*data[[#This Row],[Cost per unit]]</f>
        <v>503.73</v>
      </c>
      <c r="W18" t="s">
        <v>28</v>
      </c>
      <c r="X18" s="8">
        <v>10.38</v>
      </c>
    </row>
    <row r="19" spans="1:24" x14ac:dyDescent="0.3">
      <c r="A19" t="s">
        <v>5</v>
      </c>
      <c r="B19" t="s">
        <v>34</v>
      </c>
      <c r="C19" t="s">
        <v>20</v>
      </c>
      <c r="D19" s="1">
        <v>15610</v>
      </c>
      <c r="E19" s="2">
        <v>339</v>
      </c>
      <c r="F19">
        <f>VLOOKUP(data[[#This Row],[Product]],products[#All],2,)</f>
        <v>10.62</v>
      </c>
      <c r="G19">
        <f>data[[#This Row],[Units]]*data[[#This Row],[Cost per unit]]</f>
        <v>3600.18</v>
      </c>
      <c r="W19" t="s">
        <v>29</v>
      </c>
      <c r="X19" s="8">
        <v>7.16</v>
      </c>
    </row>
    <row r="20" spans="1:24" x14ac:dyDescent="0.3">
      <c r="A20" t="s">
        <v>41</v>
      </c>
      <c r="B20" t="s">
        <v>34</v>
      </c>
      <c r="C20" t="s">
        <v>22</v>
      </c>
      <c r="D20" s="1">
        <v>336</v>
      </c>
      <c r="E20" s="2">
        <v>144</v>
      </c>
      <c r="F20">
        <f>VLOOKUP(data[[#This Row],[Product]],products[#All],2,)</f>
        <v>9.77</v>
      </c>
      <c r="G20">
        <f>data[[#This Row],[Units]]*data[[#This Row],[Cost per unit]]</f>
        <v>1406.8799999999999</v>
      </c>
      <c r="W20" t="s">
        <v>30</v>
      </c>
      <c r="X20" s="8">
        <v>14.49</v>
      </c>
    </row>
    <row r="21" spans="1:24" x14ac:dyDescent="0.3">
      <c r="A21" t="s">
        <v>2</v>
      </c>
      <c r="B21" t="s">
        <v>39</v>
      </c>
      <c r="C21" t="s">
        <v>20</v>
      </c>
      <c r="D21" s="1">
        <v>9443</v>
      </c>
      <c r="E21" s="2">
        <v>162</v>
      </c>
      <c r="F21">
        <f>VLOOKUP(data[[#This Row],[Product]],products[#All],2,)</f>
        <v>10.62</v>
      </c>
      <c r="G21">
        <f>data[[#This Row],[Units]]*data[[#This Row],[Cost per unit]]</f>
        <v>1720.4399999999998</v>
      </c>
      <c r="W21" t="s">
        <v>31</v>
      </c>
      <c r="X21" s="8">
        <v>5.79</v>
      </c>
    </row>
    <row r="22" spans="1:24" x14ac:dyDescent="0.3">
      <c r="A22" t="s">
        <v>9</v>
      </c>
      <c r="B22" t="s">
        <v>34</v>
      </c>
      <c r="C22" t="s">
        <v>23</v>
      </c>
      <c r="D22" s="1">
        <v>8155</v>
      </c>
      <c r="E22" s="2">
        <v>90</v>
      </c>
      <c r="F22">
        <f>VLOOKUP(data[[#This Row],[Product]],products[#All],2,)</f>
        <v>6.49</v>
      </c>
      <c r="G22">
        <f>data[[#This Row],[Units]]*data[[#This Row],[Cost per unit]]</f>
        <v>584.1</v>
      </c>
      <c r="W22" t="s">
        <v>32</v>
      </c>
      <c r="X22" s="8">
        <v>8.65</v>
      </c>
    </row>
    <row r="23" spans="1:24" x14ac:dyDescent="0.3">
      <c r="A23" t="s">
        <v>8</v>
      </c>
      <c r="B23" t="s">
        <v>38</v>
      </c>
      <c r="C23" t="s">
        <v>23</v>
      </c>
      <c r="D23" s="1">
        <v>1701</v>
      </c>
      <c r="E23" s="2">
        <v>234</v>
      </c>
      <c r="F23">
        <f>VLOOKUP(data[[#This Row],[Product]],products[#All],2,)</f>
        <v>6.49</v>
      </c>
      <c r="G23">
        <f>data[[#This Row],[Units]]*data[[#This Row],[Cost per unit]]</f>
        <v>1518.66</v>
      </c>
      <c r="W23" t="s">
        <v>33</v>
      </c>
      <c r="X23" s="8">
        <v>12.37</v>
      </c>
    </row>
    <row r="24" spans="1:24" x14ac:dyDescent="0.3">
      <c r="A24" t="s">
        <v>10</v>
      </c>
      <c r="B24" t="s">
        <v>38</v>
      </c>
      <c r="C24" t="s">
        <v>22</v>
      </c>
      <c r="D24" s="1">
        <v>2205</v>
      </c>
      <c r="E24" s="2">
        <v>141</v>
      </c>
      <c r="F24">
        <f>VLOOKUP(data[[#This Row],[Product]],products[#All],2,)</f>
        <v>9.77</v>
      </c>
      <c r="G24">
        <f>data[[#This Row],[Units]]*data[[#This Row],[Cost per unit]]</f>
        <v>1377.57</v>
      </c>
    </row>
    <row r="25" spans="1:24" x14ac:dyDescent="0.3">
      <c r="A25" t="s">
        <v>8</v>
      </c>
      <c r="B25" t="s">
        <v>37</v>
      </c>
      <c r="C25" t="s">
        <v>19</v>
      </c>
      <c r="D25" s="1">
        <v>1771</v>
      </c>
      <c r="E25" s="2">
        <v>204</v>
      </c>
      <c r="F25">
        <f>VLOOKUP(data[[#This Row],[Product]],products[#All],2,)</f>
        <v>7.64</v>
      </c>
      <c r="G25">
        <f>data[[#This Row],[Units]]*data[[#This Row],[Cost per unit]]</f>
        <v>1558.56</v>
      </c>
    </row>
    <row r="26" spans="1:24" x14ac:dyDescent="0.3">
      <c r="A26" t="s">
        <v>41</v>
      </c>
      <c r="B26" t="s">
        <v>35</v>
      </c>
      <c r="C26" t="s">
        <v>15</v>
      </c>
      <c r="D26" s="1">
        <v>2114</v>
      </c>
      <c r="E26" s="2">
        <v>186</v>
      </c>
      <c r="F26">
        <f>VLOOKUP(data[[#This Row],[Product]],products[#All],2,)</f>
        <v>11.73</v>
      </c>
      <c r="G26">
        <f>data[[#This Row],[Units]]*data[[#This Row],[Cost per unit]]</f>
        <v>2181.7800000000002</v>
      </c>
    </row>
    <row r="27" spans="1:24" x14ac:dyDescent="0.3">
      <c r="A27" t="s">
        <v>41</v>
      </c>
      <c r="B27" t="s">
        <v>36</v>
      </c>
      <c r="C27" t="s">
        <v>13</v>
      </c>
      <c r="D27" s="1">
        <v>10311</v>
      </c>
      <c r="E27" s="2">
        <v>231</v>
      </c>
      <c r="F27">
        <f>VLOOKUP(data[[#This Row],[Product]],products[#All],2,)</f>
        <v>9.33</v>
      </c>
      <c r="G27">
        <f>data[[#This Row],[Units]]*data[[#This Row],[Cost per unit]]</f>
        <v>2155.23</v>
      </c>
    </row>
    <row r="28" spans="1:24" x14ac:dyDescent="0.3">
      <c r="A28" t="s">
        <v>3</v>
      </c>
      <c r="B28" t="s">
        <v>39</v>
      </c>
      <c r="C28" t="s">
        <v>16</v>
      </c>
      <c r="D28" s="1">
        <v>21</v>
      </c>
      <c r="E28" s="2">
        <v>168</v>
      </c>
      <c r="F28">
        <f>VLOOKUP(data[[#This Row],[Product]],products[#All],2,)</f>
        <v>8.7899999999999991</v>
      </c>
      <c r="G28">
        <f>data[[#This Row],[Units]]*data[[#This Row],[Cost per unit]]</f>
        <v>1476.7199999999998</v>
      </c>
    </row>
    <row r="29" spans="1:24" x14ac:dyDescent="0.3">
      <c r="A29" t="s">
        <v>10</v>
      </c>
      <c r="B29" t="s">
        <v>35</v>
      </c>
      <c r="C29" t="s">
        <v>20</v>
      </c>
      <c r="D29" s="1">
        <v>1974</v>
      </c>
      <c r="E29" s="2">
        <v>195</v>
      </c>
      <c r="F29">
        <f>VLOOKUP(data[[#This Row],[Product]],products[#All],2,)</f>
        <v>10.62</v>
      </c>
      <c r="G29">
        <f>data[[#This Row],[Units]]*data[[#This Row],[Cost per unit]]</f>
        <v>2070.8999999999996</v>
      </c>
    </row>
    <row r="30" spans="1:24" x14ac:dyDescent="0.3">
      <c r="A30" t="s">
        <v>5</v>
      </c>
      <c r="B30" t="s">
        <v>36</v>
      </c>
      <c r="C30" t="s">
        <v>23</v>
      </c>
      <c r="D30" s="1">
        <v>6314</v>
      </c>
      <c r="E30" s="2">
        <v>15</v>
      </c>
      <c r="F30">
        <f>VLOOKUP(data[[#This Row],[Product]],products[#All],2,)</f>
        <v>6.49</v>
      </c>
      <c r="G30">
        <f>data[[#This Row],[Units]]*data[[#This Row],[Cost per unit]]</f>
        <v>97.350000000000009</v>
      </c>
    </row>
    <row r="31" spans="1:24" x14ac:dyDescent="0.3">
      <c r="A31" t="s">
        <v>10</v>
      </c>
      <c r="B31" t="s">
        <v>37</v>
      </c>
      <c r="C31" t="s">
        <v>23</v>
      </c>
      <c r="D31" s="1">
        <v>4683</v>
      </c>
      <c r="E31" s="2">
        <v>30</v>
      </c>
      <c r="F31">
        <f>VLOOKUP(data[[#This Row],[Product]],products[#All],2,)</f>
        <v>6.49</v>
      </c>
      <c r="G31">
        <f>data[[#This Row],[Units]]*data[[#This Row],[Cost per unit]]</f>
        <v>194.70000000000002</v>
      </c>
    </row>
    <row r="32" spans="1:24" x14ac:dyDescent="0.3">
      <c r="A32" t="s">
        <v>41</v>
      </c>
      <c r="B32" t="s">
        <v>37</v>
      </c>
      <c r="C32" t="s">
        <v>24</v>
      </c>
      <c r="D32" s="1">
        <v>6398</v>
      </c>
      <c r="E32" s="2">
        <v>102</v>
      </c>
      <c r="F32">
        <f>VLOOKUP(data[[#This Row],[Product]],products[#All],2,)</f>
        <v>4.97</v>
      </c>
      <c r="G32">
        <f>data[[#This Row],[Units]]*data[[#This Row],[Cost per unit]]</f>
        <v>506.94</v>
      </c>
    </row>
    <row r="33" spans="1:7" x14ac:dyDescent="0.3">
      <c r="A33" t="s">
        <v>2</v>
      </c>
      <c r="B33" t="s">
        <v>35</v>
      </c>
      <c r="C33" t="s">
        <v>19</v>
      </c>
      <c r="D33" s="1">
        <v>553</v>
      </c>
      <c r="E33" s="2">
        <v>15</v>
      </c>
      <c r="F33">
        <f>VLOOKUP(data[[#This Row],[Product]],products[#All],2,)</f>
        <v>7.64</v>
      </c>
      <c r="G33">
        <f>data[[#This Row],[Units]]*data[[#This Row],[Cost per unit]]</f>
        <v>114.6</v>
      </c>
    </row>
    <row r="34" spans="1:7" x14ac:dyDescent="0.3">
      <c r="A34" t="s">
        <v>8</v>
      </c>
      <c r="B34" t="s">
        <v>39</v>
      </c>
      <c r="C34" t="s">
        <v>30</v>
      </c>
      <c r="D34" s="1">
        <v>7021</v>
      </c>
      <c r="E34" s="2">
        <v>183</v>
      </c>
      <c r="F34">
        <f>VLOOKUP(data[[#This Row],[Product]],products[#All],2,)</f>
        <v>14.49</v>
      </c>
      <c r="G34">
        <f>data[[#This Row],[Units]]*data[[#This Row],[Cost per unit]]</f>
        <v>2651.67</v>
      </c>
    </row>
    <row r="35" spans="1:7" x14ac:dyDescent="0.3">
      <c r="A35" t="s">
        <v>40</v>
      </c>
      <c r="B35" t="s">
        <v>39</v>
      </c>
      <c r="C35" t="s">
        <v>22</v>
      </c>
      <c r="D35" s="1">
        <v>5817</v>
      </c>
      <c r="E35" s="2">
        <v>12</v>
      </c>
      <c r="F35">
        <f>VLOOKUP(data[[#This Row],[Product]],products[#All],2,)</f>
        <v>9.77</v>
      </c>
      <c r="G35">
        <f>data[[#This Row],[Units]]*data[[#This Row],[Cost per unit]]</f>
        <v>117.24</v>
      </c>
    </row>
    <row r="36" spans="1:7" x14ac:dyDescent="0.3">
      <c r="A36" t="s">
        <v>41</v>
      </c>
      <c r="B36" t="s">
        <v>39</v>
      </c>
      <c r="C36" t="s">
        <v>14</v>
      </c>
      <c r="D36" s="1">
        <v>3976</v>
      </c>
      <c r="E36" s="2">
        <v>72</v>
      </c>
      <c r="F36">
        <f>VLOOKUP(data[[#This Row],[Product]],products[#All],2,)</f>
        <v>11.7</v>
      </c>
      <c r="G36">
        <f>data[[#This Row],[Units]]*data[[#This Row],[Cost per unit]]</f>
        <v>842.4</v>
      </c>
    </row>
    <row r="37" spans="1:7" x14ac:dyDescent="0.3">
      <c r="A37" t="s">
        <v>6</v>
      </c>
      <c r="B37" t="s">
        <v>38</v>
      </c>
      <c r="C37" t="s">
        <v>27</v>
      </c>
      <c r="D37" s="1">
        <v>1134</v>
      </c>
      <c r="E37" s="2">
        <v>282</v>
      </c>
      <c r="F37">
        <f>VLOOKUP(data[[#This Row],[Product]],products[#All],2,)</f>
        <v>16.73</v>
      </c>
      <c r="G37">
        <f>data[[#This Row],[Units]]*data[[#This Row],[Cost per unit]]</f>
        <v>4717.8599999999997</v>
      </c>
    </row>
    <row r="38" spans="1:7" x14ac:dyDescent="0.3">
      <c r="A38" t="s">
        <v>2</v>
      </c>
      <c r="B38" t="s">
        <v>39</v>
      </c>
      <c r="C38" t="s">
        <v>28</v>
      </c>
      <c r="D38" s="1">
        <v>6027</v>
      </c>
      <c r="E38" s="2">
        <v>144</v>
      </c>
      <c r="F38">
        <f>VLOOKUP(data[[#This Row],[Product]],products[#All],2,)</f>
        <v>10.38</v>
      </c>
      <c r="G38">
        <f>data[[#This Row],[Units]]*data[[#This Row],[Cost per unit]]</f>
        <v>1494.72</v>
      </c>
    </row>
    <row r="39" spans="1:7" x14ac:dyDescent="0.3">
      <c r="A39" t="s">
        <v>6</v>
      </c>
      <c r="B39" t="s">
        <v>37</v>
      </c>
      <c r="C39" t="s">
        <v>16</v>
      </c>
      <c r="D39" s="1">
        <v>1904</v>
      </c>
      <c r="E39" s="2">
        <v>405</v>
      </c>
      <c r="F39">
        <f>VLOOKUP(data[[#This Row],[Product]],products[#All],2,)</f>
        <v>8.7899999999999991</v>
      </c>
      <c r="G39">
        <f>data[[#This Row],[Units]]*data[[#This Row],[Cost per unit]]</f>
        <v>3559.95</v>
      </c>
    </row>
    <row r="40" spans="1:7" x14ac:dyDescent="0.3">
      <c r="A40" t="s">
        <v>7</v>
      </c>
      <c r="B40" t="s">
        <v>34</v>
      </c>
      <c r="C40" t="s">
        <v>32</v>
      </c>
      <c r="D40" s="1">
        <v>3262</v>
      </c>
      <c r="E40" s="2">
        <v>75</v>
      </c>
      <c r="F40">
        <f>VLOOKUP(data[[#This Row],[Product]],products[#All],2,)</f>
        <v>8.65</v>
      </c>
      <c r="G40">
        <f>data[[#This Row],[Units]]*data[[#This Row],[Cost per unit]]</f>
        <v>648.75</v>
      </c>
    </row>
    <row r="41" spans="1:7" x14ac:dyDescent="0.3">
      <c r="A41" t="s">
        <v>40</v>
      </c>
      <c r="B41" t="s">
        <v>34</v>
      </c>
      <c r="C41" t="s">
        <v>27</v>
      </c>
      <c r="D41" s="1">
        <v>2289</v>
      </c>
      <c r="E41" s="2">
        <v>135</v>
      </c>
      <c r="F41">
        <f>VLOOKUP(data[[#This Row],[Product]],products[#All],2,)</f>
        <v>16.73</v>
      </c>
      <c r="G41">
        <f>data[[#This Row],[Units]]*data[[#This Row],[Cost per unit]]</f>
        <v>2258.5500000000002</v>
      </c>
    </row>
    <row r="42" spans="1:7" x14ac:dyDescent="0.3">
      <c r="A42" t="s">
        <v>5</v>
      </c>
      <c r="B42" t="s">
        <v>34</v>
      </c>
      <c r="C42" t="s">
        <v>27</v>
      </c>
      <c r="D42" s="1">
        <v>6986</v>
      </c>
      <c r="E42" s="2">
        <v>21</v>
      </c>
      <c r="F42">
        <f>VLOOKUP(data[[#This Row],[Product]],products[#All],2,)</f>
        <v>16.73</v>
      </c>
      <c r="G42">
        <f>data[[#This Row],[Units]]*data[[#This Row],[Cost per unit]]</f>
        <v>351.33</v>
      </c>
    </row>
    <row r="43" spans="1:7" x14ac:dyDescent="0.3">
      <c r="A43" t="s">
        <v>2</v>
      </c>
      <c r="B43" t="s">
        <v>38</v>
      </c>
      <c r="C43" t="s">
        <v>23</v>
      </c>
      <c r="D43" s="1">
        <v>4417</v>
      </c>
      <c r="E43" s="2">
        <v>153</v>
      </c>
      <c r="F43">
        <f>VLOOKUP(data[[#This Row],[Product]],products[#All],2,)</f>
        <v>6.49</v>
      </c>
      <c r="G43">
        <f>data[[#This Row],[Units]]*data[[#This Row],[Cost per unit]]</f>
        <v>992.97</v>
      </c>
    </row>
    <row r="44" spans="1:7" x14ac:dyDescent="0.3">
      <c r="A44" t="s">
        <v>6</v>
      </c>
      <c r="B44" t="s">
        <v>34</v>
      </c>
      <c r="C44" t="s">
        <v>15</v>
      </c>
      <c r="D44" s="1">
        <v>1442</v>
      </c>
      <c r="E44" s="2">
        <v>15</v>
      </c>
      <c r="F44">
        <f>VLOOKUP(data[[#This Row],[Product]],products[#All],2,)</f>
        <v>11.73</v>
      </c>
      <c r="G44">
        <f>data[[#This Row],[Units]]*data[[#This Row],[Cost per unit]]</f>
        <v>175.95000000000002</v>
      </c>
    </row>
    <row r="45" spans="1:7" x14ac:dyDescent="0.3">
      <c r="A45" t="s">
        <v>3</v>
      </c>
      <c r="B45" t="s">
        <v>35</v>
      </c>
      <c r="C45" t="s">
        <v>14</v>
      </c>
      <c r="D45" s="1">
        <v>2415</v>
      </c>
      <c r="E45" s="2">
        <v>255</v>
      </c>
      <c r="F45">
        <f>VLOOKUP(data[[#This Row],[Product]],products[#All],2,)</f>
        <v>11.7</v>
      </c>
      <c r="G45">
        <f>data[[#This Row],[Units]]*data[[#This Row],[Cost per unit]]</f>
        <v>2983.5</v>
      </c>
    </row>
    <row r="46" spans="1:7" x14ac:dyDescent="0.3">
      <c r="A46" t="s">
        <v>2</v>
      </c>
      <c r="B46" t="s">
        <v>37</v>
      </c>
      <c r="C46" t="s">
        <v>19</v>
      </c>
      <c r="D46" s="1">
        <v>238</v>
      </c>
      <c r="E46" s="2">
        <v>18</v>
      </c>
      <c r="F46">
        <f>VLOOKUP(data[[#This Row],[Product]],products[#All],2,)</f>
        <v>7.64</v>
      </c>
      <c r="G46">
        <f>data[[#This Row],[Units]]*data[[#This Row],[Cost per unit]]</f>
        <v>137.51999999999998</v>
      </c>
    </row>
    <row r="47" spans="1:7" x14ac:dyDescent="0.3">
      <c r="A47" t="s">
        <v>6</v>
      </c>
      <c r="B47" t="s">
        <v>37</v>
      </c>
      <c r="C47" t="s">
        <v>23</v>
      </c>
      <c r="D47" s="1">
        <v>4949</v>
      </c>
      <c r="E47" s="2">
        <v>189</v>
      </c>
      <c r="F47">
        <f>VLOOKUP(data[[#This Row],[Product]],products[#All],2,)</f>
        <v>6.49</v>
      </c>
      <c r="G47">
        <f>data[[#This Row],[Units]]*data[[#This Row],[Cost per unit]]</f>
        <v>1226.6100000000001</v>
      </c>
    </row>
    <row r="48" spans="1:7" x14ac:dyDescent="0.3">
      <c r="A48" t="s">
        <v>5</v>
      </c>
      <c r="B48" t="s">
        <v>38</v>
      </c>
      <c r="C48" t="s">
        <v>32</v>
      </c>
      <c r="D48" s="1">
        <v>5075</v>
      </c>
      <c r="E48" s="2">
        <v>21</v>
      </c>
      <c r="F48">
        <f>VLOOKUP(data[[#This Row],[Product]],products[#All],2,)</f>
        <v>8.65</v>
      </c>
      <c r="G48">
        <f>data[[#This Row],[Units]]*data[[#This Row],[Cost per unit]]</f>
        <v>181.65</v>
      </c>
    </row>
    <row r="49" spans="1:7" x14ac:dyDescent="0.3">
      <c r="A49" t="s">
        <v>3</v>
      </c>
      <c r="B49" t="s">
        <v>36</v>
      </c>
      <c r="C49" t="s">
        <v>16</v>
      </c>
      <c r="D49" s="1">
        <v>9198</v>
      </c>
      <c r="E49" s="2">
        <v>36</v>
      </c>
      <c r="F49">
        <f>VLOOKUP(data[[#This Row],[Product]],products[#All],2,)</f>
        <v>8.7899999999999991</v>
      </c>
      <c r="G49">
        <f>data[[#This Row],[Units]]*data[[#This Row],[Cost per unit]]</f>
        <v>316.43999999999994</v>
      </c>
    </row>
    <row r="50" spans="1:7" x14ac:dyDescent="0.3">
      <c r="A50" t="s">
        <v>6</v>
      </c>
      <c r="B50" t="s">
        <v>34</v>
      </c>
      <c r="C50" t="s">
        <v>29</v>
      </c>
      <c r="D50" s="1">
        <v>3339</v>
      </c>
      <c r="E50" s="2">
        <v>75</v>
      </c>
      <c r="F50">
        <f>VLOOKUP(data[[#This Row],[Product]],products[#All],2,)</f>
        <v>7.16</v>
      </c>
      <c r="G50">
        <f>data[[#This Row],[Units]]*data[[#This Row],[Cost per unit]]</f>
        <v>537</v>
      </c>
    </row>
    <row r="51" spans="1:7" x14ac:dyDescent="0.3">
      <c r="A51" t="s">
        <v>40</v>
      </c>
      <c r="B51" t="s">
        <v>34</v>
      </c>
      <c r="C51" t="s">
        <v>17</v>
      </c>
      <c r="D51" s="1">
        <v>5019</v>
      </c>
      <c r="E51" s="2">
        <v>156</v>
      </c>
      <c r="F51">
        <f>VLOOKUP(data[[#This Row],[Product]],products[#All],2,)</f>
        <v>3.11</v>
      </c>
      <c r="G51">
        <f>data[[#This Row],[Units]]*data[[#This Row],[Cost per unit]]</f>
        <v>485.15999999999997</v>
      </c>
    </row>
    <row r="52" spans="1:7" x14ac:dyDescent="0.3">
      <c r="A52" t="s">
        <v>5</v>
      </c>
      <c r="B52" t="s">
        <v>36</v>
      </c>
      <c r="C52" t="s">
        <v>16</v>
      </c>
      <c r="D52" s="1">
        <v>16184</v>
      </c>
      <c r="E52" s="2">
        <v>39</v>
      </c>
      <c r="F52">
        <f>VLOOKUP(data[[#This Row],[Product]],products[#All],2,)</f>
        <v>8.7899999999999991</v>
      </c>
      <c r="G52">
        <f>data[[#This Row],[Units]]*data[[#This Row],[Cost per unit]]</f>
        <v>342.80999999999995</v>
      </c>
    </row>
    <row r="53" spans="1:7" x14ac:dyDescent="0.3">
      <c r="A53" t="s">
        <v>6</v>
      </c>
      <c r="B53" t="s">
        <v>36</v>
      </c>
      <c r="C53" t="s">
        <v>21</v>
      </c>
      <c r="D53" s="1">
        <v>497</v>
      </c>
      <c r="E53" s="2">
        <v>63</v>
      </c>
      <c r="F53">
        <f>VLOOKUP(data[[#This Row],[Product]],products[#All],2,)</f>
        <v>9</v>
      </c>
      <c r="G53">
        <f>data[[#This Row],[Units]]*data[[#This Row],[Cost per unit]]</f>
        <v>567</v>
      </c>
    </row>
    <row r="54" spans="1:7" x14ac:dyDescent="0.3">
      <c r="A54" t="s">
        <v>2</v>
      </c>
      <c r="B54" t="s">
        <v>36</v>
      </c>
      <c r="C54" t="s">
        <v>29</v>
      </c>
      <c r="D54" s="1">
        <v>8211</v>
      </c>
      <c r="E54" s="2">
        <v>75</v>
      </c>
      <c r="F54">
        <f>VLOOKUP(data[[#This Row],[Product]],products[#All],2,)</f>
        <v>7.16</v>
      </c>
      <c r="G54">
        <f>data[[#This Row],[Units]]*data[[#This Row],[Cost per unit]]</f>
        <v>537</v>
      </c>
    </row>
    <row r="55" spans="1:7" x14ac:dyDescent="0.3">
      <c r="A55" t="s">
        <v>2</v>
      </c>
      <c r="B55" t="s">
        <v>38</v>
      </c>
      <c r="C55" t="s">
        <v>28</v>
      </c>
      <c r="D55" s="1">
        <v>6580</v>
      </c>
      <c r="E55" s="2">
        <v>183</v>
      </c>
      <c r="F55">
        <f>VLOOKUP(data[[#This Row],[Product]],products[#All],2,)</f>
        <v>10.38</v>
      </c>
      <c r="G55">
        <f>data[[#This Row],[Units]]*data[[#This Row],[Cost per unit]]</f>
        <v>1899.5400000000002</v>
      </c>
    </row>
    <row r="56" spans="1:7" x14ac:dyDescent="0.3">
      <c r="A56" t="s">
        <v>41</v>
      </c>
      <c r="B56" t="s">
        <v>35</v>
      </c>
      <c r="C56" t="s">
        <v>13</v>
      </c>
      <c r="D56" s="1">
        <v>4760</v>
      </c>
      <c r="E56" s="2">
        <v>69</v>
      </c>
      <c r="F56">
        <f>VLOOKUP(data[[#This Row],[Product]],products[#All],2,)</f>
        <v>9.33</v>
      </c>
      <c r="G56">
        <f>data[[#This Row],[Units]]*data[[#This Row],[Cost per unit]]</f>
        <v>643.77</v>
      </c>
    </row>
    <row r="57" spans="1:7" x14ac:dyDescent="0.3">
      <c r="A57" t="s">
        <v>40</v>
      </c>
      <c r="B57" t="s">
        <v>36</v>
      </c>
      <c r="C57" t="s">
        <v>25</v>
      </c>
      <c r="D57" s="1">
        <v>5439</v>
      </c>
      <c r="E57" s="2">
        <v>30</v>
      </c>
      <c r="F57">
        <f>VLOOKUP(data[[#This Row],[Product]],products[#All],2,)</f>
        <v>13.15</v>
      </c>
      <c r="G57">
        <f>data[[#This Row],[Units]]*data[[#This Row],[Cost per unit]]</f>
        <v>394.5</v>
      </c>
    </row>
    <row r="58" spans="1:7" x14ac:dyDescent="0.3">
      <c r="A58" t="s">
        <v>41</v>
      </c>
      <c r="B58" t="s">
        <v>34</v>
      </c>
      <c r="C58" t="s">
        <v>17</v>
      </c>
      <c r="D58" s="1">
        <v>1463</v>
      </c>
      <c r="E58" s="2">
        <v>39</v>
      </c>
      <c r="F58">
        <f>VLOOKUP(data[[#This Row],[Product]],products[#All],2,)</f>
        <v>3.11</v>
      </c>
      <c r="G58">
        <f>data[[#This Row],[Units]]*data[[#This Row],[Cost per unit]]</f>
        <v>121.28999999999999</v>
      </c>
    </row>
    <row r="59" spans="1:7" x14ac:dyDescent="0.3">
      <c r="A59" t="s">
        <v>3</v>
      </c>
      <c r="B59" t="s">
        <v>34</v>
      </c>
      <c r="C59" t="s">
        <v>32</v>
      </c>
      <c r="D59" s="1">
        <v>7777</v>
      </c>
      <c r="E59" s="2">
        <v>504</v>
      </c>
      <c r="F59">
        <f>VLOOKUP(data[[#This Row],[Product]],products[#All],2,)</f>
        <v>8.65</v>
      </c>
      <c r="G59">
        <f>data[[#This Row],[Units]]*data[[#This Row],[Cost per unit]]</f>
        <v>4359.6000000000004</v>
      </c>
    </row>
    <row r="60" spans="1:7" x14ac:dyDescent="0.3">
      <c r="A60" t="s">
        <v>9</v>
      </c>
      <c r="B60" t="s">
        <v>37</v>
      </c>
      <c r="C60" t="s">
        <v>29</v>
      </c>
      <c r="D60" s="1">
        <v>1085</v>
      </c>
      <c r="E60" s="2">
        <v>273</v>
      </c>
      <c r="F60">
        <f>VLOOKUP(data[[#This Row],[Product]],products[#All],2,)</f>
        <v>7.16</v>
      </c>
      <c r="G60">
        <f>data[[#This Row],[Units]]*data[[#This Row],[Cost per unit]]</f>
        <v>1954.68</v>
      </c>
    </row>
    <row r="61" spans="1:7" x14ac:dyDescent="0.3">
      <c r="A61" t="s">
        <v>5</v>
      </c>
      <c r="B61" t="s">
        <v>37</v>
      </c>
      <c r="C61" t="s">
        <v>31</v>
      </c>
      <c r="D61" s="1">
        <v>182</v>
      </c>
      <c r="E61" s="2">
        <v>48</v>
      </c>
      <c r="F61">
        <f>VLOOKUP(data[[#This Row],[Product]],products[#All],2,)</f>
        <v>5.79</v>
      </c>
      <c r="G61">
        <f>data[[#This Row],[Units]]*data[[#This Row],[Cost per unit]]</f>
        <v>277.92</v>
      </c>
    </row>
    <row r="62" spans="1:7" x14ac:dyDescent="0.3">
      <c r="A62" t="s">
        <v>6</v>
      </c>
      <c r="B62" t="s">
        <v>34</v>
      </c>
      <c r="C62" t="s">
        <v>27</v>
      </c>
      <c r="D62" s="1">
        <v>4242</v>
      </c>
      <c r="E62" s="2">
        <v>207</v>
      </c>
      <c r="F62">
        <f>VLOOKUP(data[[#This Row],[Product]],products[#All],2,)</f>
        <v>16.73</v>
      </c>
      <c r="G62">
        <f>data[[#This Row],[Units]]*data[[#This Row],[Cost per unit]]</f>
        <v>3463.11</v>
      </c>
    </row>
    <row r="63" spans="1:7" x14ac:dyDescent="0.3">
      <c r="A63" t="s">
        <v>6</v>
      </c>
      <c r="B63" t="s">
        <v>36</v>
      </c>
      <c r="C63" t="s">
        <v>32</v>
      </c>
      <c r="D63" s="1">
        <v>6118</v>
      </c>
      <c r="E63" s="2">
        <v>9</v>
      </c>
      <c r="F63">
        <f>VLOOKUP(data[[#This Row],[Product]],products[#All],2,)</f>
        <v>8.65</v>
      </c>
      <c r="G63">
        <f>data[[#This Row],[Units]]*data[[#This Row],[Cost per unit]]</f>
        <v>77.850000000000009</v>
      </c>
    </row>
    <row r="64" spans="1:7" x14ac:dyDescent="0.3">
      <c r="A64" t="s">
        <v>10</v>
      </c>
      <c r="B64" t="s">
        <v>36</v>
      </c>
      <c r="C64" t="s">
        <v>23</v>
      </c>
      <c r="D64" s="1">
        <v>2317</v>
      </c>
      <c r="E64" s="2">
        <v>261</v>
      </c>
      <c r="F64">
        <f>VLOOKUP(data[[#This Row],[Product]],products[#All],2,)</f>
        <v>6.49</v>
      </c>
      <c r="G64">
        <f>data[[#This Row],[Units]]*data[[#This Row],[Cost per unit]]</f>
        <v>1693.89</v>
      </c>
    </row>
    <row r="65" spans="1:7" x14ac:dyDescent="0.3">
      <c r="A65" t="s">
        <v>6</v>
      </c>
      <c r="B65" t="s">
        <v>38</v>
      </c>
      <c r="C65" t="s">
        <v>16</v>
      </c>
      <c r="D65" s="1">
        <v>938</v>
      </c>
      <c r="E65" s="2">
        <v>6</v>
      </c>
      <c r="F65">
        <f>VLOOKUP(data[[#This Row],[Product]],products[#All],2,)</f>
        <v>8.7899999999999991</v>
      </c>
      <c r="G65">
        <f>data[[#This Row],[Units]]*data[[#This Row],[Cost per unit]]</f>
        <v>52.739999999999995</v>
      </c>
    </row>
    <row r="66" spans="1:7" x14ac:dyDescent="0.3">
      <c r="A66" t="s">
        <v>8</v>
      </c>
      <c r="B66" t="s">
        <v>37</v>
      </c>
      <c r="C66" t="s">
        <v>15</v>
      </c>
      <c r="D66" s="1">
        <v>9709</v>
      </c>
      <c r="E66" s="2">
        <v>30</v>
      </c>
      <c r="F66">
        <f>VLOOKUP(data[[#This Row],[Product]],products[#All],2,)</f>
        <v>11.73</v>
      </c>
      <c r="G66">
        <f>data[[#This Row],[Units]]*data[[#This Row],[Cost per unit]]</f>
        <v>351.90000000000003</v>
      </c>
    </row>
    <row r="67" spans="1:7" x14ac:dyDescent="0.3">
      <c r="A67" t="s">
        <v>7</v>
      </c>
      <c r="B67" t="s">
        <v>34</v>
      </c>
      <c r="C67" t="s">
        <v>20</v>
      </c>
      <c r="D67" s="1">
        <v>2205</v>
      </c>
      <c r="E67" s="2">
        <v>138</v>
      </c>
      <c r="F67">
        <f>VLOOKUP(data[[#This Row],[Product]],products[#All],2,)</f>
        <v>10.62</v>
      </c>
      <c r="G67">
        <f>data[[#This Row],[Units]]*data[[#This Row],[Cost per unit]]</f>
        <v>1465.56</v>
      </c>
    </row>
    <row r="68" spans="1:7" x14ac:dyDescent="0.3">
      <c r="A68" t="s">
        <v>7</v>
      </c>
      <c r="B68" t="s">
        <v>37</v>
      </c>
      <c r="C68" t="s">
        <v>17</v>
      </c>
      <c r="D68" s="1">
        <v>4487</v>
      </c>
      <c r="E68" s="2">
        <v>111</v>
      </c>
      <c r="F68">
        <f>VLOOKUP(data[[#This Row],[Product]],products[#All],2,)</f>
        <v>3.11</v>
      </c>
      <c r="G68">
        <f>data[[#This Row],[Units]]*data[[#This Row],[Cost per unit]]</f>
        <v>345.21</v>
      </c>
    </row>
    <row r="69" spans="1:7" x14ac:dyDescent="0.3">
      <c r="A69" t="s">
        <v>5</v>
      </c>
      <c r="B69" t="s">
        <v>35</v>
      </c>
      <c r="C69" t="s">
        <v>18</v>
      </c>
      <c r="D69" s="1">
        <v>2415</v>
      </c>
      <c r="E69" s="2">
        <v>15</v>
      </c>
      <c r="F69">
        <f>VLOOKUP(data[[#This Row],[Product]],products[#All],2,)</f>
        <v>6.47</v>
      </c>
      <c r="G69">
        <f>data[[#This Row],[Units]]*data[[#This Row],[Cost per unit]]</f>
        <v>97.05</v>
      </c>
    </row>
    <row r="70" spans="1:7" x14ac:dyDescent="0.3">
      <c r="A70" t="s">
        <v>40</v>
      </c>
      <c r="B70" t="s">
        <v>34</v>
      </c>
      <c r="C70" t="s">
        <v>19</v>
      </c>
      <c r="D70" s="1">
        <v>4018</v>
      </c>
      <c r="E70" s="2">
        <v>162</v>
      </c>
      <c r="F70">
        <f>VLOOKUP(data[[#This Row],[Product]],products[#All],2,)</f>
        <v>7.64</v>
      </c>
      <c r="G70">
        <f>data[[#This Row],[Units]]*data[[#This Row],[Cost per unit]]</f>
        <v>1237.6799999999998</v>
      </c>
    </row>
    <row r="71" spans="1:7" x14ac:dyDescent="0.3">
      <c r="A71" t="s">
        <v>5</v>
      </c>
      <c r="B71" t="s">
        <v>34</v>
      </c>
      <c r="C71" t="s">
        <v>19</v>
      </c>
      <c r="D71" s="1">
        <v>861</v>
      </c>
      <c r="E71" s="2">
        <v>195</v>
      </c>
      <c r="F71">
        <f>VLOOKUP(data[[#This Row],[Product]],products[#All],2,)</f>
        <v>7.64</v>
      </c>
      <c r="G71">
        <f>data[[#This Row],[Units]]*data[[#This Row],[Cost per unit]]</f>
        <v>1489.8</v>
      </c>
    </row>
    <row r="72" spans="1:7" x14ac:dyDescent="0.3">
      <c r="A72" t="s">
        <v>10</v>
      </c>
      <c r="B72" t="s">
        <v>38</v>
      </c>
      <c r="C72" t="s">
        <v>14</v>
      </c>
      <c r="D72" s="1">
        <v>5586</v>
      </c>
      <c r="E72" s="2">
        <v>525</v>
      </c>
      <c r="F72">
        <f>VLOOKUP(data[[#This Row],[Product]],products[#All],2,)</f>
        <v>11.7</v>
      </c>
      <c r="G72">
        <f>data[[#This Row],[Units]]*data[[#This Row],[Cost per unit]]</f>
        <v>6142.5</v>
      </c>
    </row>
    <row r="73" spans="1:7" x14ac:dyDescent="0.3">
      <c r="A73" t="s">
        <v>7</v>
      </c>
      <c r="B73" t="s">
        <v>34</v>
      </c>
      <c r="C73" t="s">
        <v>33</v>
      </c>
      <c r="D73" s="1">
        <v>2226</v>
      </c>
      <c r="E73" s="2">
        <v>48</v>
      </c>
      <c r="F73">
        <f>VLOOKUP(data[[#This Row],[Product]],products[#All],2,)</f>
        <v>12.37</v>
      </c>
      <c r="G73">
        <f>data[[#This Row],[Units]]*data[[#This Row],[Cost per unit]]</f>
        <v>593.76</v>
      </c>
    </row>
    <row r="74" spans="1:7" x14ac:dyDescent="0.3">
      <c r="A74" t="s">
        <v>9</v>
      </c>
      <c r="B74" t="s">
        <v>34</v>
      </c>
      <c r="C74" t="s">
        <v>28</v>
      </c>
      <c r="D74" s="1">
        <v>14329</v>
      </c>
      <c r="E74" s="2">
        <v>150</v>
      </c>
      <c r="F74">
        <f>VLOOKUP(data[[#This Row],[Product]],products[#All],2,)</f>
        <v>10.38</v>
      </c>
      <c r="G74">
        <f>data[[#This Row],[Units]]*data[[#This Row],[Cost per unit]]</f>
        <v>1557.0000000000002</v>
      </c>
    </row>
    <row r="75" spans="1:7" x14ac:dyDescent="0.3">
      <c r="A75" t="s">
        <v>9</v>
      </c>
      <c r="B75" t="s">
        <v>34</v>
      </c>
      <c r="C75" t="s">
        <v>20</v>
      </c>
      <c r="D75" s="1">
        <v>8463</v>
      </c>
      <c r="E75" s="2">
        <v>492</v>
      </c>
      <c r="F75">
        <f>VLOOKUP(data[[#This Row],[Product]],products[#All],2,)</f>
        <v>10.62</v>
      </c>
      <c r="G75">
        <f>data[[#This Row],[Units]]*data[[#This Row],[Cost per unit]]</f>
        <v>5225.04</v>
      </c>
    </row>
    <row r="76" spans="1:7" x14ac:dyDescent="0.3">
      <c r="A76" t="s">
        <v>5</v>
      </c>
      <c r="B76" t="s">
        <v>34</v>
      </c>
      <c r="C76" t="s">
        <v>29</v>
      </c>
      <c r="D76" s="1">
        <v>2891</v>
      </c>
      <c r="E76" s="2">
        <v>102</v>
      </c>
      <c r="F76">
        <f>VLOOKUP(data[[#This Row],[Product]],products[#All],2,)</f>
        <v>7.16</v>
      </c>
      <c r="G76">
        <f>data[[#This Row],[Units]]*data[[#This Row],[Cost per unit]]</f>
        <v>730.32</v>
      </c>
    </row>
    <row r="77" spans="1:7" x14ac:dyDescent="0.3">
      <c r="A77" t="s">
        <v>3</v>
      </c>
      <c r="B77" t="s">
        <v>36</v>
      </c>
      <c r="C77" t="s">
        <v>23</v>
      </c>
      <c r="D77" s="1">
        <v>3773</v>
      </c>
      <c r="E77" s="2">
        <v>165</v>
      </c>
      <c r="F77">
        <f>VLOOKUP(data[[#This Row],[Product]],products[#All],2,)</f>
        <v>6.49</v>
      </c>
      <c r="G77">
        <f>data[[#This Row],[Units]]*data[[#This Row],[Cost per unit]]</f>
        <v>1070.8500000000001</v>
      </c>
    </row>
    <row r="78" spans="1:7" x14ac:dyDescent="0.3">
      <c r="A78" t="s">
        <v>41</v>
      </c>
      <c r="B78" t="s">
        <v>36</v>
      </c>
      <c r="C78" t="s">
        <v>28</v>
      </c>
      <c r="D78" s="1">
        <v>854</v>
      </c>
      <c r="E78" s="2">
        <v>309</v>
      </c>
      <c r="F78">
        <f>VLOOKUP(data[[#This Row],[Product]],products[#All],2,)</f>
        <v>10.38</v>
      </c>
      <c r="G78">
        <f>data[[#This Row],[Units]]*data[[#This Row],[Cost per unit]]</f>
        <v>3207.42</v>
      </c>
    </row>
    <row r="79" spans="1:7" x14ac:dyDescent="0.3">
      <c r="A79" t="s">
        <v>6</v>
      </c>
      <c r="B79" t="s">
        <v>36</v>
      </c>
      <c r="C79" t="s">
        <v>17</v>
      </c>
      <c r="D79" s="1">
        <v>4970</v>
      </c>
      <c r="E79" s="2">
        <v>156</v>
      </c>
      <c r="F79">
        <f>VLOOKUP(data[[#This Row],[Product]],products[#All],2,)</f>
        <v>3.11</v>
      </c>
      <c r="G79">
        <f>data[[#This Row],[Units]]*data[[#This Row],[Cost per unit]]</f>
        <v>485.15999999999997</v>
      </c>
    </row>
    <row r="80" spans="1:7" x14ac:dyDescent="0.3">
      <c r="A80" t="s">
        <v>9</v>
      </c>
      <c r="B80" t="s">
        <v>35</v>
      </c>
      <c r="C80" t="s">
        <v>26</v>
      </c>
      <c r="D80" s="1">
        <v>98</v>
      </c>
      <c r="E80" s="2">
        <v>159</v>
      </c>
      <c r="F80">
        <f>VLOOKUP(data[[#This Row],[Product]],products[#All],2,)</f>
        <v>5.6</v>
      </c>
      <c r="G80">
        <f>data[[#This Row],[Units]]*data[[#This Row],[Cost per unit]]</f>
        <v>890.4</v>
      </c>
    </row>
    <row r="81" spans="1:7" x14ac:dyDescent="0.3">
      <c r="A81" t="s">
        <v>5</v>
      </c>
      <c r="B81" t="s">
        <v>35</v>
      </c>
      <c r="C81" t="s">
        <v>15</v>
      </c>
      <c r="D81" s="1">
        <v>13391</v>
      </c>
      <c r="E81" s="2">
        <v>201</v>
      </c>
      <c r="F81">
        <f>VLOOKUP(data[[#This Row],[Product]],products[#All],2,)</f>
        <v>11.73</v>
      </c>
      <c r="G81">
        <f>data[[#This Row],[Units]]*data[[#This Row],[Cost per unit]]</f>
        <v>2357.73</v>
      </c>
    </row>
    <row r="82" spans="1:7" x14ac:dyDescent="0.3">
      <c r="A82" t="s">
        <v>8</v>
      </c>
      <c r="B82" t="s">
        <v>39</v>
      </c>
      <c r="C82" t="s">
        <v>31</v>
      </c>
      <c r="D82" s="1">
        <v>8890</v>
      </c>
      <c r="E82" s="2">
        <v>210</v>
      </c>
      <c r="F82">
        <f>VLOOKUP(data[[#This Row],[Product]],products[#All],2,)</f>
        <v>5.79</v>
      </c>
      <c r="G82">
        <f>data[[#This Row],[Units]]*data[[#This Row],[Cost per unit]]</f>
        <v>1215.9000000000001</v>
      </c>
    </row>
    <row r="83" spans="1:7" x14ac:dyDescent="0.3">
      <c r="A83" t="s">
        <v>2</v>
      </c>
      <c r="B83" t="s">
        <v>38</v>
      </c>
      <c r="C83" t="s">
        <v>13</v>
      </c>
      <c r="D83" s="1">
        <v>56</v>
      </c>
      <c r="E83" s="2">
        <v>51</v>
      </c>
      <c r="F83">
        <f>VLOOKUP(data[[#This Row],[Product]],products[#All],2,)</f>
        <v>9.33</v>
      </c>
      <c r="G83">
        <f>data[[#This Row],[Units]]*data[[#This Row],[Cost per unit]]</f>
        <v>475.83</v>
      </c>
    </row>
    <row r="84" spans="1:7" x14ac:dyDescent="0.3">
      <c r="A84" t="s">
        <v>3</v>
      </c>
      <c r="B84" t="s">
        <v>36</v>
      </c>
      <c r="C84" t="s">
        <v>25</v>
      </c>
      <c r="D84" s="1">
        <v>3339</v>
      </c>
      <c r="E84" s="2">
        <v>39</v>
      </c>
      <c r="F84">
        <f>VLOOKUP(data[[#This Row],[Product]],products[#All],2,)</f>
        <v>13.15</v>
      </c>
      <c r="G84">
        <f>data[[#This Row],[Units]]*data[[#This Row],[Cost per unit]]</f>
        <v>512.85</v>
      </c>
    </row>
    <row r="85" spans="1:7" x14ac:dyDescent="0.3">
      <c r="A85" t="s">
        <v>10</v>
      </c>
      <c r="B85" t="s">
        <v>35</v>
      </c>
      <c r="C85" t="s">
        <v>18</v>
      </c>
      <c r="D85" s="1">
        <v>3808</v>
      </c>
      <c r="E85" s="2">
        <v>279</v>
      </c>
      <c r="F85">
        <f>VLOOKUP(data[[#This Row],[Product]],products[#All],2,)</f>
        <v>6.47</v>
      </c>
      <c r="G85">
        <f>data[[#This Row],[Units]]*data[[#This Row],[Cost per unit]]</f>
        <v>1805.1299999999999</v>
      </c>
    </row>
    <row r="86" spans="1:7" x14ac:dyDescent="0.3">
      <c r="A86" t="s">
        <v>10</v>
      </c>
      <c r="B86" t="s">
        <v>38</v>
      </c>
      <c r="C86" t="s">
        <v>13</v>
      </c>
      <c r="D86" s="1">
        <v>63</v>
      </c>
      <c r="E86" s="2">
        <v>123</v>
      </c>
      <c r="F86">
        <f>VLOOKUP(data[[#This Row],[Product]],products[#All],2,)</f>
        <v>9.33</v>
      </c>
      <c r="G86">
        <f>data[[#This Row],[Units]]*data[[#This Row],[Cost per unit]]</f>
        <v>1147.5899999999999</v>
      </c>
    </row>
    <row r="87" spans="1:7" x14ac:dyDescent="0.3">
      <c r="A87" t="s">
        <v>2</v>
      </c>
      <c r="B87" t="s">
        <v>39</v>
      </c>
      <c r="C87" t="s">
        <v>27</v>
      </c>
      <c r="D87" s="1">
        <v>7812</v>
      </c>
      <c r="E87" s="2">
        <v>81</v>
      </c>
      <c r="F87">
        <f>VLOOKUP(data[[#This Row],[Product]],products[#All],2,)</f>
        <v>16.73</v>
      </c>
      <c r="G87">
        <f>data[[#This Row],[Units]]*data[[#This Row],[Cost per unit]]</f>
        <v>1355.13</v>
      </c>
    </row>
    <row r="88" spans="1:7" x14ac:dyDescent="0.3">
      <c r="A88" t="s">
        <v>40</v>
      </c>
      <c r="B88" t="s">
        <v>37</v>
      </c>
      <c r="C88" t="s">
        <v>19</v>
      </c>
      <c r="D88" s="1">
        <v>7693</v>
      </c>
      <c r="E88" s="2">
        <v>21</v>
      </c>
      <c r="F88">
        <f>VLOOKUP(data[[#This Row],[Product]],products[#All],2,)</f>
        <v>7.64</v>
      </c>
      <c r="G88">
        <f>data[[#This Row],[Units]]*data[[#This Row],[Cost per unit]]</f>
        <v>160.44</v>
      </c>
    </row>
    <row r="89" spans="1:7" x14ac:dyDescent="0.3">
      <c r="A89" t="s">
        <v>3</v>
      </c>
      <c r="B89" t="s">
        <v>36</v>
      </c>
      <c r="C89" t="s">
        <v>28</v>
      </c>
      <c r="D89" s="1">
        <v>973</v>
      </c>
      <c r="E89" s="2">
        <v>162</v>
      </c>
      <c r="F89">
        <f>VLOOKUP(data[[#This Row],[Product]],products[#All],2,)</f>
        <v>10.38</v>
      </c>
      <c r="G89">
        <f>data[[#This Row],[Units]]*data[[#This Row],[Cost per unit]]</f>
        <v>1681.5600000000002</v>
      </c>
    </row>
    <row r="90" spans="1:7" x14ac:dyDescent="0.3">
      <c r="A90" t="s">
        <v>10</v>
      </c>
      <c r="B90" t="s">
        <v>35</v>
      </c>
      <c r="C90" t="s">
        <v>21</v>
      </c>
      <c r="D90" s="1">
        <v>567</v>
      </c>
      <c r="E90" s="2">
        <v>228</v>
      </c>
      <c r="F90">
        <f>VLOOKUP(data[[#This Row],[Product]],products[#All],2,)</f>
        <v>9</v>
      </c>
      <c r="G90">
        <f>data[[#This Row],[Units]]*data[[#This Row],[Cost per unit]]</f>
        <v>2052</v>
      </c>
    </row>
    <row r="91" spans="1:7" x14ac:dyDescent="0.3">
      <c r="A91" t="s">
        <v>10</v>
      </c>
      <c r="B91" t="s">
        <v>36</v>
      </c>
      <c r="C91" t="s">
        <v>29</v>
      </c>
      <c r="D91" s="1">
        <v>2471</v>
      </c>
      <c r="E91" s="2">
        <v>342</v>
      </c>
      <c r="F91">
        <f>VLOOKUP(data[[#This Row],[Product]],products[#All],2,)</f>
        <v>7.16</v>
      </c>
      <c r="G91">
        <f>data[[#This Row],[Units]]*data[[#This Row],[Cost per unit]]</f>
        <v>2448.7200000000003</v>
      </c>
    </row>
    <row r="92" spans="1:7" x14ac:dyDescent="0.3">
      <c r="A92" t="s">
        <v>5</v>
      </c>
      <c r="B92" t="s">
        <v>38</v>
      </c>
      <c r="C92" t="s">
        <v>13</v>
      </c>
      <c r="D92" s="1">
        <v>7189</v>
      </c>
      <c r="E92" s="2">
        <v>54</v>
      </c>
      <c r="F92">
        <f>VLOOKUP(data[[#This Row],[Product]],products[#All],2,)</f>
        <v>9.33</v>
      </c>
      <c r="G92">
        <f>data[[#This Row],[Units]]*data[[#This Row],[Cost per unit]]</f>
        <v>503.82</v>
      </c>
    </row>
    <row r="93" spans="1:7" x14ac:dyDescent="0.3">
      <c r="A93" t="s">
        <v>41</v>
      </c>
      <c r="B93" t="s">
        <v>35</v>
      </c>
      <c r="C93" t="s">
        <v>28</v>
      </c>
      <c r="D93" s="1">
        <v>7455</v>
      </c>
      <c r="E93" s="2">
        <v>216</v>
      </c>
      <c r="F93">
        <f>VLOOKUP(data[[#This Row],[Product]],products[#All],2,)</f>
        <v>10.38</v>
      </c>
      <c r="G93">
        <f>data[[#This Row],[Units]]*data[[#This Row],[Cost per unit]]</f>
        <v>2242.0800000000004</v>
      </c>
    </row>
    <row r="94" spans="1:7" x14ac:dyDescent="0.3">
      <c r="A94" t="s">
        <v>3</v>
      </c>
      <c r="B94" t="s">
        <v>34</v>
      </c>
      <c r="C94" t="s">
        <v>26</v>
      </c>
      <c r="D94" s="1">
        <v>3108</v>
      </c>
      <c r="E94" s="2">
        <v>54</v>
      </c>
      <c r="F94">
        <f>VLOOKUP(data[[#This Row],[Product]],products[#All],2,)</f>
        <v>5.6</v>
      </c>
      <c r="G94">
        <f>data[[#This Row],[Units]]*data[[#This Row],[Cost per unit]]</f>
        <v>302.39999999999998</v>
      </c>
    </row>
    <row r="95" spans="1:7" x14ac:dyDescent="0.3">
      <c r="A95" t="s">
        <v>6</v>
      </c>
      <c r="B95" t="s">
        <v>38</v>
      </c>
      <c r="C95" t="s">
        <v>25</v>
      </c>
      <c r="D95" s="1">
        <v>469</v>
      </c>
      <c r="E95" s="2">
        <v>75</v>
      </c>
      <c r="F95">
        <f>VLOOKUP(data[[#This Row],[Product]],products[#All],2,)</f>
        <v>13.15</v>
      </c>
      <c r="G95">
        <f>data[[#This Row],[Units]]*data[[#This Row],[Cost per unit]]</f>
        <v>986.25</v>
      </c>
    </row>
    <row r="96" spans="1:7" x14ac:dyDescent="0.3">
      <c r="A96" t="s">
        <v>9</v>
      </c>
      <c r="B96" t="s">
        <v>37</v>
      </c>
      <c r="C96" t="s">
        <v>23</v>
      </c>
      <c r="D96" s="1">
        <v>2737</v>
      </c>
      <c r="E96" s="2">
        <v>93</v>
      </c>
      <c r="F96">
        <f>VLOOKUP(data[[#This Row],[Product]],products[#All],2,)</f>
        <v>6.49</v>
      </c>
      <c r="G96">
        <f>data[[#This Row],[Units]]*data[[#This Row],[Cost per unit]]</f>
        <v>603.57000000000005</v>
      </c>
    </row>
    <row r="97" spans="1:7" x14ac:dyDescent="0.3">
      <c r="A97" t="s">
        <v>9</v>
      </c>
      <c r="B97" t="s">
        <v>37</v>
      </c>
      <c r="C97" t="s">
        <v>25</v>
      </c>
      <c r="D97" s="1">
        <v>4305</v>
      </c>
      <c r="E97" s="2">
        <v>156</v>
      </c>
      <c r="F97">
        <f>VLOOKUP(data[[#This Row],[Product]],products[#All],2,)</f>
        <v>13.15</v>
      </c>
      <c r="G97">
        <f>data[[#This Row],[Units]]*data[[#This Row],[Cost per unit]]</f>
        <v>2051.4</v>
      </c>
    </row>
    <row r="98" spans="1:7" x14ac:dyDescent="0.3">
      <c r="A98" t="s">
        <v>9</v>
      </c>
      <c r="B98" t="s">
        <v>38</v>
      </c>
      <c r="C98" t="s">
        <v>17</v>
      </c>
      <c r="D98" s="1">
        <v>2408</v>
      </c>
      <c r="E98" s="2">
        <v>9</v>
      </c>
      <c r="F98">
        <f>VLOOKUP(data[[#This Row],[Product]],products[#All],2,)</f>
        <v>3.11</v>
      </c>
      <c r="G98">
        <f>data[[#This Row],[Units]]*data[[#This Row],[Cost per unit]]</f>
        <v>27.99</v>
      </c>
    </row>
    <row r="99" spans="1:7" x14ac:dyDescent="0.3">
      <c r="A99" t="s">
        <v>3</v>
      </c>
      <c r="B99" t="s">
        <v>36</v>
      </c>
      <c r="C99" t="s">
        <v>19</v>
      </c>
      <c r="D99" s="1">
        <v>1281</v>
      </c>
      <c r="E99" s="2">
        <v>18</v>
      </c>
      <c r="F99">
        <f>VLOOKUP(data[[#This Row],[Product]],products[#All],2,)</f>
        <v>7.64</v>
      </c>
      <c r="G99">
        <f>data[[#This Row],[Units]]*data[[#This Row],[Cost per unit]]</f>
        <v>137.51999999999998</v>
      </c>
    </row>
    <row r="100" spans="1:7" x14ac:dyDescent="0.3">
      <c r="A100" t="s">
        <v>40</v>
      </c>
      <c r="B100" t="s">
        <v>35</v>
      </c>
      <c r="C100" t="s">
        <v>32</v>
      </c>
      <c r="D100" s="1">
        <v>12348</v>
      </c>
      <c r="E100" s="2">
        <v>234</v>
      </c>
      <c r="F100">
        <f>VLOOKUP(data[[#This Row],[Product]],products[#All],2,)</f>
        <v>8.65</v>
      </c>
      <c r="G100">
        <f>data[[#This Row],[Units]]*data[[#This Row],[Cost per unit]]</f>
        <v>2024.1000000000001</v>
      </c>
    </row>
    <row r="101" spans="1:7" x14ac:dyDescent="0.3">
      <c r="A101" t="s">
        <v>3</v>
      </c>
      <c r="B101" t="s">
        <v>34</v>
      </c>
      <c r="C101" t="s">
        <v>28</v>
      </c>
      <c r="D101" s="1">
        <v>3689</v>
      </c>
      <c r="E101" s="2">
        <v>312</v>
      </c>
      <c r="F101">
        <f>VLOOKUP(data[[#This Row],[Product]],products[#All],2,)</f>
        <v>10.38</v>
      </c>
      <c r="G101">
        <f>data[[#This Row],[Units]]*data[[#This Row],[Cost per unit]]</f>
        <v>3238.5600000000004</v>
      </c>
    </row>
    <row r="102" spans="1:7" x14ac:dyDescent="0.3">
      <c r="A102" t="s">
        <v>7</v>
      </c>
      <c r="B102" t="s">
        <v>36</v>
      </c>
      <c r="C102" t="s">
        <v>19</v>
      </c>
      <c r="D102" s="1">
        <v>2870</v>
      </c>
      <c r="E102" s="2">
        <v>300</v>
      </c>
      <c r="F102">
        <f>VLOOKUP(data[[#This Row],[Product]],products[#All],2,)</f>
        <v>7.64</v>
      </c>
      <c r="G102">
        <f>data[[#This Row],[Units]]*data[[#This Row],[Cost per unit]]</f>
        <v>2292</v>
      </c>
    </row>
    <row r="103" spans="1:7" x14ac:dyDescent="0.3">
      <c r="A103" t="s">
        <v>2</v>
      </c>
      <c r="B103" t="s">
        <v>36</v>
      </c>
      <c r="C103" t="s">
        <v>27</v>
      </c>
      <c r="D103" s="1">
        <v>798</v>
      </c>
      <c r="E103" s="2">
        <v>519</v>
      </c>
      <c r="F103">
        <f>VLOOKUP(data[[#This Row],[Product]],products[#All],2,)</f>
        <v>16.73</v>
      </c>
      <c r="G103">
        <f>data[[#This Row],[Units]]*data[[#This Row],[Cost per unit]]</f>
        <v>8682.8700000000008</v>
      </c>
    </row>
    <row r="104" spans="1:7" x14ac:dyDescent="0.3">
      <c r="A104" t="s">
        <v>41</v>
      </c>
      <c r="B104" t="s">
        <v>37</v>
      </c>
      <c r="C104" t="s">
        <v>21</v>
      </c>
      <c r="D104" s="1">
        <v>2933</v>
      </c>
      <c r="E104" s="2">
        <v>9</v>
      </c>
      <c r="F104">
        <f>VLOOKUP(data[[#This Row],[Product]],products[#All],2,)</f>
        <v>9</v>
      </c>
      <c r="G104">
        <f>data[[#This Row],[Units]]*data[[#This Row],[Cost per unit]]</f>
        <v>81</v>
      </c>
    </row>
    <row r="105" spans="1:7" x14ac:dyDescent="0.3">
      <c r="A105" t="s">
        <v>5</v>
      </c>
      <c r="B105" t="s">
        <v>35</v>
      </c>
      <c r="C105" t="s">
        <v>4</v>
      </c>
      <c r="D105" s="1">
        <v>2744</v>
      </c>
      <c r="E105" s="2">
        <v>9</v>
      </c>
      <c r="F105">
        <f>VLOOKUP(data[[#This Row],[Product]],products[#All],2,)</f>
        <v>11.88</v>
      </c>
      <c r="G105">
        <f>data[[#This Row],[Units]]*data[[#This Row],[Cost per unit]]</f>
        <v>106.92</v>
      </c>
    </row>
    <row r="106" spans="1:7" x14ac:dyDescent="0.3">
      <c r="A106" t="s">
        <v>40</v>
      </c>
      <c r="B106" t="s">
        <v>36</v>
      </c>
      <c r="C106" t="s">
        <v>33</v>
      </c>
      <c r="D106" s="1">
        <v>9772</v>
      </c>
      <c r="E106" s="2">
        <v>90</v>
      </c>
      <c r="F106">
        <f>VLOOKUP(data[[#This Row],[Product]],products[#All],2,)</f>
        <v>12.37</v>
      </c>
      <c r="G106">
        <f>data[[#This Row],[Units]]*data[[#This Row],[Cost per unit]]</f>
        <v>1113.3</v>
      </c>
    </row>
    <row r="107" spans="1:7" x14ac:dyDescent="0.3">
      <c r="A107" t="s">
        <v>7</v>
      </c>
      <c r="B107" t="s">
        <v>34</v>
      </c>
      <c r="C107" t="s">
        <v>25</v>
      </c>
      <c r="D107" s="1">
        <v>1568</v>
      </c>
      <c r="E107" s="2">
        <v>96</v>
      </c>
      <c r="F107">
        <f>VLOOKUP(data[[#This Row],[Product]],products[#All],2,)</f>
        <v>13.15</v>
      </c>
      <c r="G107">
        <f>data[[#This Row],[Units]]*data[[#This Row],[Cost per unit]]</f>
        <v>1262.4000000000001</v>
      </c>
    </row>
    <row r="108" spans="1:7" x14ac:dyDescent="0.3">
      <c r="A108" t="s">
        <v>2</v>
      </c>
      <c r="B108" t="s">
        <v>36</v>
      </c>
      <c r="C108" t="s">
        <v>16</v>
      </c>
      <c r="D108" s="1">
        <v>11417</v>
      </c>
      <c r="E108" s="2">
        <v>21</v>
      </c>
      <c r="F108">
        <f>VLOOKUP(data[[#This Row],[Product]],products[#All],2,)</f>
        <v>8.7899999999999991</v>
      </c>
      <c r="G108">
        <f>data[[#This Row],[Units]]*data[[#This Row],[Cost per unit]]</f>
        <v>184.58999999999997</v>
      </c>
    </row>
    <row r="109" spans="1:7" x14ac:dyDescent="0.3">
      <c r="A109" t="s">
        <v>40</v>
      </c>
      <c r="B109" t="s">
        <v>34</v>
      </c>
      <c r="C109" t="s">
        <v>26</v>
      </c>
      <c r="D109" s="1">
        <v>6748</v>
      </c>
      <c r="E109" s="2">
        <v>48</v>
      </c>
      <c r="F109">
        <f>VLOOKUP(data[[#This Row],[Product]],products[#All],2,)</f>
        <v>5.6</v>
      </c>
      <c r="G109">
        <f>data[[#This Row],[Units]]*data[[#This Row],[Cost per unit]]</f>
        <v>268.79999999999995</v>
      </c>
    </row>
    <row r="110" spans="1:7" x14ac:dyDescent="0.3">
      <c r="A110" t="s">
        <v>10</v>
      </c>
      <c r="B110" t="s">
        <v>36</v>
      </c>
      <c r="C110" t="s">
        <v>27</v>
      </c>
      <c r="D110" s="1">
        <v>1407</v>
      </c>
      <c r="E110" s="2">
        <v>72</v>
      </c>
      <c r="F110">
        <f>VLOOKUP(data[[#This Row],[Product]],products[#All],2,)</f>
        <v>16.73</v>
      </c>
      <c r="G110">
        <f>data[[#This Row],[Units]]*data[[#This Row],[Cost per unit]]</f>
        <v>1204.56</v>
      </c>
    </row>
    <row r="111" spans="1:7" x14ac:dyDescent="0.3">
      <c r="A111" t="s">
        <v>8</v>
      </c>
      <c r="B111" t="s">
        <v>35</v>
      </c>
      <c r="C111" t="s">
        <v>29</v>
      </c>
      <c r="D111" s="1">
        <v>2023</v>
      </c>
      <c r="E111" s="2">
        <v>168</v>
      </c>
      <c r="F111">
        <f>VLOOKUP(data[[#This Row],[Product]],products[#All],2,)</f>
        <v>7.16</v>
      </c>
      <c r="G111">
        <f>data[[#This Row],[Units]]*data[[#This Row],[Cost per unit]]</f>
        <v>1202.8800000000001</v>
      </c>
    </row>
    <row r="112" spans="1:7" x14ac:dyDescent="0.3">
      <c r="A112" t="s">
        <v>5</v>
      </c>
      <c r="B112" t="s">
        <v>39</v>
      </c>
      <c r="C112" t="s">
        <v>26</v>
      </c>
      <c r="D112" s="1">
        <v>5236</v>
      </c>
      <c r="E112" s="2">
        <v>51</v>
      </c>
      <c r="F112">
        <f>VLOOKUP(data[[#This Row],[Product]],products[#All],2,)</f>
        <v>5.6</v>
      </c>
      <c r="G112">
        <f>data[[#This Row],[Units]]*data[[#This Row],[Cost per unit]]</f>
        <v>285.59999999999997</v>
      </c>
    </row>
    <row r="113" spans="1:7" x14ac:dyDescent="0.3">
      <c r="A113" t="s">
        <v>41</v>
      </c>
      <c r="B113" t="s">
        <v>36</v>
      </c>
      <c r="C113" t="s">
        <v>19</v>
      </c>
      <c r="D113" s="1">
        <v>1925</v>
      </c>
      <c r="E113" s="2">
        <v>192</v>
      </c>
      <c r="F113">
        <f>VLOOKUP(data[[#This Row],[Product]],products[#All],2,)</f>
        <v>7.64</v>
      </c>
      <c r="G113">
        <f>data[[#This Row],[Units]]*data[[#This Row],[Cost per unit]]</f>
        <v>1466.8799999999999</v>
      </c>
    </row>
    <row r="114" spans="1:7" x14ac:dyDescent="0.3">
      <c r="A114" t="s">
        <v>7</v>
      </c>
      <c r="B114" t="s">
        <v>37</v>
      </c>
      <c r="C114" t="s">
        <v>14</v>
      </c>
      <c r="D114" s="1">
        <v>6608</v>
      </c>
      <c r="E114" s="2">
        <v>225</v>
      </c>
      <c r="F114">
        <f>VLOOKUP(data[[#This Row],[Product]],products[#All],2,)</f>
        <v>11.7</v>
      </c>
      <c r="G114">
        <f>data[[#This Row],[Units]]*data[[#This Row],[Cost per unit]]</f>
        <v>2632.5</v>
      </c>
    </row>
    <row r="115" spans="1:7" x14ac:dyDescent="0.3">
      <c r="A115" t="s">
        <v>6</v>
      </c>
      <c r="B115" t="s">
        <v>34</v>
      </c>
      <c r="C115" t="s">
        <v>26</v>
      </c>
      <c r="D115" s="1">
        <v>8008</v>
      </c>
      <c r="E115" s="2">
        <v>456</v>
      </c>
      <c r="F115">
        <f>VLOOKUP(data[[#This Row],[Product]],products[#All],2,)</f>
        <v>5.6</v>
      </c>
      <c r="G115">
        <f>data[[#This Row],[Units]]*data[[#This Row],[Cost per unit]]</f>
        <v>2553.6</v>
      </c>
    </row>
    <row r="116" spans="1:7" x14ac:dyDescent="0.3">
      <c r="A116" t="s">
        <v>10</v>
      </c>
      <c r="B116" t="s">
        <v>34</v>
      </c>
      <c r="C116" t="s">
        <v>25</v>
      </c>
      <c r="D116" s="1">
        <v>1428</v>
      </c>
      <c r="E116" s="2">
        <v>93</v>
      </c>
      <c r="F116">
        <f>VLOOKUP(data[[#This Row],[Product]],products[#All],2,)</f>
        <v>13.15</v>
      </c>
      <c r="G116">
        <f>data[[#This Row],[Units]]*data[[#This Row],[Cost per unit]]</f>
        <v>1222.95</v>
      </c>
    </row>
    <row r="117" spans="1:7" x14ac:dyDescent="0.3">
      <c r="A117" t="s">
        <v>6</v>
      </c>
      <c r="B117" t="s">
        <v>34</v>
      </c>
      <c r="C117" t="s">
        <v>4</v>
      </c>
      <c r="D117" s="1">
        <v>525</v>
      </c>
      <c r="E117" s="2">
        <v>48</v>
      </c>
      <c r="F117">
        <f>VLOOKUP(data[[#This Row],[Product]],products[#All],2,)</f>
        <v>11.88</v>
      </c>
      <c r="G117">
        <f>data[[#This Row],[Units]]*data[[#This Row],[Cost per unit]]</f>
        <v>570.24</v>
      </c>
    </row>
    <row r="118" spans="1:7" x14ac:dyDescent="0.3">
      <c r="A118" t="s">
        <v>6</v>
      </c>
      <c r="B118" t="s">
        <v>37</v>
      </c>
      <c r="C118" t="s">
        <v>18</v>
      </c>
      <c r="D118" s="1">
        <v>1505</v>
      </c>
      <c r="E118" s="2">
        <v>102</v>
      </c>
      <c r="F118">
        <f>VLOOKUP(data[[#This Row],[Product]],products[#All],2,)</f>
        <v>6.47</v>
      </c>
      <c r="G118">
        <f>data[[#This Row],[Units]]*data[[#This Row],[Cost per unit]]</f>
        <v>659.93999999999994</v>
      </c>
    </row>
    <row r="119" spans="1:7" x14ac:dyDescent="0.3">
      <c r="A119" t="s">
        <v>7</v>
      </c>
      <c r="B119" t="s">
        <v>35</v>
      </c>
      <c r="C119" t="s">
        <v>30</v>
      </c>
      <c r="D119" s="1">
        <v>6755</v>
      </c>
      <c r="E119" s="2">
        <v>252</v>
      </c>
      <c r="F119">
        <f>VLOOKUP(data[[#This Row],[Product]],products[#All],2,)</f>
        <v>14.49</v>
      </c>
      <c r="G119">
        <f>data[[#This Row],[Units]]*data[[#This Row],[Cost per unit]]</f>
        <v>3651.48</v>
      </c>
    </row>
    <row r="120" spans="1:7" x14ac:dyDescent="0.3">
      <c r="A120" t="s">
        <v>2</v>
      </c>
      <c r="B120" t="s">
        <v>37</v>
      </c>
      <c r="C120" t="s">
        <v>18</v>
      </c>
      <c r="D120" s="1">
        <v>11571</v>
      </c>
      <c r="E120" s="2">
        <v>138</v>
      </c>
      <c r="F120">
        <f>VLOOKUP(data[[#This Row],[Product]],products[#All],2,)</f>
        <v>6.47</v>
      </c>
      <c r="G120">
        <f>data[[#This Row],[Units]]*data[[#This Row],[Cost per unit]]</f>
        <v>892.86</v>
      </c>
    </row>
    <row r="121" spans="1:7" x14ac:dyDescent="0.3">
      <c r="A121" t="s">
        <v>40</v>
      </c>
      <c r="B121" t="s">
        <v>38</v>
      </c>
      <c r="C121" t="s">
        <v>25</v>
      </c>
      <c r="D121" s="1">
        <v>2541</v>
      </c>
      <c r="E121" s="2">
        <v>90</v>
      </c>
      <c r="F121">
        <f>VLOOKUP(data[[#This Row],[Product]],products[#All],2,)</f>
        <v>13.15</v>
      </c>
      <c r="G121">
        <f>data[[#This Row],[Units]]*data[[#This Row],[Cost per unit]]</f>
        <v>1183.5</v>
      </c>
    </row>
    <row r="122" spans="1:7" x14ac:dyDescent="0.3">
      <c r="A122" t="s">
        <v>41</v>
      </c>
      <c r="B122" t="s">
        <v>37</v>
      </c>
      <c r="C122" t="s">
        <v>30</v>
      </c>
      <c r="D122" s="1">
        <v>1526</v>
      </c>
      <c r="E122" s="2">
        <v>240</v>
      </c>
      <c r="F122">
        <f>VLOOKUP(data[[#This Row],[Product]],products[#All],2,)</f>
        <v>14.49</v>
      </c>
      <c r="G122">
        <f>data[[#This Row],[Units]]*data[[#This Row],[Cost per unit]]</f>
        <v>3477.6</v>
      </c>
    </row>
    <row r="123" spans="1:7" x14ac:dyDescent="0.3">
      <c r="A123" t="s">
        <v>40</v>
      </c>
      <c r="B123" t="s">
        <v>38</v>
      </c>
      <c r="C123" t="s">
        <v>4</v>
      </c>
      <c r="D123" s="1">
        <v>6125</v>
      </c>
      <c r="E123" s="2">
        <v>102</v>
      </c>
      <c r="F123">
        <f>VLOOKUP(data[[#This Row],[Product]],products[#All],2,)</f>
        <v>11.88</v>
      </c>
      <c r="G123">
        <f>data[[#This Row],[Units]]*data[[#This Row],[Cost per unit]]</f>
        <v>1211.76</v>
      </c>
    </row>
    <row r="124" spans="1:7" x14ac:dyDescent="0.3">
      <c r="A124" t="s">
        <v>41</v>
      </c>
      <c r="B124" t="s">
        <v>35</v>
      </c>
      <c r="C124" t="s">
        <v>27</v>
      </c>
      <c r="D124" s="1">
        <v>847</v>
      </c>
      <c r="E124" s="2">
        <v>129</v>
      </c>
      <c r="F124">
        <f>VLOOKUP(data[[#This Row],[Product]],products[#All],2,)</f>
        <v>16.73</v>
      </c>
      <c r="G124">
        <f>data[[#This Row],[Units]]*data[[#This Row],[Cost per unit]]</f>
        <v>2158.17</v>
      </c>
    </row>
    <row r="125" spans="1:7" x14ac:dyDescent="0.3">
      <c r="A125" t="s">
        <v>8</v>
      </c>
      <c r="B125" t="s">
        <v>35</v>
      </c>
      <c r="C125" t="s">
        <v>27</v>
      </c>
      <c r="D125" s="1">
        <v>4753</v>
      </c>
      <c r="E125" s="2">
        <v>300</v>
      </c>
      <c r="F125">
        <f>VLOOKUP(data[[#This Row],[Product]],products[#All],2,)</f>
        <v>16.73</v>
      </c>
      <c r="G125">
        <f>data[[#This Row],[Units]]*data[[#This Row],[Cost per unit]]</f>
        <v>5019</v>
      </c>
    </row>
    <row r="126" spans="1:7" x14ac:dyDescent="0.3">
      <c r="A126" t="s">
        <v>6</v>
      </c>
      <c r="B126" t="s">
        <v>38</v>
      </c>
      <c r="C126" t="s">
        <v>33</v>
      </c>
      <c r="D126" s="1">
        <v>959</v>
      </c>
      <c r="E126" s="2">
        <v>135</v>
      </c>
      <c r="F126">
        <f>VLOOKUP(data[[#This Row],[Product]],products[#All],2,)</f>
        <v>12.37</v>
      </c>
      <c r="G126">
        <f>data[[#This Row],[Units]]*data[[#This Row],[Cost per unit]]</f>
        <v>1669.9499999999998</v>
      </c>
    </row>
    <row r="127" spans="1:7" x14ac:dyDescent="0.3">
      <c r="A127" t="s">
        <v>7</v>
      </c>
      <c r="B127" t="s">
        <v>35</v>
      </c>
      <c r="C127" t="s">
        <v>24</v>
      </c>
      <c r="D127" s="1">
        <v>2793</v>
      </c>
      <c r="E127" s="2">
        <v>114</v>
      </c>
      <c r="F127">
        <f>VLOOKUP(data[[#This Row],[Product]],products[#All],2,)</f>
        <v>4.97</v>
      </c>
      <c r="G127">
        <f>data[[#This Row],[Units]]*data[[#This Row],[Cost per unit]]</f>
        <v>566.57999999999993</v>
      </c>
    </row>
    <row r="128" spans="1:7" x14ac:dyDescent="0.3">
      <c r="A128" t="s">
        <v>7</v>
      </c>
      <c r="B128" t="s">
        <v>35</v>
      </c>
      <c r="C128" t="s">
        <v>14</v>
      </c>
      <c r="D128" s="1">
        <v>4606</v>
      </c>
      <c r="E128" s="2">
        <v>63</v>
      </c>
      <c r="F128">
        <f>VLOOKUP(data[[#This Row],[Product]],products[#All],2,)</f>
        <v>11.7</v>
      </c>
      <c r="G128">
        <f>data[[#This Row],[Units]]*data[[#This Row],[Cost per unit]]</f>
        <v>737.09999999999991</v>
      </c>
    </row>
    <row r="129" spans="1:7" x14ac:dyDescent="0.3">
      <c r="A129" t="s">
        <v>7</v>
      </c>
      <c r="B129" t="s">
        <v>36</v>
      </c>
      <c r="C129" t="s">
        <v>29</v>
      </c>
      <c r="D129" s="1">
        <v>5551</v>
      </c>
      <c r="E129" s="2">
        <v>252</v>
      </c>
      <c r="F129">
        <f>VLOOKUP(data[[#This Row],[Product]],products[#All],2,)</f>
        <v>7.16</v>
      </c>
      <c r="G129">
        <f>data[[#This Row],[Units]]*data[[#This Row],[Cost per unit]]</f>
        <v>1804.32</v>
      </c>
    </row>
    <row r="130" spans="1:7" x14ac:dyDescent="0.3">
      <c r="A130" t="s">
        <v>10</v>
      </c>
      <c r="B130" t="s">
        <v>36</v>
      </c>
      <c r="C130" t="s">
        <v>32</v>
      </c>
      <c r="D130" s="1">
        <v>6657</v>
      </c>
      <c r="E130" s="2">
        <v>303</v>
      </c>
      <c r="F130">
        <f>VLOOKUP(data[[#This Row],[Product]],products[#All],2,)</f>
        <v>8.65</v>
      </c>
      <c r="G130">
        <f>data[[#This Row],[Units]]*data[[#This Row],[Cost per unit]]</f>
        <v>2620.9500000000003</v>
      </c>
    </row>
    <row r="131" spans="1:7" x14ac:dyDescent="0.3">
      <c r="A131" t="s">
        <v>7</v>
      </c>
      <c r="B131" t="s">
        <v>39</v>
      </c>
      <c r="C131" t="s">
        <v>17</v>
      </c>
      <c r="D131" s="1">
        <v>4438</v>
      </c>
      <c r="E131" s="2">
        <v>246</v>
      </c>
      <c r="F131">
        <f>VLOOKUP(data[[#This Row],[Product]],products[#All],2,)</f>
        <v>3.11</v>
      </c>
      <c r="G131">
        <f>data[[#This Row],[Units]]*data[[#This Row],[Cost per unit]]</f>
        <v>765.06</v>
      </c>
    </row>
    <row r="132" spans="1:7" x14ac:dyDescent="0.3">
      <c r="A132" t="s">
        <v>8</v>
      </c>
      <c r="B132" t="s">
        <v>38</v>
      </c>
      <c r="C132" t="s">
        <v>22</v>
      </c>
      <c r="D132" s="1">
        <v>168</v>
      </c>
      <c r="E132" s="2">
        <v>84</v>
      </c>
      <c r="F132">
        <f>VLOOKUP(data[[#This Row],[Product]],products[#All],2,)</f>
        <v>9.77</v>
      </c>
      <c r="G132">
        <f>data[[#This Row],[Units]]*data[[#This Row],[Cost per unit]]</f>
        <v>820.68</v>
      </c>
    </row>
    <row r="133" spans="1:7" x14ac:dyDescent="0.3">
      <c r="A133" t="s">
        <v>7</v>
      </c>
      <c r="B133" t="s">
        <v>34</v>
      </c>
      <c r="C133" t="s">
        <v>17</v>
      </c>
      <c r="D133" s="1">
        <v>7777</v>
      </c>
      <c r="E133" s="2">
        <v>39</v>
      </c>
      <c r="F133">
        <f>VLOOKUP(data[[#This Row],[Product]],products[#All],2,)</f>
        <v>3.11</v>
      </c>
      <c r="G133">
        <f>data[[#This Row],[Units]]*data[[#This Row],[Cost per unit]]</f>
        <v>121.28999999999999</v>
      </c>
    </row>
    <row r="134" spans="1:7" x14ac:dyDescent="0.3">
      <c r="A134" t="s">
        <v>5</v>
      </c>
      <c r="B134" t="s">
        <v>36</v>
      </c>
      <c r="C134" t="s">
        <v>17</v>
      </c>
      <c r="D134" s="1">
        <v>3339</v>
      </c>
      <c r="E134" s="2">
        <v>348</v>
      </c>
      <c r="F134">
        <f>VLOOKUP(data[[#This Row],[Product]],products[#All],2,)</f>
        <v>3.11</v>
      </c>
      <c r="G134">
        <f>data[[#This Row],[Units]]*data[[#This Row],[Cost per unit]]</f>
        <v>1082.28</v>
      </c>
    </row>
    <row r="135" spans="1:7" x14ac:dyDescent="0.3">
      <c r="A135" t="s">
        <v>7</v>
      </c>
      <c r="B135" t="s">
        <v>37</v>
      </c>
      <c r="C135" t="s">
        <v>33</v>
      </c>
      <c r="D135" s="1">
        <v>6391</v>
      </c>
      <c r="E135" s="2">
        <v>48</v>
      </c>
      <c r="F135">
        <f>VLOOKUP(data[[#This Row],[Product]],products[#All],2,)</f>
        <v>12.37</v>
      </c>
      <c r="G135">
        <f>data[[#This Row],[Units]]*data[[#This Row],[Cost per unit]]</f>
        <v>593.76</v>
      </c>
    </row>
    <row r="136" spans="1:7" x14ac:dyDescent="0.3">
      <c r="A136" t="s">
        <v>5</v>
      </c>
      <c r="B136" t="s">
        <v>37</v>
      </c>
      <c r="C136" t="s">
        <v>22</v>
      </c>
      <c r="D136" s="1">
        <v>518</v>
      </c>
      <c r="E136" s="2">
        <v>75</v>
      </c>
      <c r="F136">
        <f>VLOOKUP(data[[#This Row],[Product]],products[#All],2,)</f>
        <v>9.77</v>
      </c>
      <c r="G136">
        <f>data[[#This Row],[Units]]*data[[#This Row],[Cost per unit]]</f>
        <v>732.75</v>
      </c>
    </row>
    <row r="137" spans="1:7" x14ac:dyDescent="0.3">
      <c r="A137" t="s">
        <v>7</v>
      </c>
      <c r="B137" t="s">
        <v>38</v>
      </c>
      <c r="C137" t="s">
        <v>28</v>
      </c>
      <c r="D137" s="1">
        <v>5677</v>
      </c>
      <c r="E137" s="2">
        <v>258</v>
      </c>
      <c r="F137">
        <f>VLOOKUP(data[[#This Row],[Product]],products[#All],2,)</f>
        <v>10.38</v>
      </c>
      <c r="G137">
        <f>data[[#This Row],[Units]]*data[[#This Row],[Cost per unit]]</f>
        <v>2678.0400000000004</v>
      </c>
    </row>
    <row r="138" spans="1:7" x14ac:dyDescent="0.3">
      <c r="A138" t="s">
        <v>6</v>
      </c>
      <c r="B138" t="s">
        <v>39</v>
      </c>
      <c r="C138" t="s">
        <v>17</v>
      </c>
      <c r="D138" s="1">
        <v>6048</v>
      </c>
      <c r="E138" s="2">
        <v>27</v>
      </c>
      <c r="F138">
        <f>VLOOKUP(data[[#This Row],[Product]],products[#All],2,)</f>
        <v>3.11</v>
      </c>
      <c r="G138">
        <f>data[[#This Row],[Units]]*data[[#This Row],[Cost per unit]]</f>
        <v>83.97</v>
      </c>
    </row>
    <row r="139" spans="1:7" x14ac:dyDescent="0.3">
      <c r="A139" t="s">
        <v>8</v>
      </c>
      <c r="B139" t="s">
        <v>38</v>
      </c>
      <c r="C139" t="s">
        <v>32</v>
      </c>
      <c r="D139" s="1">
        <v>3752</v>
      </c>
      <c r="E139" s="2">
        <v>213</v>
      </c>
      <c r="F139">
        <f>VLOOKUP(data[[#This Row],[Product]],products[#All],2,)</f>
        <v>8.65</v>
      </c>
      <c r="G139">
        <f>data[[#This Row],[Units]]*data[[#This Row],[Cost per unit]]</f>
        <v>1842.45</v>
      </c>
    </row>
    <row r="140" spans="1:7" x14ac:dyDescent="0.3">
      <c r="A140" t="s">
        <v>5</v>
      </c>
      <c r="B140" t="s">
        <v>35</v>
      </c>
      <c r="C140" t="s">
        <v>29</v>
      </c>
      <c r="D140" s="1">
        <v>4480</v>
      </c>
      <c r="E140" s="2">
        <v>357</v>
      </c>
      <c r="F140">
        <f>VLOOKUP(data[[#This Row],[Product]],products[#All],2,)</f>
        <v>7.16</v>
      </c>
      <c r="G140">
        <f>data[[#This Row],[Units]]*data[[#This Row],[Cost per unit]]</f>
        <v>2556.12</v>
      </c>
    </row>
    <row r="141" spans="1:7" x14ac:dyDescent="0.3">
      <c r="A141" t="s">
        <v>9</v>
      </c>
      <c r="B141" t="s">
        <v>37</v>
      </c>
      <c r="C141" t="s">
        <v>4</v>
      </c>
      <c r="D141" s="1">
        <v>259</v>
      </c>
      <c r="E141" s="2">
        <v>207</v>
      </c>
      <c r="F141">
        <f>VLOOKUP(data[[#This Row],[Product]],products[#All],2,)</f>
        <v>11.88</v>
      </c>
      <c r="G141">
        <f>data[[#This Row],[Units]]*data[[#This Row],[Cost per unit]]</f>
        <v>2459.1600000000003</v>
      </c>
    </row>
    <row r="142" spans="1:7" x14ac:dyDescent="0.3">
      <c r="A142" t="s">
        <v>8</v>
      </c>
      <c r="B142" t="s">
        <v>37</v>
      </c>
      <c r="C142" t="s">
        <v>30</v>
      </c>
      <c r="D142" s="1">
        <v>42</v>
      </c>
      <c r="E142" s="2">
        <v>150</v>
      </c>
      <c r="F142">
        <f>VLOOKUP(data[[#This Row],[Product]],products[#All],2,)</f>
        <v>14.49</v>
      </c>
      <c r="G142">
        <f>data[[#This Row],[Units]]*data[[#This Row],[Cost per unit]]</f>
        <v>2173.5</v>
      </c>
    </row>
    <row r="143" spans="1:7" x14ac:dyDescent="0.3">
      <c r="A143" t="s">
        <v>41</v>
      </c>
      <c r="B143" t="s">
        <v>36</v>
      </c>
      <c r="C143" t="s">
        <v>26</v>
      </c>
      <c r="D143" s="1">
        <v>98</v>
      </c>
      <c r="E143" s="2">
        <v>204</v>
      </c>
      <c r="F143">
        <f>VLOOKUP(data[[#This Row],[Product]],products[#All],2,)</f>
        <v>5.6</v>
      </c>
      <c r="G143">
        <f>data[[#This Row],[Units]]*data[[#This Row],[Cost per unit]]</f>
        <v>1142.3999999999999</v>
      </c>
    </row>
    <row r="144" spans="1:7" x14ac:dyDescent="0.3">
      <c r="A144" t="s">
        <v>7</v>
      </c>
      <c r="B144" t="s">
        <v>35</v>
      </c>
      <c r="C144" t="s">
        <v>27</v>
      </c>
      <c r="D144" s="1">
        <v>2478</v>
      </c>
      <c r="E144" s="2">
        <v>21</v>
      </c>
      <c r="F144">
        <f>VLOOKUP(data[[#This Row],[Product]],products[#All],2,)</f>
        <v>16.73</v>
      </c>
      <c r="G144">
        <f>data[[#This Row],[Units]]*data[[#This Row],[Cost per unit]]</f>
        <v>351.33</v>
      </c>
    </row>
    <row r="145" spans="1:7" x14ac:dyDescent="0.3">
      <c r="A145" t="s">
        <v>41</v>
      </c>
      <c r="B145" t="s">
        <v>34</v>
      </c>
      <c r="C145" t="s">
        <v>33</v>
      </c>
      <c r="D145" s="1">
        <v>7847</v>
      </c>
      <c r="E145" s="2">
        <v>174</v>
      </c>
      <c r="F145">
        <f>VLOOKUP(data[[#This Row],[Product]],products[#All],2,)</f>
        <v>12.37</v>
      </c>
      <c r="G145">
        <f>data[[#This Row],[Units]]*data[[#This Row],[Cost per unit]]</f>
        <v>2152.3799999999997</v>
      </c>
    </row>
    <row r="146" spans="1:7" x14ac:dyDescent="0.3">
      <c r="A146" t="s">
        <v>2</v>
      </c>
      <c r="B146" t="s">
        <v>37</v>
      </c>
      <c r="C146" t="s">
        <v>17</v>
      </c>
      <c r="D146" s="1">
        <v>9926</v>
      </c>
      <c r="E146" s="2">
        <v>201</v>
      </c>
      <c r="F146">
        <f>VLOOKUP(data[[#This Row],[Product]],products[#All],2,)</f>
        <v>3.11</v>
      </c>
      <c r="G146">
        <f>data[[#This Row],[Units]]*data[[#This Row],[Cost per unit]]</f>
        <v>625.11</v>
      </c>
    </row>
    <row r="147" spans="1:7" x14ac:dyDescent="0.3">
      <c r="A147" t="s">
        <v>8</v>
      </c>
      <c r="B147" t="s">
        <v>38</v>
      </c>
      <c r="C147" t="s">
        <v>13</v>
      </c>
      <c r="D147" s="1">
        <v>819</v>
      </c>
      <c r="E147" s="2">
        <v>510</v>
      </c>
      <c r="F147">
        <f>VLOOKUP(data[[#This Row],[Product]],products[#All],2,)</f>
        <v>9.33</v>
      </c>
      <c r="G147">
        <f>data[[#This Row],[Units]]*data[[#This Row],[Cost per unit]]</f>
        <v>4758.3</v>
      </c>
    </row>
    <row r="148" spans="1:7" x14ac:dyDescent="0.3">
      <c r="A148" t="s">
        <v>6</v>
      </c>
      <c r="B148" t="s">
        <v>39</v>
      </c>
      <c r="C148" t="s">
        <v>29</v>
      </c>
      <c r="D148" s="1">
        <v>3052</v>
      </c>
      <c r="E148" s="2">
        <v>378</v>
      </c>
      <c r="F148">
        <f>VLOOKUP(data[[#This Row],[Product]],products[#All],2,)</f>
        <v>7.16</v>
      </c>
      <c r="G148">
        <f>data[[#This Row],[Units]]*data[[#This Row],[Cost per unit]]</f>
        <v>2706.48</v>
      </c>
    </row>
    <row r="149" spans="1:7" x14ac:dyDescent="0.3">
      <c r="A149" t="s">
        <v>9</v>
      </c>
      <c r="B149" t="s">
        <v>34</v>
      </c>
      <c r="C149" t="s">
        <v>21</v>
      </c>
      <c r="D149" s="1">
        <v>6832</v>
      </c>
      <c r="E149" s="2">
        <v>27</v>
      </c>
      <c r="F149">
        <f>VLOOKUP(data[[#This Row],[Product]],products[#All],2,)</f>
        <v>9</v>
      </c>
      <c r="G149">
        <f>data[[#This Row],[Units]]*data[[#This Row],[Cost per unit]]</f>
        <v>243</v>
      </c>
    </row>
    <row r="150" spans="1:7" x14ac:dyDescent="0.3">
      <c r="A150" t="s">
        <v>2</v>
      </c>
      <c r="B150" t="s">
        <v>39</v>
      </c>
      <c r="C150" t="s">
        <v>16</v>
      </c>
      <c r="D150" s="1">
        <v>2016</v>
      </c>
      <c r="E150" s="2">
        <v>117</v>
      </c>
      <c r="F150">
        <f>VLOOKUP(data[[#This Row],[Product]],products[#All],2,)</f>
        <v>8.7899999999999991</v>
      </c>
      <c r="G150">
        <f>data[[#This Row],[Units]]*data[[#This Row],[Cost per unit]]</f>
        <v>1028.4299999999998</v>
      </c>
    </row>
    <row r="151" spans="1:7" x14ac:dyDescent="0.3">
      <c r="A151" t="s">
        <v>6</v>
      </c>
      <c r="B151" t="s">
        <v>38</v>
      </c>
      <c r="C151" t="s">
        <v>21</v>
      </c>
      <c r="D151" s="1">
        <v>7322</v>
      </c>
      <c r="E151" s="2">
        <v>36</v>
      </c>
      <c r="F151">
        <f>VLOOKUP(data[[#This Row],[Product]],products[#All],2,)</f>
        <v>9</v>
      </c>
      <c r="G151">
        <f>data[[#This Row],[Units]]*data[[#This Row],[Cost per unit]]</f>
        <v>324</v>
      </c>
    </row>
    <row r="152" spans="1:7" x14ac:dyDescent="0.3">
      <c r="A152" t="s">
        <v>8</v>
      </c>
      <c r="B152" t="s">
        <v>35</v>
      </c>
      <c r="C152" t="s">
        <v>33</v>
      </c>
      <c r="D152" s="1">
        <v>357</v>
      </c>
      <c r="E152" s="2">
        <v>126</v>
      </c>
      <c r="F152">
        <f>VLOOKUP(data[[#This Row],[Product]],products[#All],2,)</f>
        <v>12.37</v>
      </c>
      <c r="G152">
        <f>data[[#This Row],[Units]]*data[[#This Row],[Cost per unit]]</f>
        <v>1558.62</v>
      </c>
    </row>
    <row r="153" spans="1:7" x14ac:dyDescent="0.3">
      <c r="A153" t="s">
        <v>9</v>
      </c>
      <c r="B153" t="s">
        <v>39</v>
      </c>
      <c r="C153" t="s">
        <v>25</v>
      </c>
      <c r="D153" s="1">
        <v>3192</v>
      </c>
      <c r="E153" s="2">
        <v>72</v>
      </c>
      <c r="F153">
        <f>VLOOKUP(data[[#This Row],[Product]],products[#All],2,)</f>
        <v>13.15</v>
      </c>
      <c r="G153">
        <f>data[[#This Row],[Units]]*data[[#This Row],[Cost per unit]]</f>
        <v>946.80000000000007</v>
      </c>
    </row>
    <row r="154" spans="1:7" x14ac:dyDescent="0.3">
      <c r="A154" t="s">
        <v>7</v>
      </c>
      <c r="B154" t="s">
        <v>36</v>
      </c>
      <c r="C154" t="s">
        <v>22</v>
      </c>
      <c r="D154" s="1">
        <v>8435</v>
      </c>
      <c r="E154" s="2">
        <v>42</v>
      </c>
      <c r="F154">
        <f>VLOOKUP(data[[#This Row],[Product]],products[#All],2,)</f>
        <v>9.77</v>
      </c>
      <c r="G154">
        <f>data[[#This Row],[Units]]*data[[#This Row],[Cost per unit]]</f>
        <v>410.34</v>
      </c>
    </row>
    <row r="155" spans="1:7" x14ac:dyDescent="0.3">
      <c r="A155" t="s">
        <v>40</v>
      </c>
      <c r="B155" t="s">
        <v>39</v>
      </c>
      <c r="C155" t="s">
        <v>29</v>
      </c>
      <c r="D155" s="1">
        <v>0</v>
      </c>
      <c r="E155" s="2">
        <v>135</v>
      </c>
      <c r="F155">
        <f>VLOOKUP(data[[#This Row],[Product]],products[#All],2,)</f>
        <v>7.16</v>
      </c>
      <c r="G155">
        <f>data[[#This Row],[Units]]*data[[#This Row],[Cost per unit]]</f>
        <v>966.6</v>
      </c>
    </row>
    <row r="156" spans="1:7" x14ac:dyDescent="0.3">
      <c r="A156" t="s">
        <v>7</v>
      </c>
      <c r="B156" t="s">
        <v>34</v>
      </c>
      <c r="C156" t="s">
        <v>24</v>
      </c>
      <c r="D156" s="1">
        <v>8862</v>
      </c>
      <c r="E156" s="2">
        <v>189</v>
      </c>
      <c r="F156">
        <f>VLOOKUP(data[[#This Row],[Product]],products[#All],2,)</f>
        <v>4.97</v>
      </c>
      <c r="G156">
        <f>data[[#This Row],[Units]]*data[[#This Row],[Cost per unit]]</f>
        <v>939.32999999999993</v>
      </c>
    </row>
    <row r="157" spans="1:7" x14ac:dyDescent="0.3">
      <c r="A157" t="s">
        <v>6</v>
      </c>
      <c r="B157" t="s">
        <v>37</v>
      </c>
      <c r="C157" t="s">
        <v>28</v>
      </c>
      <c r="D157" s="1">
        <v>3556</v>
      </c>
      <c r="E157" s="2">
        <v>459</v>
      </c>
      <c r="F157">
        <f>VLOOKUP(data[[#This Row],[Product]],products[#All],2,)</f>
        <v>10.38</v>
      </c>
      <c r="G157">
        <f>data[[#This Row],[Units]]*data[[#This Row],[Cost per unit]]</f>
        <v>4764.42</v>
      </c>
    </row>
    <row r="158" spans="1:7" x14ac:dyDescent="0.3">
      <c r="A158" t="s">
        <v>5</v>
      </c>
      <c r="B158" t="s">
        <v>34</v>
      </c>
      <c r="C158" t="s">
        <v>15</v>
      </c>
      <c r="D158" s="1">
        <v>7280</v>
      </c>
      <c r="E158" s="2">
        <v>201</v>
      </c>
      <c r="F158">
        <f>VLOOKUP(data[[#This Row],[Product]],products[#All],2,)</f>
        <v>11.73</v>
      </c>
      <c r="G158">
        <f>data[[#This Row],[Units]]*data[[#This Row],[Cost per unit]]</f>
        <v>2357.73</v>
      </c>
    </row>
    <row r="159" spans="1:7" x14ac:dyDescent="0.3">
      <c r="A159" t="s">
        <v>6</v>
      </c>
      <c r="B159" t="s">
        <v>34</v>
      </c>
      <c r="C159" t="s">
        <v>30</v>
      </c>
      <c r="D159" s="1">
        <v>3402</v>
      </c>
      <c r="E159" s="2">
        <v>366</v>
      </c>
      <c r="F159">
        <f>VLOOKUP(data[[#This Row],[Product]],products[#All],2,)</f>
        <v>14.49</v>
      </c>
      <c r="G159">
        <f>data[[#This Row],[Units]]*data[[#This Row],[Cost per unit]]</f>
        <v>5303.34</v>
      </c>
    </row>
    <row r="160" spans="1:7" x14ac:dyDescent="0.3">
      <c r="A160" t="s">
        <v>3</v>
      </c>
      <c r="B160" t="s">
        <v>37</v>
      </c>
      <c r="C160" t="s">
        <v>29</v>
      </c>
      <c r="D160" s="1">
        <v>4592</v>
      </c>
      <c r="E160" s="2">
        <v>324</v>
      </c>
      <c r="F160">
        <f>VLOOKUP(data[[#This Row],[Product]],products[#All],2,)</f>
        <v>7.16</v>
      </c>
      <c r="G160">
        <f>data[[#This Row],[Units]]*data[[#This Row],[Cost per unit]]</f>
        <v>2319.84</v>
      </c>
    </row>
    <row r="161" spans="1:7" x14ac:dyDescent="0.3">
      <c r="A161" t="s">
        <v>9</v>
      </c>
      <c r="B161" t="s">
        <v>35</v>
      </c>
      <c r="C161" t="s">
        <v>15</v>
      </c>
      <c r="D161" s="1">
        <v>7833</v>
      </c>
      <c r="E161" s="2">
        <v>243</v>
      </c>
      <c r="F161">
        <f>VLOOKUP(data[[#This Row],[Product]],products[#All],2,)</f>
        <v>11.73</v>
      </c>
      <c r="G161">
        <f>data[[#This Row],[Units]]*data[[#This Row],[Cost per unit]]</f>
        <v>2850.3900000000003</v>
      </c>
    </row>
    <row r="162" spans="1:7" x14ac:dyDescent="0.3">
      <c r="A162" t="s">
        <v>2</v>
      </c>
      <c r="B162" t="s">
        <v>39</v>
      </c>
      <c r="C162" t="s">
        <v>21</v>
      </c>
      <c r="D162" s="1">
        <v>7651</v>
      </c>
      <c r="E162" s="2">
        <v>213</v>
      </c>
      <c r="F162">
        <f>VLOOKUP(data[[#This Row],[Product]],products[#All],2,)</f>
        <v>9</v>
      </c>
      <c r="G162">
        <f>data[[#This Row],[Units]]*data[[#This Row],[Cost per unit]]</f>
        <v>1917</v>
      </c>
    </row>
    <row r="163" spans="1:7" x14ac:dyDescent="0.3">
      <c r="A163" t="s">
        <v>40</v>
      </c>
      <c r="B163" t="s">
        <v>35</v>
      </c>
      <c r="C163" t="s">
        <v>30</v>
      </c>
      <c r="D163" s="1">
        <v>2275</v>
      </c>
      <c r="E163" s="2">
        <v>447</v>
      </c>
      <c r="F163">
        <f>VLOOKUP(data[[#This Row],[Product]],products[#All],2,)</f>
        <v>14.49</v>
      </c>
      <c r="G163">
        <f>data[[#This Row],[Units]]*data[[#This Row],[Cost per unit]]</f>
        <v>6477.03</v>
      </c>
    </row>
    <row r="164" spans="1:7" x14ac:dyDescent="0.3">
      <c r="A164" t="s">
        <v>40</v>
      </c>
      <c r="B164" t="s">
        <v>38</v>
      </c>
      <c r="C164" t="s">
        <v>13</v>
      </c>
      <c r="D164" s="1">
        <v>5670</v>
      </c>
      <c r="E164" s="2">
        <v>297</v>
      </c>
      <c r="F164">
        <f>VLOOKUP(data[[#This Row],[Product]],products[#All],2,)</f>
        <v>9.33</v>
      </c>
      <c r="G164">
        <f>data[[#This Row],[Units]]*data[[#This Row],[Cost per unit]]</f>
        <v>2771.01</v>
      </c>
    </row>
    <row r="165" spans="1:7" x14ac:dyDescent="0.3">
      <c r="A165" t="s">
        <v>7</v>
      </c>
      <c r="B165" t="s">
        <v>35</v>
      </c>
      <c r="C165" t="s">
        <v>16</v>
      </c>
      <c r="D165" s="1">
        <v>2135</v>
      </c>
      <c r="E165" s="2">
        <v>27</v>
      </c>
      <c r="F165">
        <f>VLOOKUP(data[[#This Row],[Product]],products[#All],2,)</f>
        <v>8.7899999999999991</v>
      </c>
      <c r="G165">
        <f>data[[#This Row],[Units]]*data[[#This Row],[Cost per unit]]</f>
        <v>237.32999999999998</v>
      </c>
    </row>
    <row r="166" spans="1:7" x14ac:dyDescent="0.3">
      <c r="A166" t="s">
        <v>40</v>
      </c>
      <c r="B166" t="s">
        <v>34</v>
      </c>
      <c r="C166" t="s">
        <v>23</v>
      </c>
      <c r="D166" s="1">
        <v>2779</v>
      </c>
      <c r="E166" s="2">
        <v>75</v>
      </c>
      <c r="F166">
        <f>VLOOKUP(data[[#This Row],[Product]],products[#All],2,)</f>
        <v>6.49</v>
      </c>
      <c r="G166">
        <f>data[[#This Row],[Units]]*data[[#This Row],[Cost per unit]]</f>
        <v>486.75</v>
      </c>
    </row>
    <row r="167" spans="1:7" x14ac:dyDescent="0.3">
      <c r="A167" t="s">
        <v>10</v>
      </c>
      <c r="B167" t="s">
        <v>39</v>
      </c>
      <c r="C167" t="s">
        <v>33</v>
      </c>
      <c r="D167" s="1">
        <v>12950</v>
      </c>
      <c r="E167" s="2">
        <v>30</v>
      </c>
      <c r="F167">
        <f>VLOOKUP(data[[#This Row],[Product]],products[#All],2,)</f>
        <v>12.37</v>
      </c>
      <c r="G167">
        <f>data[[#This Row],[Units]]*data[[#This Row],[Cost per unit]]</f>
        <v>371.09999999999997</v>
      </c>
    </row>
    <row r="168" spans="1:7" x14ac:dyDescent="0.3">
      <c r="A168" t="s">
        <v>7</v>
      </c>
      <c r="B168" t="s">
        <v>36</v>
      </c>
      <c r="C168" t="s">
        <v>18</v>
      </c>
      <c r="D168" s="1">
        <v>2646</v>
      </c>
      <c r="E168" s="2">
        <v>177</v>
      </c>
      <c r="F168">
        <f>VLOOKUP(data[[#This Row],[Product]],products[#All],2,)</f>
        <v>6.47</v>
      </c>
      <c r="G168">
        <f>data[[#This Row],[Units]]*data[[#This Row],[Cost per unit]]</f>
        <v>1145.19</v>
      </c>
    </row>
    <row r="169" spans="1:7" x14ac:dyDescent="0.3">
      <c r="A169" t="s">
        <v>40</v>
      </c>
      <c r="B169" t="s">
        <v>34</v>
      </c>
      <c r="C169" t="s">
        <v>33</v>
      </c>
      <c r="D169" s="1">
        <v>3794</v>
      </c>
      <c r="E169" s="2">
        <v>159</v>
      </c>
      <c r="F169">
        <f>VLOOKUP(data[[#This Row],[Product]],products[#All],2,)</f>
        <v>12.37</v>
      </c>
      <c r="G169">
        <f>data[[#This Row],[Units]]*data[[#This Row],[Cost per unit]]</f>
        <v>1966.83</v>
      </c>
    </row>
    <row r="170" spans="1:7" x14ac:dyDescent="0.3">
      <c r="A170" t="s">
        <v>3</v>
      </c>
      <c r="B170" t="s">
        <v>35</v>
      </c>
      <c r="C170" t="s">
        <v>33</v>
      </c>
      <c r="D170" s="1">
        <v>819</v>
      </c>
      <c r="E170" s="2">
        <v>306</v>
      </c>
      <c r="F170">
        <f>VLOOKUP(data[[#This Row],[Product]],products[#All],2,)</f>
        <v>12.37</v>
      </c>
      <c r="G170">
        <f>data[[#This Row],[Units]]*data[[#This Row],[Cost per unit]]</f>
        <v>3785.22</v>
      </c>
    </row>
    <row r="171" spans="1:7" x14ac:dyDescent="0.3">
      <c r="A171" t="s">
        <v>3</v>
      </c>
      <c r="B171" t="s">
        <v>34</v>
      </c>
      <c r="C171" t="s">
        <v>20</v>
      </c>
      <c r="D171" s="1">
        <v>2583</v>
      </c>
      <c r="E171" s="2">
        <v>18</v>
      </c>
      <c r="F171">
        <f>VLOOKUP(data[[#This Row],[Product]],products[#All],2,)</f>
        <v>10.62</v>
      </c>
      <c r="G171">
        <f>data[[#This Row],[Units]]*data[[#This Row],[Cost per unit]]</f>
        <v>191.16</v>
      </c>
    </row>
    <row r="172" spans="1:7" x14ac:dyDescent="0.3">
      <c r="A172" t="s">
        <v>7</v>
      </c>
      <c r="B172" t="s">
        <v>35</v>
      </c>
      <c r="C172" t="s">
        <v>19</v>
      </c>
      <c r="D172" s="1">
        <v>4585</v>
      </c>
      <c r="E172" s="2">
        <v>240</v>
      </c>
      <c r="F172">
        <f>VLOOKUP(data[[#This Row],[Product]],products[#All],2,)</f>
        <v>7.64</v>
      </c>
      <c r="G172">
        <f>data[[#This Row],[Units]]*data[[#This Row],[Cost per unit]]</f>
        <v>1833.6</v>
      </c>
    </row>
    <row r="173" spans="1:7" x14ac:dyDescent="0.3">
      <c r="A173" t="s">
        <v>5</v>
      </c>
      <c r="B173" t="s">
        <v>34</v>
      </c>
      <c r="C173" t="s">
        <v>33</v>
      </c>
      <c r="D173" s="1">
        <v>1652</v>
      </c>
      <c r="E173" s="2">
        <v>93</v>
      </c>
      <c r="F173">
        <f>VLOOKUP(data[[#This Row],[Product]],products[#All],2,)</f>
        <v>12.37</v>
      </c>
      <c r="G173">
        <f>data[[#This Row],[Units]]*data[[#This Row],[Cost per unit]]</f>
        <v>1150.4099999999999</v>
      </c>
    </row>
    <row r="174" spans="1:7" x14ac:dyDescent="0.3">
      <c r="A174" t="s">
        <v>10</v>
      </c>
      <c r="B174" t="s">
        <v>34</v>
      </c>
      <c r="C174" t="s">
        <v>26</v>
      </c>
      <c r="D174" s="1">
        <v>4991</v>
      </c>
      <c r="E174" s="2">
        <v>9</v>
      </c>
      <c r="F174">
        <f>VLOOKUP(data[[#This Row],[Product]],products[#All],2,)</f>
        <v>5.6</v>
      </c>
      <c r="G174">
        <f>data[[#This Row],[Units]]*data[[#This Row],[Cost per unit]]</f>
        <v>50.4</v>
      </c>
    </row>
    <row r="175" spans="1:7" x14ac:dyDescent="0.3">
      <c r="A175" t="s">
        <v>8</v>
      </c>
      <c r="B175" t="s">
        <v>34</v>
      </c>
      <c r="C175" t="s">
        <v>16</v>
      </c>
      <c r="D175" s="1">
        <v>2009</v>
      </c>
      <c r="E175" s="2">
        <v>219</v>
      </c>
      <c r="F175">
        <f>VLOOKUP(data[[#This Row],[Product]],products[#All],2,)</f>
        <v>8.7899999999999991</v>
      </c>
      <c r="G175">
        <f>data[[#This Row],[Units]]*data[[#This Row],[Cost per unit]]</f>
        <v>1925.0099999999998</v>
      </c>
    </row>
    <row r="176" spans="1:7" x14ac:dyDescent="0.3">
      <c r="A176" t="s">
        <v>2</v>
      </c>
      <c r="B176" t="s">
        <v>39</v>
      </c>
      <c r="C176" t="s">
        <v>22</v>
      </c>
      <c r="D176" s="1">
        <v>1568</v>
      </c>
      <c r="E176" s="2">
        <v>141</v>
      </c>
      <c r="F176">
        <f>VLOOKUP(data[[#This Row],[Product]],products[#All],2,)</f>
        <v>9.77</v>
      </c>
      <c r="G176">
        <f>data[[#This Row],[Units]]*data[[#This Row],[Cost per unit]]</f>
        <v>1377.57</v>
      </c>
    </row>
    <row r="177" spans="1:7" x14ac:dyDescent="0.3">
      <c r="A177" t="s">
        <v>41</v>
      </c>
      <c r="B177" t="s">
        <v>37</v>
      </c>
      <c r="C177" t="s">
        <v>20</v>
      </c>
      <c r="D177" s="1">
        <v>3388</v>
      </c>
      <c r="E177" s="2">
        <v>123</v>
      </c>
      <c r="F177">
        <f>VLOOKUP(data[[#This Row],[Product]],products[#All],2,)</f>
        <v>10.62</v>
      </c>
      <c r="G177">
        <f>data[[#This Row],[Units]]*data[[#This Row],[Cost per unit]]</f>
        <v>1306.26</v>
      </c>
    </row>
    <row r="178" spans="1:7" x14ac:dyDescent="0.3">
      <c r="A178" t="s">
        <v>40</v>
      </c>
      <c r="B178" t="s">
        <v>38</v>
      </c>
      <c r="C178" t="s">
        <v>24</v>
      </c>
      <c r="D178" s="1">
        <v>623</v>
      </c>
      <c r="E178" s="2">
        <v>51</v>
      </c>
      <c r="F178">
        <f>VLOOKUP(data[[#This Row],[Product]],products[#All],2,)</f>
        <v>4.97</v>
      </c>
      <c r="G178">
        <f>data[[#This Row],[Units]]*data[[#This Row],[Cost per unit]]</f>
        <v>253.47</v>
      </c>
    </row>
    <row r="179" spans="1:7" x14ac:dyDescent="0.3">
      <c r="A179" t="s">
        <v>6</v>
      </c>
      <c r="B179" t="s">
        <v>36</v>
      </c>
      <c r="C179" t="s">
        <v>4</v>
      </c>
      <c r="D179" s="1">
        <v>10073</v>
      </c>
      <c r="E179" s="2">
        <v>120</v>
      </c>
      <c r="F179">
        <f>VLOOKUP(data[[#This Row],[Product]],products[#All],2,)</f>
        <v>11.88</v>
      </c>
      <c r="G179">
        <f>data[[#This Row],[Units]]*data[[#This Row],[Cost per unit]]</f>
        <v>1425.6000000000001</v>
      </c>
    </row>
    <row r="180" spans="1:7" x14ac:dyDescent="0.3">
      <c r="A180" t="s">
        <v>8</v>
      </c>
      <c r="B180" t="s">
        <v>39</v>
      </c>
      <c r="C180" t="s">
        <v>26</v>
      </c>
      <c r="D180" s="1">
        <v>1561</v>
      </c>
      <c r="E180" s="2">
        <v>27</v>
      </c>
      <c r="F180">
        <f>VLOOKUP(data[[#This Row],[Product]],products[#All],2,)</f>
        <v>5.6</v>
      </c>
      <c r="G180">
        <f>data[[#This Row],[Units]]*data[[#This Row],[Cost per unit]]</f>
        <v>151.19999999999999</v>
      </c>
    </row>
    <row r="181" spans="1:7" x14ac:dyDescent="0.3">
      <c r="A181" t="s">
        <v>9</v>
      </c>
      <c r="B181" t="s">
        <v>36</v>
      </c>
      <c r="C181" t="s">
        <v>27</v>
      </c>
      <c r="D181" s="1">
        <v>11522</v>
      </c>
      <c r="E181" s="2">
        <v>204</v>
      </c>
      <c r="F181">
        <f>VLOOKUP(data[[#This Row],[Product]],products[#All],2,)</f>
        <v>16.73</v>
      </c>
      <c r="G181">
        <f>data[[#This Row],[Units]]*data[[#This Row],[Cost per unit]]</f>
        <v>3412.92</v>
      </c>
    </row>
    <row r="182" spans="1:7" x14ac:dyDescent="0.3">
      <c r="A182" t="s">
        <v>6</v>
      </c>
      <c r="B182" t="s">
        <v>38</v>
      </c>
      <c r="C182" t="s">
        <v>13</v>
      </c>
      <c r="D182" s="1">
        <v>2317</v>
      </c>
      <c r="E182" s="2">
        <v>123</v>
      </c>
      <c r="F182">
        <f>VLOOKUP(data[[#This Row],[Product]],products[#All],2,)</f>
        <v>9.33</v>
      </c>
      <c r="G182">
        <f>data[[#This Row],[Units]]*data[[#This Row],[Cost per unit]]</f>
        <v>1147.5899999999999</v>
      </c>
    </row>
    <row r="183" spans="1:7" x14ac:dyDescent="0.3">
      <c r="A183" t="s">
        <v>10</v>
      </c>
      <c r="B183" t="s">
        <v>37</v>
      </c>
      <c r="C183" t="s">
        <v>28</v>
      </c>
      <c r="D183" s="1">
        <v>3059</v>
      </c>
      <c r="E183" s="2">
        <v>27</v>
      </c>
      <c r="F183">
        <f>VLOOKUP(data[[#This Row],[Product]],products[#All],2,)</f>
        <v>10.38</v>
      </c>
      <c r="G183">
        <f>data[[#This Row],[Units]]*data[[#This Row],[Cost per unit]]</f>
        <v>280.26000000000005</v>
      </c>
    </row>
    <row r="184" spans="1:7" x14ac:dyDescent="0.3">
      <c r="A184" t="s">
        <v>41</v>
      </c>
      <c r="B184" t="s">
        <v>37</v>
      </c>
      <c r="C184" t="s">
        <v>26</v>
      </c>
      <c r="D184" s="1">
        <v>2324</v>
      </c>
      <c r="E184" s="2">
        <v>177</v>
      </c>
      <c r="F184">
        <f>VLOOKUP(data[[#This Row],[Product]],products[#All],2,)</f>
        <v>5.6</v>
      </c>
      <c r="G184">
        <f>data[[#This Row],[Units]]*data[[#This Row],[Cost per unit]]</f>
        <v>991.19999999999993</v>
      </c>
    </row>
    <row r="185" spans="1:7" x14ac:dyDescent="0.3">
      <c r="A185" t="s">
        <v>3</v>
      </c>
      <c r="B185" t="s">
        <v>39</v>
      </c>
      <c r="C185" t="s">
        <v>26</v>
      </c>
      <c r="D185" s="1">
        <v>4956</v>
      </c>
      <c r="E185" s="2">
        <v>171</v>
      </c>
      <c r="F185">
        <f>VLOOKUP(data[[#This Row],[Product]],products[#All],2,)</f>
        <v>5.6</v>
      </c>
      <c r="G185">
        <f>data[[#This Row],[Units]]*data[[#This Row],[Cost per unit]]</f>
        <v>957.59999999999991</v>
      </c>
    </row>
    <row r="186" spans="1:7" x14ac:dyDescent="0.3">
      <c r="A186" t="s">
        <v>10</v>
      </c>
      <c r="B186" t="s">
        <v>34</v>
      </c>
      <c r="C186" t="s">
        <v>19</v>
      </c>
      <c r="D186" s="1">
        <v>5355</v>
      </c>
      <c r="E186" s="2">
        <v>204</v>
      </c>
      <c r="F186">
        <f>VLOOKUP(data[[#This Row],[Product]],products[#All],2,)</f>
        <v>7.64</v>
      </c>
      <c r="G186">
        <f>data[[#This Row],[Units]]*data[[#This Row],[Cost per unit]]</f>
        <v>1558.56</v>
      </c>
    </row>
    <row r="187" spans="1:7" x14ac:dyDescent="0.3">
      <c r="A187" t="s">
        <v>3</v>
      </c>
      <c r="B187" t="s">
        <v>34</v>
      </c>
      <c r="C187" t="s">
        <v>14</v>
      </c>
      <c r="D187" s="1">
        <v>7259</v>
      </c>
      <c r="E187" s="2">
        <v>276</v>
      </c>
      <c r="F187">
        <f>VLOOKUP(data[[#This Row],[Product]],products[#All],2,)</f>
        <v>11.7</v>
      </c>
      <c r="G187">
        <f>data[[#This Row],[Units]]*data[[#This Row],[Cost per unit]]</f>
        <v>3229.2</v>
      </c>
    </row>
    <row r="188" spans="1:7" x14ac:dyDescent="0.3">
      <c r="A188" t="s">
        <v>8</v>
      </c>
      <c r="B188" t="s">
        <v>37</v>
      </c>
      <c r="C188" t="s">
        <v>26</v>
      </c>
      <c r="D188" s="1">
        <v>6279</v>
      </c>
      <c r="E188" s="2">
        <v>45</v>
      </c>
      <c r="F188">
        <f>VLOOKUP(data[[#This Row],[Product]],products[#All],2,)</f>
        <v>5.6</v>
      </c>
      <c r="G188">
        <f>data[[#This Row],[Units]]*data[[#This Row],[Cost per unit]]</f>
        <v>251.99999999999997</v>
      </c>
    </row>
    <row r="189" spans="1:7" x14ac:dyDescent="0.3">
      <c r="A189" t="s">
        <v>40</v>
      </c>
      <c r="B189" t="s">
        <v>38</v>
      </c>
      <c r="C189" t="s">
        <v>29</v>
      </c>
      <c r="D189" s="1">
        <v>2541</v>
      </c>
      <c r="E189" s="2">
        <v>45</v>
      </c>
      <c r="F189">
        <f>VLOOKUP(data[[#This Row],[Product]],products[#All],2,)</f>
        <v>7.16</v>
      </c>
      <c r="G189">
        <f>data[[#This Row],[Units]]*data[[#This Row],[Cost per unit]]</f>
        <v>322.2</v>
      </c>
    </row>
    <row r="190" spans="1:7" x14ac:dyDescent="0.3">
      <c r="A190" t="s">
        <v>6</v>
      </c>
      <c r="B190" t="s">
        <v>35</v>
      </c>
      <c r="C190" t="s">
        <v>27</v>
      </c>
      <c r="D190" s="1">
        <v>3864</v>
      </c>
      <c r="E190" s="2">
        <v>177</v>
      </c>
      <c r="F190">
        <f>VLOOKUP(data[[#This Row],[Product]],products[#All],2,)</f>
        <v>16.73</v>
      </c>
      <c r="G190">
        <f>data[[#This Row],[Units]]*data[[#This Row],[Cost per unit]]</f>
        <v>2961.21</v>
      </c>
    </row>
    <row r="191" spans="1:7" x14ac:dyDescent="0.3">
      <c r="A191" t="s">
        <v>5</v>
      </c>
      <c r="B191" t="s">
        <v>36</v>
      </c>
      <c r="C191" t="s">
        <v>13</v>
      </c>
      <c r="D191" s="1">
        <v>6146</v>
      </c>
      <c r="E191" s="2">
        <v>63</v>
      </c>
      <c r="F191">
        <f>VLOOKUP(data[[#This Row],[Product]],products[#All],2,)</f>
        <v>9.33</v>
      </c>
      <c r="G191">
        <f>data[[#This Row],[Units]]*data[[#This Row],[Cost per unit]]</f>
        <v>587.79</v>
      </c>
    </row>
    <row r="192" spans="1:7" x14ac:dyDescent="0.3">
      <c r="A192" t="s">
        <v>9</v>
      </c>
      <c r="B192" t="s">
        <v>39</v>
      </c>
      <c r="C192" t="s">
        <v>18</v>
      </c>
      <c r="D192" s="1">
        <v>2639</v>
      </c>
      <c r="E192" s="2">
        <v>204</v>
      </c>
      <c r="F192">
        <f>VLOOKUP(data[[#This Row],[Product]],products[#All],2,)</f>
        <v>6.47</v>
      </c>
      <c r="G192">
        <f>data[[#This Row],[Units]]*data[[#This Row],[Cost per unit]]</f>
        <v>1319.8799999999999</v>
      </c>
    </row>
    <row r="193" spans="1:7" x14ac:dyDescent="0.3">
      <c r="A193" t="s">
        <v>8</v>
      </c>
      <c r="B193" t="s">
        <v>37</v>
      </c>
      <c r="C193" t="s">
        <v>22</v>
      </c>
      <c r="D193" s="1">
        <v>1890</v>
      </c>
      <c r="E193" s="2">
        <v>195</v>
      </c>
      <c r="F193">
        <f>VLOOKUP(data[[#This Row],[Product]],products[#All],2,)</f>
        <v>9.77</v>
      </c>
      <c r="G193">
        <f>data[[#This Row],[Units]]*data[[#This Row],[Cost per unit]]</f>
        <v>1905.1499999999999</v>
      </c>
    </row>
    <row r="194" spans="1:7" x14ac:dyDescent="0.3">
      <c r="A194" t="s">
        <v>7</v>
      </c>
      <c r="B194" t="s">
        <v>34</v>
      </c>
      <c r="C194" t="s">
        <v>14</v>
      </c>
      <c r="D194" s="1">
        <v>1932</v>
      </c>
      <c r="E194" s="2">
        <v>369</v>
      </c>
      <c r="F194">
        <f>VLOOKUP(data[[#This Row],[Product]],products[#All],2,)</f>
        <v>11.7</v>
      </c>
      <c r="G194">
        <f>data[[#This Row],[Units]]*data[[#This Row],[Cost per unit]]</f>
        <v>4317.3</v>
      </c>
    </row>
    <row r="195" spans="1:7" x14ac:dyDescent="0.3">
      <c r="A195" t="s">
        <v>3</v>
      </c>
      <c r="B195" t="s">
        <v>34</v>
      </c>
      <c r="C195" t="s">
        <v>25</v>
      </c>
      <c r="D195" s="1">
        <v>6300</v>
      </c>
      <c r="E195" s="2">
        <v>42</v>
      </c>
      <c r="F195">
        <f>VLOOKUP(data[[#This Row],[Product]],products[#All],2,)</f>
        <v>13.15</v>
      </c>
      <c r="G195">
        <f>data[[#This Row],[Units]]*data[[#This Row],[Cost per unit]]</f>
        <v>552.30000000000007</v>
      </c>
    </row>
    <row r="196" spans="1:7" x14ac:dyDescent="0.3">
      <c r="A196" t="s">
        <v>6</v>
      </c>
      <c r="B196" t="s">
        <v>37</v>
      </c>
      <c r="C196" t="s">
        <v>30</v>
      </c>
      <c r="D196" s="1">
        <v>560</v>
      </c>
      <c r="E196" s="2">
        <v>81</v>
      </c>
      <c r="F196">
        <f>VLOOKUP(data[[#This Row],[Product]],products[#All],2,)</f>
        <v>14.49</v>
      </c>
      <c r="G196">
        <f>data[[#This Row],[Units]]*data[[#This Row],[Cost per unit]]</f>
        <v>1173.69</v>
      </c>
    </row>
    <row r="197" spans="1:7" x14ac:dyDescent="0.3">
      <c r="A197" t="s">
        <v>9</v>
      </c>
      <c r="B197" t="s">
        <v>37</v>
      </c>
      <c r="C197" t="s">
        <v>26</v>
      </c>
      <c r="D197" s="1">
        <v>2856</v>
      </c>
      <c r="E197" s="2">
        <v>246</v>
      </c>
      <c r="F197">
        <f>VLOOKUP(data[[#This Row],[Product]],products[#All],2,)</f>
        <v>5.6</v>
      </c>
      <c r="G197">
        <f>data[[#This Row],[Units]]*data[[#This Row],[Cost per unit]]</f>
        <v>1377.6</v>
      </c>
    </row>
    <row r="198" spans="1:7" x14ac:dyDescent="0.3">
      <c r="A198" t="s">
        <v>9</v>
      </c>
      <c r="B198" t="s">
        <v>34</v>
      </c>
      <c r="C198" t="s">
        <v>17</v>
      </c>
      <c r="D198" s="1">
        <v>707</v>
      </c>
      <c r="E198" s="2">
        <v>174</v>
      </c>
      <c r="F198">
        <f>VLOOKUP(data[[#This Row],[Product]],products[#All],2,)</f>
        <v>3.11</v>
      </c>
      <c r="G198">
        <f>data[[#This Row],[Units]]*data[[#This Row],[Cost per unit]]</f>
        <v>541.14</v>
      </c>
    </row>
    <row r="199" spans="1:7" x14ac:dyDescent="0.3">
      <c r="A199" t="s">
        <v>8</v>
      </c>
      <c r="B199" t="s">
        <v>35</v>
      </c>
      <c r="C199" t="s">
        <v>30</v>
      </c>
      <c r="D199" s="1">
        <v>3598</v>
      </c>
      <c r="E199" s="2">
        <v>81</v>
      </c>
      <c r="F199">
        <f>VLOOKUP(data[[#This Row],[Product]],products[#All],2,)</f>
        <v>14.49</v>
      </c>
      <c r="G199">
        <f>data[[#This Row],[Units]]*data[[#This Row],[Cost per unit]]</f>
        <v>1173.69</v>
      </c>
    </row>
    <row r="200" spans="1:7" x14ac:dyDescent="0.3">
      <c r="A200" t="s">
        <v>40</v>
      </c>
      <c r="B200" t="s">
        <v>35</v>
      </c>
      <c r="C200" t="s">
        <v>22</v>
      </c>
      <c r="D200" s="1">
        <v>6853</v>
      </c>
      <c r="E200" s="2">
        <v>372</v>
      </c>
      <c r="F200">
        <f>VLOOKUP(data[[#This Row],[Product]],products[#All],2,)</f>
        <v>9.77</v>
      </c>
      <c r="G200">
        <f>data[[#This Row],[Units]]*data[[#This Row],[Cost per unit]]</f>
        <v>3634.44</v>
      </c>
    </row>
    <row r="201" spans="1:7" x14ac:dyDescent="0.3">
      <c r="A201" t="s">
        <v>40</v>
      </c>
      <c r="B201" t="s">
        <v>35</v>
      </c>
      <c r="C201" t="s">
        <v>16</v>
      </c>
      <c r="D201" s="1">
        <v>4725</v>
      </c>
      <c r="E201" s="2">
        <v>174</v>
      </c>
      <c r="F201">
        <f>VLOOKUP(data[[#This Row],[Product]],products[#All],2,)</f>
        <v>8.7899999999999991</v>
      </c>
      <c r="G201">
        <f>data[[#This Row],[Units]]*data[[#This Row],[Cost per unit]]</f>
        <v>1529.4599999999998</v>
      </c>
    </row>
    <row r="202" spans="1:7" x14ac:dyDescent="0.3">
      <c r="A202" t="s">
        <v>41</v>
      </c>
      <c r="B202" t="s">
        <v>36</v>
      </c>
      <c r="C202" t="s">
        <v>32</v>
      </c>
      <c r="D202" s="1">
        <v>10304</v>
      </c>
      <c r="E202" s="2">
        <v>84</v>
      </c>
      <c r="F202">
        <f>VLOOKUP(data[[#This Row],[Product]],products[#All],2,)</f>
        <v>8.65</v>
      </c>
      <c r="G202">
        <f>data[[#This Row],[Units]]*data[[#This Row],[Cost per unit]]</f>
        <v>726.6</v>
      </c>
    </row>
    <row r="203" spans="1:7" x14ac:dyDescent="0.3">
      <c r="A203" t="s">
        <v>41</v>
      </c>
      <c r="B203" t="s">
        <v>34</v>
      </c>
      <c r="C203" t="s">
        <v>16</v>
      </c>
      <c r="D203" s="1">
        <v>1274</v>
      </c>
      <c r="E203" s="2">
        <v>225</v>
      </c>
      <c r="F203">
        <f>VLOOKUP(data[[#This Row],[Product]],products[#All],2,)</f>
        <v>8.7899999999999991</v>
      </c>
      <c r="G203">
        <f>data[[#This Row],[Units]]*data[[#This Row],[Cost per unit]]</f>
        <v>1977.7499999999998</v>
      </c>
    </row>
    <row r="204" spans="1:7" x14ac:dyDescent="0.3">
      <c r="A204" t="s">
        <v>5</v>
      </c>
      <c r="B204" t="s">
        <v>36</v>
      </c>
      <c r="C204" t="s">
        <v>30</v>
      </c>
      <c r="D204" s="1">
        <v>1526</v>
      </c>
      <c r="E204" s="2">
        <v>105</v>
      </c>
      <c r="F204">
        <f>VLOOKUP(data[[#This Row],[Product]],products[#All],2,)</f>
        <v>14.49</v>
      </c>
      <c r="G204">
        <f>data[[#This Row],[Units]]*data[[#This Row],[Cost per unit]]</f>
        <v>1521.45</v>
      </c>
    </row>
    <row r="205" spans="1:7" x14ac:dyDescent="0.3">
      <c r="A205" t="s">
        <v>40</v>
      </c>
      <c r="B205" t="s">
        <v>39</v>
      </c>
      <c r="C205" t="s">
        <v>28</v>
      </c>
      <c r="D205" s="1">
        <v>3101</v>
      </c>
      <c r="E205" s="2">
        <v>225</v>
      </c>
      <c r="F205">
        <f>VLOOKUP(data[[#This Row],[Product]],products[#All],2,)</f>
        <v>10.38</v>
      </c>
      <c r="G205">
        <f>data[[#This Row],[Units]]*data[[#This Row],[Cost per unit]]</f>
        <v>2335.5</v>
      </c>
    </row>
    <row r="206" spans="1:7" x14ac:dyDescent="0.3">
      <c r="A206" t="s">
        <v>2</v>
      </c>
      <c r="B206" t="s">
        <v>37</v>
      </c>
      <c r="C206" t="s">
        <v>14</v>
      </c>
      <c r="D206" s="1">
        <v>1057</v>
      </c>
      <c r="E206" s="2">
        <v>54</v>
      </c>
      <c r="F206">
        <f>VLOOKUP(data[[#This Row],[Product]],products[#All],2,)</f>
        <v>11.7</v>
      </c>
      <c r="G206">
        <f>data[[#This Row],[Units]]*data[[#This Row],[Cost per unit]]</f>
        <v>631.79999999999995</v>
      </c>
    </row>
    <row r="207" spans="1:7" x14ac:dyDescent="0.3">
      <c r="A207" t="s">
        <v>7</v>
      </c>
      <c r="B207" t="s">
        <v>37</v>
      </c>
      <c r="C207" t="s">
        <v>26</v>
      </c>
      <c r="D207" s="1">
        <v>5306</v>
      </c>
      <c r="E207" s="2">
        <v>0</v>
      </c>
      <c r="F207">
        <f>VLOOKUP(data[[#This Row],[Product]],products[#All],2,)</f>
        <v>5.6</v>
      </c>
      <c r="G207">
        <f>data[[#This Row],[Units]]*data[[#This Row],[Cost per unit]]</f>
        <v>0</v>
      </c>
    </row>
    <row r="208" spans="1:7" x14ac:dyDescent="0.3">
      <c r="A208" t="s">
        <v>5</v>
      </c>
      <c r="B208" t="s">
        <v>39</v>
      </c>
      <c r="C208" t="s">
        <v>24</v>
      </c>
      <c r="D208" s="1">
        <v>4018</v>
      </c>
      <c r="E208" s="2">
        <v>171</v>
      </c>
      <c r="F208">
        <f>VLOOKUP(data[[#This Row],[Product]],products[#All],2,)</f>
        <v>4.97</v>
      </c>
      <c r="G208">
        <f>data[[#This Row],[Units]]*data[[#This Row],[Cost per unit]]</f>
        <v>849.87</v>
      </c>
    </row>
    <row r="209" spans="1:7" x14ac:dyDescent="0.3">
      <c r="A209" t="s">
        <v>9</v>
      </c>
      <c r="B209" t="s">
        <v>34</v>
      </c>
      <c r="C209" t="s">
        <v>16</v>
      </c>
      <c r="D209" s="1">
        <v>938</v>
      </c>
      <c r="E209" s="2">
        <v>189</v>
      </c>
      <c r="F209">
        <f>VLOOKUP(data[[#This Row],[Product]],products[#All],2,)</f>
        <v>8.7899999999999991</v>
      </c>
      <c r="G209">
        <f>data[[#This Row],[Units]]*data[[#This Row],[Cost per unit]]</f>
        <v>1661.31</v>
      </c>
    </row>
    <row r="210" spans="1:7" x14ac:dyDescent="0.3">
      <c r="A210" t="s">
        <v>7</v>
      </c>
      <c r="B210" t="s">
        <v>38</v>
      </c>
      <c r="C210" t="s">
        <v>18</v>
      </c>
      <c r="D210" s="1">
        <v>1778</v>
      </c>
      <c r="E210" s="2">
        <v>270</v>
      </c>
      <c r="F210">
        <f>VLOOKUP(data[[#This Row],[Product]],products[#All],2,)</f>
        <v>6.47</v>
      </c>
      <c r="G210">
        <f>data[[#This Row],[Units]]*data[[#This Row],[Cost per unit]]</f>
        <v>1746.8999999999999</v>
      </c>
    </row>
    <row r="211" spans="1:7" x14ac:dyDescent="0.3">
      <c r="A211" t="s">
        <v>6</v>
      </c>
      <c r="B211" t="s">
        <v>39</v>
      </c>
      <c r="C211" t="s">
        <v>30</v>
      </c>
      <c r="D211" s="1">
        <v>1638</v>
      </c>
      <c r="E211" s="2">
        <v>63</v>
      </c>
      <c r="F211">
        <f>VLOOKUP(data[[#This Row],[Product]],products[#All],2,)</f>
        <v>14.49</v>
      </c>
      <c r="G211">
        <f>data[[#This Row],[Units]]*data[[#This Row],[Cost per unit]]</f>
        <v>912.87</v>
      </c>
    </row>
    <row r="212" spans="1:7" x14ac:dyDescent="0.3">
      <c r="A212" t="s">
        <v>41</v>
      </c>
      <c r="B212" t="s">
        <v>38</v>
      </c>
      <c r="C212" t="s">
        <v>25</v>
      </c>
      <c r="D212" s="1">
        <v>154</v>
      </c>
      <c r="E212" s="2">
        <v>21</v>
      </c>
      <c r="F212">
        <f>VLOOKUP(data[[#This Row],[Product]],products[#All],2,)</f>
        <v>13.15</v>
      </c>
      <c r="G212">
        <f>data[[#This Row],[Units]]*data[[#This Row],[Cost per unit]]</f>
        <v>276.15000000000003</v>
      </c>
    </row>
    <row r="213" spans="1:7" x14ac:dyDescent="0.3">
      <c r="A213" t="s">
        <v>7</v>
      </c>
      <c r="B213" t="s">
        <v>37</v>
      </c>
      <c r="C213" t="s">
        <v>22</v>
      </c>
      <c r="D213" s="1">
        <v>9835</v>
      </c>
      <c r="E213" s="2">
        <v>207</v>
      </c>
      <c r="F213">
        <f>VLOOKUP(data[[#This Row],[Product]],products[#All],2,)</f>
        <v>9.77</v>
      </c>
      <c r="G213">
        <f>data[[#This Row],[Units]]*data[[#This Row],[Cost per unit]]</f>
        <v>2022.3899999999999</v>
      </c>
    </row>
    <row r="214" spans="1:7" x14ac:dyDescent="0.3">
      <c r="A214" t="s">
        <v>9</v>
      </c>
      <c r="B214" t="s">
        <v>37</v>
      </c>
      <c r="C214" t="s">
        <v>20</v>
      </c>
      <c r="D214" s="1">
        <v>7273</v>
      </c>
      <c r="E214" s="2">
        <v>96</v>
      </c>
      <c r="F214">
        <f>VLOOKUP(data[[#This Row],[Product]],products[#All],2,)</f>
        <v>10.62</v>
      </c>
      <c r="G214">
        <f>data[[#This Row],[Units]]*data[[#This Row],[Cost per unit]]</f>
        <v>1019.52</v>
      </c>
    </row>
    <row r="215" spans="1:7" x14ac:dyDescent="0.3">
      <c r="A215" t="s">
        <v>5</v>
      </c>
      <c r="B215" t="s">
        <v>39</v>
      </c>
      <c r="C215" t="s">
        <v>22</v>
      </c>
      <c r="D215" s="1">
        <v>6909</v>
      </c>
      <c r="E215" s="2">
        <v>81</v>
      </c>
      <c r="F215">
        <f>VLOOKUP(data[[#This Row],[Product]],products[#All],2,)</f>
        <v>9.77</v>
      </c>
      <c r="G215">
        <f>data[[#This Row],[Units]]*data[[#This Row],[Cost per unit]]</f>
        <v>791.37</v>
      </c>
    </row>
    <row r="216" spans="1:7" x14ac:dyDescent="0.3">
      <c r="A216" t="s">
        <v>9</v>
      </c>
      <c r="B216" t="s">
        <v>39</v>
      </c>
      <c r="C216" t="s">
        <v>24</v>
      </c>
      <c r="D216" s="1">
        <v>3920</v>
      </c>
      <c r="E216" s="2">
        <v>306</v>
      </c>
      <c r="F216">
        <f>VLOOKUP(data[[#This Row],[Product]],products[#All],2,)</f>
        <v>4.97</v>
      </c>
      <c r="G216">
        <f>data[[#This Row],[Units]]*data[[#This Row],[Cost per unit]]</f>
        <v>1520.82</v>
      </c>
    </row>
    <row r="217" spans="1:7" x14ac:dyDescent="0.3">
      <c r="A217" t="s">
        <v>10</v>
      </c>
      <c r="B217" t="s">
        <v>39</v>
      </c>
      <c r="C217" t="s">
        <v>21</v>
      </c>
      <c r="D217" s="1">
        <v>4858</v>
      </c>
      <c r="E217" s="2">
        <v>279</v>
      </c>
      <c r="F217">
        <f>VLOOKUP(data[[#This Row],[Product]],products[#All],2,)</f>
        <v>9</v>
      </c>
      <c r="G217">
        <f>data[[#This Row],[Units]]*data[[#This Row],[Cost per unit]]</f>
        <v>2511</v>
      </c>
    </row>
    <row r="218" spans="1:7" x14ac:dyDescent="0.3">
      <c r="A218" t="s">
        <v>2</v>
      </c>
      <c r="B218" t="s">
        <v>38</v>
      </c>
      <c r="C218" t="s">
        <v>4</v>
      </c>
      <c r="D218" s="1">
        <v>3549</v>
      </c>
      <c r="E218" s="2">
        <v>3</v>
      </c>
      <c r="F218">
        <f>VLOOKUP(data[[#This Row],[Product]],products[#All],2,)</f>
        <v>11.88</v>
      </c>
      <c r="G218">
        <f>data[[#This Row],[Units]]*data[[#This Row],[Cost per unit]]</f>
        <v>35.64</v>
      </c>
    </row>
    <row r="219" spans="1:7" x14ac:dyDescent="0.3">
      <c r="A219" t="s">
        <v>7</v>
      </c>
      <c r="B219" t="s">
        <v>39</v>
      </c>
      <c r="C219" t="s">
        <v>27</v>
      </c>
      <c r="D219" s="1">
        <v>966</v>
      </c>
      <c r="E219" s="2">
        <v>198</v>
      </c>
      <c r="F219">
        <f>VLOOKUP(data[[#This Row],[Product]],products[#All],2,)</f>
        <v>16.73</v>
      </c>
      <c r="G219">
        <f>data[[#This Row],[Units]]*data[[#This Row],[Cost per unit]]</f>
        <v>3312.54</v>
      </c>
    </row>
    <row r="220" spans="1:7" x14ac:dyDescent="0.3">
      <c r="A220" t="s">
        <v>5</v>
      </c>
      <c r="B220" t="s">
        <v>39</v>
      </c>
      <c r="C220" t="s">
        <v>18</v>
      </c>
      <c r="D220" s="1">
        <v>385</v>
      </c>
      <c r="E220" s="2">
        <v>249</v>
      </c>
      <c r="F220">
        <f>VLOOKUP(data[[#This Row],[Product]],products[#All],2,)</f>
        <v>6.47</v>
      </c>
      <c r="G220">
        <f>data[[#This Row],[Units]]*data[[#This Row],[Cost per unit]]</f>
        <v>1611.03</v>
      </c>
    </row>
    <row r="221" spans="1:7" x14ac:dyDescent="0.3">
      <c r="A221" t="s">
        <v>6</v>
      </c>
      <c r="B221" t="s">
        <v>34</v>
      </c>
      <c r="C221" t="s">
        <v>16</v>
      </c>
      <c r="D221" s="1">
        <v>2219</v>
      </c>
      <c r="E221" s="2">
        <v>75</v>
      </c>
      <c r="F221">
        <f>VLOOKUP(data[[#This Row],[Product]],products[#All],2,)</f>
        <v>8.7899999999999991</v>
      </c>
      <c r="G221">
        <f>data[[#This Row],[Units]]*data[[#This Row],[Cost per unit]]</f>
        <v>659.24999999999989</v>
      </c>
    </row>
    <row r="222" spans="1:7" x14ac:dyDescent="0.3">
      <c r="A222" t="s">
        <v>9</v>
      </c>
      <c r="B222" t="s">
        <v>36</v>
      </c>
      <c r="C222" t="s">
        <v>32</v>
      </c>
      <c r="D222" s="1">
        <v>2954</v>
      </c>
      <c r="E222" s="2">
        <v>189</v>
      </c>
      <c r="F222">
        <f>VLOOKUP(data[[#This Row],[Product]],products[#All],2,)</f>
        <v>8.65</v>
      </c>
      <c r="G222">
        <f>data[[#This Row],[Units]]*data[[#This Row],[Cost per unit]]</f>
        <v>1634.8500000000001</v>
      </c>
    </row>
    <row r="223" spans="1:7" x14ac:dyDescent="0.3">
      <c r="A223" t="s">
        <v>7</v>
      </c>
      <c r="B223" t="s">
        <v>36</v>
      </c>
      <c r="C223" t="s">
        <v>32</v>
      </c>
      <c r="D223" s="1">
        <v>280</v>
      </c>
      <c r="E223" s="2">
        <v>87</v>
      </c>
      <c r="F223">
        <f>VLOOKUP(data[[#This Row],[Product]],products[#All],2,)</f>
        <v>8.65</v>
      </c>
      <c r="G223">
        <f>data[[#This Row],[Units]]*data[[#This Row],[Cost per unit]]</f>
        <v>752.55000000000007</v>
      </c>
    </row>
    <row r="224" spans="1:7" x14ac:dyDescent="0.3">
      <c r="A224" t="s">
        <v>41</v>
      </c>
      <c r="B224" t="s">
        <v>36</v>
      </c>
      <c r="C224" t="s">
        <v>30</v>
      </c>
      <c r="D224" s="1">
        <v>6118</v>
      </c>
      <c r="E224" s="2">
        <v>174</v>
      </c>
      <c r="F224">
        <f>VLOOKUP(data[[#This Row],[Product]],products[#All],2,)</f>
        <v>14.49</v>
      </c>
      <c r="G224">
        <f>data[[#This Row],[Units]]*data[[#This Row],[Cost per unit]]</f>
        <v>2521.2600000000002</v>
      </c>
    </row>
    <row r="225" spans="1:7" x14ac:dyDescent="0.3">
      <c r="A225" t="s">
        <v>2</v>
      </c>
      <c r="B225" t="s">
        <v>39</v>
      </c>
      <c r="C225" t="s">
        <v>15</v>
      </c>
      <c r="D225" s="1">
        <v>4802</v>
      </c>
      <c r="E225" s="2">
        <v>36</v>
      </c>
      <c r="F225">
        <f>VLOOKUP(data[[#This Row],[Product]],products[#All],2,)</f>
        <v>11.73</v>
      </c>
      <c r="G225">
        <f>data[[#This Row],[Units]]*data[[#This Row],[Cost per unit]]</f>
        <v>422.28000000000003</v>
      </c>
    </row>
    <row r="226" spans="1:7" x14ac:dyDescent="0.3">
      <c r="A226" t="s">
        <v>9</v>
      </c>
      <c r="B226" t="s">
        <v>38</v>
      </c>
      <c r="C226" t="s">
        <v>24</v>
      </c>
      <c r="D226" s="1">
        <v>4137</v>
      </c>
      <c r="E226" s="2">
        <v>60</v>
      </c>
      <c r="F226">
        <f>VLOOKUP(data[[#This Row],[Product]],products[#All],2,)</f>
        <v>4.97</v>
      </c>
      <c r="G226">
        <f>data[[#This Row],[Units]]*data[[#This Row],[Cost per unit]]</f>
        <v>298.2</v>
      </c>
    </row>
    <row r="227" spans="1:7" x14ac:dyDescent="0.3">
      <c r="A227" t="s">
        <v>3</v>
      </c>
      <c r="B227" t="s">
        <v>35</v>
      </c>
      <c r="C227" t="s">
        <v>23</v>
      </c>
      <c r="D227" s="1">
        <v>2023</v>
      </c>
      <c r="E227" s="2">
        <v>78</v>
      </c>
      <c r="F227">
        <f>VLOOKUP(data[[#This Row],[Product]],products[#All],2,)</f>
        <v>6.49</v>
      </c>
      <c r="G227">
        <f>data[[#This Row],[Units]]*data[[#This Row],[Cost per unit]]</f>
        <v>506.22</v>
      </c>
    </row>
    <row r="228" spans="1:7" x14ac:dyDescent="0.3">
      <c r="A228" t="s">
        <v>9</v>
      </c>
      <c r="B228" t="s">
        <v>36</v>
      </c>
      <c r="C228" t="s">
        <v>30</v>
      </c>
      <c r="D228" s="1">
        <v>9051</v>
      </c>
      <c r="E228" s="2">
        <v>57</v>
      </c>
      <c r="F228">
        <f>VLOOKUP(data[[#This Row],[Product]],products[#All],2,)</f>
        <v>14.49</v>
      </c>
      <c r="G228">
        <f>data[[#This Row],[Units]]*data[[#This Row],[Cost per unit]]</f>
        <v>825.93000000000006</v>
      </c>
    </row>
    <row r="229" spans="1:7" x14ac:dyDescent="0.3">
      <c r="A229" t="s">
        <v>9</v>
      </c>
      <c r="B229" t="s">
        <v>37</v>
      </c>
      <c r="C229" t="s">
        <v>28</v>
      </c>
      <c r="D229" s="1">
        <v>2919</v>
      </c>
      <c r="E229" s="2">
        <v>45</v>
      </c>
      <c r="F229">
        <f>VLOOKUP(data[[#This Row],[Product]],products[#All],2,)</f>
        <v>10.38</v>
      </c>
      <c r="G229">
        <f>data[[#This Row],[Units]]*data[[#This Row],[Cost per unit]]</f>
        <v>467.1</v>
      </c>
    </row>
    <row r="230" spans="1:7" x14ac:dyDescent="0.3">
      <c r="A230" t="s">
        <v>41</v>
      </c>
      <c r="B230" t="s">
        <v>38</v>
      </c>
      <c r="C230" t="s">
        <v>22</v>
      </c>
      <c r="D230" s="1">
        <v>5915</v>
      </c>
      <c r="E230" s="2">
        <v>3</v>
      </c>
      <c r="F230">
        <f>VLOOKUP(data[[#This Row],[Product]],products[#All],2,)</f>
        <v>9.77</v>
      </c>
      <c r="G230">
        <f>data[[#This Row],[Units]]*data[[#This Row],[Cost per unit]]</f>
        <v>29.31</v>
      </c>
    </row>
    <row r="231" spans="1:7" x14ac:dyDescent="0.3">
      <c r="A231" t="s">
        <v>10</v>
      </c>
      <c r="B231" t="s">
        <v>35</v>
      </c>
      <c r="C231" t="s">
        <v>15</v>
      </c>
      <c r="D231" s="1">
        <v>2562</v>
      </c>
      <c r="E231" s="2">
        <v>6</v>
      </c>
      <c r="F231">
        <f>VLOOKUP(data[[#This Row],[Product]],products[#All],2,)</f>
        <v>11.73</v>
      </c>
      <c r="G231">
        <f>data[[#This Row],[Units]]*data[[#This Row],[Cost per unit]]</f>
        <v>70.38</v>
      </c>
    </row>
    <row r="232" spans="1:7" x14ac:dyDescent="0.3">
      <c r="A232" t="s">
        <v>5</v>
      </c>
      <c r="B232" t="s">
        <v>37</v>
      </c>
      <c r="C232" t="s">
        <v>25</v>
      </c>
      <c r="D232" s="1">
        <v>8813</v>
      </c>
      <c r="E232" s="2">
        <v>21</v>
      </c>
      <c r="F232">
        <f>VLOOKUP(data[[#This Row],[Product]],products[#All],2,)</f>
        <v>13.15</v>
      </c>
      <c r="G232">
        <f>data[[#This Row],[Units]]*data[[#This Row],[Cost per unit]]</f>
        <v>276.15000000000003</v>
      </c>
    </row>
    <row r="233" spans="1:7" x14ac:dyDescent="0.3">
      <c r="A233" t="s">
        <v>5</v>
      </c>
      <c r="B233" t="s">
        <v>36</v>
      </c>
      <c r="C233" t="s">
        <v>18</v>
      </c>
      <c r="D233" s="1">
        <v>6111</v>
      </c>
      <c r="E233" s="2">
        <v>3</v>
      </c>
      <c r="F233">
        <f>VLOOKUP(data[[#This Row],[Product]],products[#All],2,)</f>
        <v>6.47</v>
      </c>
      <c r="G233">
        <f>data[[#This Row],[Units]]*data[[#This Row],[Cost per unit]]</f>
        <v>19.41</v>
      </c>
    </row>
    <row r="234" spans="1:7" x14ac:dyDescent="0.3">
      <c r="A234" t="s">
        <v>8</v>
      </c>
      <c r="B234" t="s">
        <v>34</v>
      </c>
      <c r="C234" t="s">
        <v>31</v>
      </c>
      <c r="D234" s="1">
        <v>3507</v>
      </c>
      <c r="E234" s="2">
        <v>288</v>
      </c>
      <c r="F234">
        <f>VLOOKUP(data[[#This Row],[Product]],products[#All],2,)</f>
        <v>5.79</v>
      </c>
      <c r="G234">
        <f>data[[#This Row],[Units]]*data[[#This Row],[Cost per unit]]</f>
        <v>1667.52</v>
      </c>
    </row>
    <row r="235" spans="1:7" x14ac:dyDescent="0.3">
      <c r="A235" t="s">
        <v>6</v>
      </c>
      <c r="B235" t="s">
        <v>36</v>
      </c>
      <c r="C235" t="s">
        <v>13</v>
      </c>
      <c r="D235" s="1">
        <v>4319</v>
      </c>
      <c r="E235" s="2">
        <v>30</v>
      </c>
      <c r="F235">
        <f>VLOOKUP(data[[#This Row],[Product]],products[#All],2,)</f>
        <v>9.33</v>
      </c>
      <c r="G235">
        <f>data[[#This Row],[Units]]*data[[#This Row],[Cost per unit]]</f>
        <v>279.89999999999998</v>
      </c>
    </row>
    <row r="236" spans="1:7" x14ac:dyDescent="0.3">
      <c r="A236" t="s">
        <v>40</v>
      </c>
      <c r="B236" t="s">
        <v>38</v>
      </c>
      <c r="C236" t="s">
        <v>26</v>
      </c>
      <c r="D236" s="1">
        <v>609</v>
      </c>
      <c r="E236" s="2">
        <v>87</v>
      </c>
      <c r="F236">
        <f>VLOOKUP(data[[#This Row],[Product]],products[#All],2,)</f>
        <v>5.6</v>
      </c>
      <c r="G236">
        <f>data[[#This Row],[Units]]*data[[#This Row],[Cost per unit]]</f>
        <v>487.2</v>
      </c>
    </row>
    <row r="237" spans="1:7" x14ac:dyDescent="0.3">
      <c r="A237" t="s">
        <v>40</v>
      </c>
      <c r="B237" t="s">
        <v>39</v>
      </c>
      <c r="C237" t="s">
        <v>27</v>
      </c>
      <c r="D237" s="1">
        <v>6370</v>
      </c>
      <c r="E237" s="2">
        <v>30</v>
      </c>
      <c r="F237">
        <f>VLOOKUP(data[[#This Row],[Product]],products[#All],2,)</f>
        <v>16.73</v>
      </c>
      <c r="G237">
        <f>data[[#This Row],[Units]]*data[[#This Row],[Cost per unit]]</f>
        <v>501.90000000000003</v>
      </c>
    </row>
    <row r="238" spans="1:7" x14ac:dyDescent="0.3">
      <c r="A238" t="s">
        <v>5</v>
      </c>
      <c r="B238" t="s">
        <v>38</v>
      </c>
      <c r="C238" t="s">
        <v>19</v>
      </c>
      <c r="D238" s="1">
        <v>5474</v>
      </c>
      <c r="E238" s="2">
        <v>168</v>
      </c>
      <c r="F238">
        <f>VLOOKUP(data[[#This Row],[Product]],products[#All],2,)</f>
        <v>7.64</v>
      </c>
      <c r="G238">
        <f>data[[#This Row],[Units]]*data[[#This Row],[Cost per unit]]</f>
        <v>1283.52</v>
      </c>
    </row>
    <row r="239" spans="1:7" x14ac:dyDescent="0.3">
      <c r="A239" t="s">
        <v>40</v>
      </c>
      <c r="B239" t="s">
        <v>36</v>
      </c>
      <c r="C239" t="s">
        <v>27</v>
      </c>
      <c r="D239" s="1">
        <v>3164</v>
      </c>
      <c r="E239" s="2">
        <v>306</v>
      </c>
      <c r="F239">
        <f>VLOOKUP(data[[#This Row],[Product]],products[#All],2,)</f>
        <v>16.73</v>
      </c>
      <c r="G239">
        <f>data[[#This Row],[Units]]*data[[#This Row],[Cost per unit]]</f>
        <v>5119.38</v>
      </c>
    </row>
    <row r="240" spans="1:7" x14ac:dyDescent="0.3">
      <c r="A240" t="s">
        <v>6</v>
      </c>
      <c r="B240" t="s">
        <v>35</v>
      </c>
      <c r="C240" t="s">
        <v>4</v>
      </c>
      <c r="D240" s="1">
        <v>1302</v>
      </c>
      <c r="E240" s="2">
        <v>402</v>
      </c>
      <c r="F240">
        <f>VLOOKUP(data[[#This Row],[Product]],products[#All],2,)</f>
        <v>11.88</v>
      </c>
      <c r="G240">
        <f>data[[#This Row],[Units]]*data[[#This Row],[Cost per unit]]</f>
        <v>4775.76</v>
      </c>
    </row>
    <row r="241" spans="1:7" x14ac:dyDescent="0.3">
      <c r="A241" t="s">
        <v>3</v>
      </c>
      <c r="B241" t="s">
        <v>37</v>
      </c>
      <c r="C241" t="s">
        <v>28</v>
      </c>
      <c r="D241" s="1">
        <v>7308</v>
      </c>
      <c r="E241" s="2">
        <v>327</v>
      </c>
      <c r="F241">
        <f>VLOOKUP(data[[#This Row],[Product]],products[#All],2,)</f>
        <v>10.38</v>
      </c>
      <c r="G241">
        <f>data[[#This Row],[Units]]*data[[#This Row],[Cost per unit]]</f>
        <v>3394.26</v>
      </c>
    </row>
    <row r="242" spans="1:7" x14ac:dyDescent="0.3">
      <c r="A242" t="s">
        <v>40</v>
      </c>
      <c r="B242" t="s">
        <v>37</v>
      </c>
      <c r="C242" t="s">
        <v>27</v>
      </c>
      <c r="D242" s="1">
        <v>6132</v>
      </c>
      <c r="E242" s="2">
        <v>93</v>
      </c>
      <c r="F242">
        <f>VLOOKUP(data[[#This Row],[Product]],products[#All],2,)</f>
        <v>16.73</v>
      </c>
      <c r="G242">
        <f>data[[#This Row],[Units]]*data[[#This Row],[Cost per unit]]</f>
        <v>1555.89</v>
      </c>
    </row>
    <row r="243" spans="1:7" x14ac:dyDescent="0.3">
      <c r="A243" t="s">
        <v>10</v>
      </c>
      <c r="B243" t="s">
        <v>35</v>
      </c>
      <c r="C243" t="s">
        <v>14</v>
      </c>
      <c r="D243" s="1">
        <v>3472</v>
      </c>
      <c r="E243" s="2">
        <v>96</v>
      </c>
      <c r="F243">
        <f>VLOOKUP(data[[#This Row],[Product]],products[#All],2,)</f>
        <v>11.7</v>
      </c>
      <c r="G243">
        <f>data[[#This Row],[Units]]*data[[#This Row],[Cost per unit]]</f>
        <v>1123.1999999999998</v>
      </c>
    </row>
    <row r="244" spans="1:7" x14ac:dyDescent="0.3">
      <c r="A244" t="s">
        <v>8</v>
      </c>
      <c r="B244" t="s">
        <v>39</v>
      </c>
      <c r="C244" t="s">
        <v>18</v>
      </c>
      <c r="D244" s="1">
        <v>9660</v>
      </c>
      <c r="E244" s="2">
        <v>27</v>
      </c>
      <c r="F244">
        <f>VLOOKUP(data[[#This Row],[Product]],products[#All],2,)</f>
        <v>6.47</v>
      </c>
      <c r="G244">
        <f>data[[#This Row],[Units]]*data[[#This Row],[Cost per unit]]</f>
        <v>174.69</v>
      </c>
    </row>
    <row r="245" spans="1:7" x14ac:dyDescent="0.3">
      <c r="A245" t="s">
        <v>9</v>
      </c>
      <c r="B245" t="s">
        <v>38</v>
      </c>
      <c r="C245" t="s">
        <v>26</v>
      </c>
      <c r="D245" s="1">
        <v>2436</v>
      </c>
      <c r="E245" s="2">
        <v>99</v>
      </c>
      <c r="F245">
        <f>VLOOKUP(data[[#This Row],[Product]],products[#All],2,)</f>
        <v>5.6</v>
      </c>
      <c r="G245">
        <f>data[[#This Row],[Units]]*data[[#This Row],[Cost per unit]]</f>
        <v>554.4</v>
      </c>
    </row>
    <row r="246" spans="1:7" x14ac:dyDescent="0.3">
      <c r="A246" t="s">
        <v>9</v>
      </c>
      <c r="B246" t="s">
        <v>38</v>
      </c>
      <c r="C246" t="s">
        <v>33</v>
      </c>
      <c r="D246" s="1">
        <v>9506</v>
      </c>
      <c r="E246" s="2">
        <v>87</v>
      </c>
      <c r="F246">
        <f>VLOOKUP(data[[#This Row],[Product]],products[#All],2,)</f>
        <v>12.37</v>
      </c>
      <c r="G246">
        <f>data[[#This Row],[Units]]*data[[#This Row],[Cost per unit]]</f>
        <v>1076.1899999999998</v>
      </c>
    </row>
    <row r="247" spans="1:7" x14ac:dyDescent="0.3">
      <c r="A247" t="s">
        <v>10</v>
      </c>
      <c r="B247" t="s">
        <v>37</v>
      </c>
      <c r="C247" t="s">
        <v>21</v>
      </c>
      <c r="D247" s="1">
        <v>245</v>
      </c>
      <c r="E247" s="2">
        <v>288</v>
      </c>
      <c r="F247">
        <f>VLOOKUP(data[[#This Row],[Product]],products[#All],2,)</f>
        <v>9</v>
      </c>
      <c r="G247">
        <f>data[[#This Row],[Units]]*data[[#This Row],[Cost per unit]]</f>
        <v>2592</v>
      </c>
    </row>
    <row r="248" spans="1:7" x14ac:dyDescent="0.3">
      <c r="A248" t="s">
        <v>8</v>
      </c>
      <c r="B248" t="s">
        <v>35</v>
      </c>
      <c r="C248" t="s">
        <v>20</v>
      </c>
      <c r="D248" s="1">
        <v>2702</v>
      </c>
      <c r="E248" s="2">
        <v>363</v>
      </c>
      <c r="F248">
        <f>VLOOKUP(data[[#This Row],[Product]],products[#All],2,)</f>
        <v>10.62</v>
      </c>
      <c r="G248">
        <f>data[[#This Row],[Units]]*data[[#This Row],[Cost per unit]]</f>
        <v>3855.0599999999995</v>
      </c>
    </row>
    <row r="249" spans="1:7" x14ac:dyDescent="0.3">
      <c r="A249" t="s">
        <v>10</v>
      </c>
      <c r="B249" t="s">
        <v>34</v>
      </c>
      <c r="C249" t="s">
        <v>17</v>
      </c>
      <c r="D249" s="1">
        <v>700</v>
      </c>
      <c r="E249" s="2">
        <v>87</v>
      </c>
      <c r="F249">
        <f>VLOOKUP(data[[#This Row],[Product]],products[#All],2,)</f>
        <v>3.11</v>
      </c>
      <c r="G249">
        <f>data[[#This Row],[Units]]*data[[#This Row],[Cost per unit]]</f>
        <v>270.57</v>
      </c>
    </row>
    <row r="250" spans="1:7" x14ac:dyDescent="0.3">
      <c r="A250" t="s">
        <v>6</v>
      </c>
      <c r="B250" t="s">
        <v>34</v>
      </c>
      <c r="C250" t="s">
        <v>17</v>
      </c>
      <c r="D250" s="1">
        <v>3759</v>
      </c>
      <c r="E250" s="2">
        <v>150</v>
      </c>
      <c r="F250">
        <f>VLOOKUP(data[[#This Row],[Product]],products[#All],2,)</f>
        <v>3.11</v>
      </c>
      <c r="G250">
        <f>data[[#This Row],[Units]]*data[[#This Row],[Cost per unit]]</f>
        <v>466.5</v>
      </c>
    </row>
    <row r="251" spans="1:7" x14ac:dyDescent="0.3">
      <c r="A251" t="s">
        <v>2</v>
      </c>
      <c r="B251" t="s">
        <v>35</v>
      </c>
      <c r="C251" t="s">
        <v>17</v>
      </c>
      <c r="D251" s="1">
        <v>1589</v>
      </c>
      <c r="E251" s="2">
        <v>303</v>
      </c>
      <c r="F251">
        <f>VLOOKUP(data[[#This Row],[Product]],products[#All],2,)</f>
        <v>3.11</v>
      </c>
      <c r="G251">
        <f>data[[#This Row],[Units]]*data[[#This Row],[Cost per unit]]</f>
        <v>942.32999999999993</v>
      </c>
    </row>
    <row r="252" spans="1:7" x14ac:dyDescent="0.3">
      <c r="A252" t="s">
        <v>7</v>
      </c>
      <c r="B252" t="s">
        <v>35</v>
      </c>
      <c r="C252" t="s">
        <v>28</v>
      </c>
      <c r="D252" s="1">
        <v>5194</v>
      </c>
      <c r="E252" s="2">
        <v>288</v>
      </c>
      <c r="F252">
        <f>VLOOKUP(data[[#This Row],[Product]],products[#All],2,)</f>
        <v>10.38</v>
      </c>
      <c r="G252">
        <f>data[[#This Row],[Units]]*data[[#This Row],[Cost per unit]]</f>
        <v>2989.44</v>
      </c>
    </row>
    <row r="253" spans="1:7" x14ac:dyDescent="0.3">
      <c r="A253" t="s">
        <v>10</v>
      </c>
      <c r="B253" t="s">
        <v>36</v>
      </c>
      <c r="C253" t="s">
        <v>13</v>
      </c>
      <c r="D253" s="1">
        <v>945</v>
      </c>
      <c r="E253" s="2">
        <v>75</v>
      </c>
      <c r="F253">
        <f>VLOOKUP(data[[#This Row],[Product]],products[#All],2,)</f>
        <v>9.33</v>
      </c>
      <c r="G253">
        <f>data[[#This Row],[Units]]*data[[#This Row],[Cost per unit]]</f>
        <v>699.75</v>
      </c>
    </row>
    <row r="254" spans="1:7" x14ac:dyDescent="0.3">
      <c r="A254" t="s">
        <v>40</v>
      </c>
      <c r="B254" t="s">
        <v>38</v>
      </c>
      <c r="C254" t="s">
        <v>31</v>
      </c>
      <c r="D254" s="1">
        <v>1988</v>
      </c>
      <c r="E254" s="2">
        <v>39</v>
      </c>
      <c r="F254">
        <f>VLOOKUP(data[[#This Row],[Product]],products[#All],2,)</f>
        <v>5.79</v>
      </c>
      <c r="G254">
        <f>data[[#This Row],[Units]]*data[[#This Row],[Cost per unit]]</f>
        <v>225.81</v>
      </c>
    </row>
    <row r="255" spans="1:7" x14ac:dyDescent="0.3">
      <c r="A255" t="s">
        <v>6</v>
      </c>
      <c r="B255" t="s">
        <v>34</v>
      </c>
      <c r="C255" t="s">
        <v>32</v>
      </c>
      <c r="D255" s="1">
        <v>6734</v>
      </c>
      <c r="E255" s="2">
        <v>123</v>
      </c>
      <c r="F255">
        <f>VLOOKUP(data[[#This Row],[Product]],products[#All],2,)</f>
        <v>8.65</v>
      </c>
      <c r="G255">
        <f>data[[#This Row],[Units]]*data[[#This Row],[Cost per unit]]</f>
        <v>1063.95</v>
      </c>
    </row>
    <row r="256" spans="1:7" x14ac:dyDescent="0.3">
      <c r="A256" t="s">
        <v>40</v>
      </c>
      <c r="B256" t="s">
        <v>36</v>
      </c>
      <c r="C256" t="s">
        <v>4</v>
      </c>
      <c r="D256" s="1">
        <v>217</v>
      </c>
      <c r="E256" s="2">
        <v>36</v>
      </c>
      <c r="F256">
        <f>VLOOKUP(data[[#This Row],[Product]],products[#All],2,)</f>
        <v>11.88</v>
      </c>
      <c r="G256">
        <f>data[[#This Row],[Units]]*data[[#This Row],[Cost per unit]]</f>
        <v>427.68</v>
      </c>
    </row>
    <row r="257" spans="1:7" x14ac:dyDescent="0.3">
      <c r="A257" t="s">
        <v>5</v>
      </c>
      <c r="B257" t="s">
        <v>34</v>
      </c>
      <c r="C257" t="s">
        <v>22</v>
      </c>
      <c r="D257" s="1">
        <v>6279</v>
      </c>
      <c r="E257" s="2">
        <v>237</v>
      </c>
      <c r="F257">
        <f>VLOOKUP(data[[#This Row],[Product]],products[#All],2,)</f>
        <v>9.77</v>
      </c>
      <c r="G257">
        <f>data[[#This Row],[Units]]*data[[#This Row],[Cost per unit]]</f>
        <v>2315.4899999999998</v>
      </c>
    </row>
    <row r="258" spans="1:7" x14ac:dyDescent="0.3">
      <c r="A258" t="s">
        <v>40</v>
      </c>
      <c r="B258" t="s">
        <v>36</v>
      </c>
      <c r="C258" t="s">
        <v>13</v>
      </c>
      <c r="D258" s="1">
        <v>4424</v>
      </c>
      <c r="E258" s="2">
        <v>201</v>
      </c>
      <c r="F258">
        <f>VLOOKUP(data[[#This Row],[Product]],products[#All],2,)</f>
        <v>9.33</v>
      </c>
      <c r="G258">
        <f>data[[#This Row],[Units]]*data[[#This Row],[Cost per unit]]</f>
        <v>1875.33</v>
      </c>
    </row>
    <row r="259" spans="1:7" x14ac:dyDescent="0.3">
      <c r="A259" t="s">
        <v>2</v>
      </c>
      <c r="B259" t="s">
        <v>36</v>
      </c>
      <c r="C259" t="s">
        <v>17</v>
      </c>
      <c r="D259" s="1">
        <v>189</v>
      </c>
      <c r="E259" s="2">
        <v>48</v>
      </c>
      <c r="F259">
        <f>VLOOKUP(data[[#This Row],[Product]],products[#All],2,)</f>
        <v>3.11</v>
      </c>
      <c r="G259">
        <f>data[[#This Row],[Units]]*data[[#This Row],[Cost per unit]]</f>
        <v>149.28</v>
      </c>
    </row>
    <row r="260" spans="1:7" x14ac:dyDescent="0.3">
      <c r="A260" t="s">
        <v>5</v>
      </c>
      <c r="B260" t="s">
        <v>35</v>
      </c>
      <c r="C260" t="s">
        <v>22</v>
      </c>
      <c r="D260" s="1">
        <v>490</v>
      </c>
      <c r="E260" s="2">
        <v>84</v>
      </c>
      <c r="F260">
        <f>VLOOKUP(data[[#This Row],[Product]],products[#All],2,)</f>
        <v>9.77</v>
      </c>
      <c r="G260">
        <f>data[[#This Row],[Units]]*data[[#This Row],[Cost per unit]]</f>
        <v>820.68</v>
      </c>
    </row>
    <row r="261" spans="1:7" x14ac:dyDescent="0.3">
      <c r="A261" t="s">
        <v>8</v>
      </c>
      <c r="B261" t="s">
        <v>37</v>
      </c>
      <c r="C261" t="s">
        <v>21</v>
      </c>
      <c r="D261" s="1">
        <v>434</v>
      </c>
      <c r="E261" s="2">
        <v>87</v>
      </c>
      <c r="F261">
        <f>VLOOKUP(data[[#This Row],[Product]],products[#All],2,)</f>
        <v>9</v>
      </c>
      <c r="G261">
        <f>data[[#This Row],[Units]]*data[[#This Row],[Cost per unit]]</f>
        <v>783</v>
      </c>
    </row>
    <row r="262" spans="1:7" x14ac:dyDescent="0.3">
      <c r="A262" t="s">
        <v>7</v>
      </c>
      <c r="B262" t="s">
        <v>38</v>
      </c>
      <c r="C262" t="s">
        <v>30</v>
      </c>
      <c r="D262" s="1">
        <v>10129</v>
      </c>
      <c r="E262" s="2">
        <v>312</v>
      </c>
      <c r="F262">
        <f>VLOOKUP(data[[#This Row],[Product]],products[#All],2,)</f>
        <v>14.49</v>
      </c>
      <c r="G262">
        <f>data[[#This Row],[Units]]*data[[#This Row],[Cost per unit]]</f>
        <v>4520.88</v>
      </c>
    </row>
    <row r="263" spans="1:7" x14ac:dyDescent="0.3">
      <c r="A263" t="s">
        <v>3</v>
      </c>
      <c r="B263" t="s">
        <v>39</v>
      </c>
      <c r="C263" t="s">
        <v>28</v>
      </c>
      <c r="D263" s="1">
        <v>1652</v>
      </c>
      <c r="E263" s="2">
        <v>102</v>
      </c>
      <c r="F263">
        <f>VLOOKUP(data[[#This Row],[Product]],products[#All],2,)</f>
        <v>10.38</v>
      </c>
      <c r="G263">
        <f>data[[#This Row],[Units]]*data[[#This Row],[Cost per unit]]</f>
        <v>1058.76</v>
      </c>
    </row>
    <row r="264" spans="1:7" x14ac:dyDescent="0.3">
      <c r="A264" t="s">
        <v>8</v>
      </c>
      <c r="B264" t="s">
        <v>38</v>
      </c>
      <c r="C264" t="s">
        <v>21</v>
      </c>
      <c r="D264" s="1">
        <v>6433</v>
      </c>
      <c r="E264" s="2">
        <v>78</v>
      </c>
      <c r="F264">
        <f>VLOOKUP(data[[#This Row],[Product]],products[#All],2,)</f>
        <v>9</v>
      </c>
      <c r="G264">
        <f>data[[#This Row],[Units]]*data[[#This Row],[Cost per unit]]</f>
        <v>702</v>
      </c>
    </row>
    <row r="265" spans="1:7" x14ac:dyDescent="0.3">
      <c r="A265" t="s">
        <v>3</v>
      </c>
      <c r="B265" t="s">
        <v>34</v>
      </c>
      <c r="C265" t="s">
        <v>23</v>
      </c>
      <c r="D265" s="1">
        <v>2212</v>
      </c>
      <c r="E265" s="2">
        <v>117</v>
      </c>
      <c r="F265">
        <f>VLOOKUP(data[[#This Row],[Product]],products[#All],2,)</f>
        <v>6.49</v>
      </c>
      <c r="G265">
        <f>data[[#This Row],[Units]]*data[[#This Row],[Cost per unit]]</f>
        <v>759.33</v>
      </c>
    </row>
    <row r="266" spans="1:7" x14ac:dyDescent="0.3">
      <c r="A266" t="s">
        <v>41</v>
      </c>
      <c r="B266" t="s">
        <v>35</v>
      </c>
      <c r="C266" t="s">
        <v>19</v>
      </c>
      <c r="D266" s="1">
        <v>609</v>
      </c>
      <c r="E266" s="2">
        <v>99</v>
      </c>
      <c r="F266">
        <f>VLOOKUP(data[[#This Row],[Product]],products[#All],2,)</f>
        <v>7.64</v>
      </c>
      <c r="G266">
        <f>data[[#This Row],[Units]]*data[[#This Row],[Cost per unit]]</f>
        <v>756.36</v>
      </c>
    </row>
    <row r="267" spans="1:7" x14ac:dyDescent="0.3">
      <c r="A267" t="s">
        <v>40</v>
      </c>
      <c r="B267" t="s">
        <v>35</v>
      </c>
      <c r="C267" t="s">
        <v>24</v>
      </c>
      <c r="D267" s="1">
        <v>1638</v>
      </c>
      <c r="E267" s="2">
        <v>48</v>
      </c>
      <c r="F267">
        <f>VLOOKUP(data[[#This Row],[Product]],products[#All],2,)</f>
        <v>4.97</v>
      </c>
      <c r="G267">
        <f>data[[#This Row],[Units]]*data[[#This Row],[Cost per unit]]</f>
        <v>238.56</v>
      </c>
    </row>
    <row r="268" spans="1:7" x14ac:dyDescent="0.3">
      <c r="A268" t="s">
        <v>7</v>
      </c>
      <c r="B268" t="s">
        <v>34</v>
      </c>
      <c r="C268" t="s">
        <v>15</v>
      </c>
      <c r="D268" s="1">
        <v>3829</v>
      </c>
      <c r="E268" s="2">
        <v>24</v>
      </c>
      <c r="F268">
        <f>VLOOKUP(data[[#This Row],[Product]],products[#All],2,)</f>
        <v>11.73</v>
      </c>
      <c r="G268">
        <f>data[[#This Row],[Units]]*data[[#This Row],[Cost per unit]]</f>
        <v>281.52</v>
      </c>
    </row>
    <row r="269" spans="1:7" x14ac:dyDescent="0.3">
      <c r="A269" t="s">
        <v>40</v>
      </c>
      <c r="B269" t="s">
        <v>39</v>
      </c>
      <c r="C269" t="s">
        <v>15</v>
      </c>
      <c r="D269" s="1">
        <v>5775</v>
      </c>
      <c r="E269" s="2">
        <v>42</v>
      </c>
      <c r="F269">
        <f>VLOOKUP(data[[#This Row],[Product]],products[#All],2,)</f>
        <v>11.73</v>
      </c>
      <c r="G269">
        <f>data[[#This Row],[Units]]*data[[#This Row],[Cost per unit]]</f>
        <v>492.66</v>
      </c>
    </row>
    <row r="270" spans="1:7" x14ac:dyDescent="0.3">
      <c r="A270" t="s">
        <v>6</v>
      </c>
      <c r="B270" t="s">
        <v>35</v>
      </c>
      <c r="C270" t="s">
        <v>20</v>
      </c>
      <c r="D270" s="1">
        <v>1071</v>
      </c>
      <c r="E270" s="2">
        <v>270</v>
      </c>
      <c r="F270">
        <f>VLOOKUP(data[[#This Row],[Product]],products[#All],2,)</f>
        <v>10.62</v>
      </c>
      <c r="G270">
        <f>data[[#This Row],[Units]]*data[[#This Row],[Cost per unit]]</f>
        <v>2867.3999999999996</v>
      </c>
    </row>
    <row r="271" spans="1:7" x14ac:dyDescent="0.3">
      <c r="A271" t="s">
        <v>8</v>
      </c>
      <c r="B271" t="s">
        <v>36</v>
      </c>
      <c r="C271" t="s">
        <v>23</v>
      </c>
      <c r="D271" s="1">
        <v>5019</v>
      </c>
      <c r="E271" s="2">
        <v>150</v>
      </c>
      <c r="F271">
        <f>VLOOKUP(data[[#This Row],[Product]],products[#All],2,)</f>
        <v>6.49</v>
      </c>
      <c r="G271">
        <f>data[[#This Row],[Units]]*data[[#This Row],[Cost per unit]]</f>
        <v>973.5</v>
      </c>
    </row>
    <row r="272" spans="1:7" x14ac:dyDescent="0.3">
      <c r="A272" t="s">
        <v>2</v>
      </c>
      <c r="B272" t="s">
        <v>37</v>
      </c>
      <c r="C272" t="s">
        <v>15</v>
      </c>
      <c r="D272" s="1">
        <v>2863</v>
      </c>
      <c r="E272" s="2">
        <v>42</v>
      </c>
      <c r="F272">
        <f>VLOOKUP(data[[#This Row],[Product]],products[#All],2,)</f>
        <v>11.73</v>
      </c>
      <c r="G272">
        <f>data[[#This Row],[Units]]*data[[#This Row],[Cost per unit]]</f>
        <v>492.66</v>
      </c>
    </row>
    <row r="273" spans="1:7" x14ac:dyDescent="0.3">
      <c r="A273" t="s">
        <v>40</v>
      </c>
      <c r="B273" t="s">
        <v>35</v>
      </c>
      <c r="C273" t="s">
        <v>29</v>
      </c>
      <c r="D273" s="1">
        <v>1617</v>
      </c>
      <c r="E273" s="2">
        <v>126</v>
      </c>
      <c r="F273">
        <f>VLOOKUP(data[[#This Row],[Product]],products[#All],2,)</f>
        <v>7.16</v>
      </c>
      <c r="G273">
        <f>data[[#This Row],[Units]]*data[[#This Row],[Cost per unit]]</f>
        <v>902.16</v>
      </c>
    </row>
    <row r="274" spans="1:7" x14ac:dyDescent="0.3">
      <c r="A274" t="s">
        <v>6</v>
      </c>
      <c r="B274" t="s">
        <v>37</v>
      </c>
      <c r="C274" t="s">
        <v>26</v>
      </c>
      <c r="D274" s="1">
        <v>6818</v>
      </c>
      <c r="E274" s="2">
        <v>6</v>
      </c>
      <c r="F274">
        <f>VLOOKUP(data[[#This Row],[Product]],products[#All],2,)</f>
        <v>5.6</v>
      </c>
      <c r="G274">
        <f>data[[#This Row],[Units]]*data[[#This Row],[Cost per unit]]</f>
        <v>33.599999999999994</v>
      </c>
    </row>
    <row r="275" spans="1:7" x14ac:dyDescent="0.3">
      <c r="A275" t="s">
        <v>3</v>
      </c>
      <c r="B275" t="s">
        <v>35</v>
      </c>
      <c r="C275" t="s">
        <v>15</v>
      </c>
      <c r="D275" s="1">
        <v>6657</v>
      </c>
      <c r="E275" s="2">
        <v>276</v>
      </c>
      <c r="F275">
        <f>VLOOKUP(data[[#This Row],[Product]],products[#All],2,)</f>
        <v>11.73</v>
      </c>
      <c r="G275">
        <f>data[[#This Row],[Units]]*data[[#This Row],[Cost per unit]]</f>
        <v>3237.48</v>
      </c>
    </row>
    <row r="276" spans="1:7" x14ac:dyDescent="0.3">
      <c r="A276" t="s">
        <v>3</v>
      </c>
      <c r="B276" t="s">
        <v>34</v>
      </c>
      <c r="C276" t="s">
        <v>17</v>
      </c>
      <c r="D276" s="1">
        <v>2919</v>
      </c>
      <c r="E276" s="2">
        <v>93</v>
      </c>
      <c r="F276">
        <f>VLOOKUP(data[[#This Row],[Product]],products[#All],2,)</f>
        <v>3.11</v>
      </c>
      <c r="G276">
        <f>data[[#This Row],[Units]]*data[[#This Row],[Cost per unit]]</f>
        <v>289.22999999999996</v>
      </c>
    </row>
    <row r="277" spans="1:7" x14ac:dyDescent="0.3">
      <c r="A277" t="s">
        <v>2</v>
      </c>
      <c r="B277" t="s">
        <v>36</v>
      </c>
      <c r="C277" t="s">
        <v>31</v>
      </c>
      <c r="D277" s="1">
        <v>3094</v>
      </c>
      <c r="E277" s="2">
        <v>246</v>
      </c>
      <c r="F277">
        <f>VLOOKUP(data[[#This Row],[Product]],products[#All],2,)</f>
        <v>5.79</v>
      </c>
      <c r="G277">
        <f>data[[#This Row],[Units]]*data[[#This Row],[Cost per unit]]</f>
        <v>1424.34</v>
      </c>
    </row>
    <row r="278" spans="1:7" x14ac:dyDescent="0.3">
      <c r="A278" t="s">
        <v>6</v>
      </c>
      <c r="B278" t="s">
        <v>39</v>
      </c>
      <c r="C278" t="s">
        <v>24</v>
      </c>
      <c r="D278" s="1">
        <v>2989</v>
      </c>
      <c r="E278" s="2">
        <v>3</v>
      </c>
      <c r="F278">
        <f>VLOOKUP(data[[#This Row],[Product]],products[#All],2,)</f>
        <v>4.97</v>
      </c>
      <c r="G278">
        <f>data[[#This Row],[Units]]*data[[#This Row],[Cost per unit]]</f>
        <v>14.91</v>
      </c>
    </row>
    <row r="279" spans="1:7" x14ac:dyDescent="0.3">
      <c r="A279" t="s">
        <v>8</v>
      </c>
      <c r="B279" t="s">
        <v>38</v>
      </c>
      <c r="C279" t="s">
        <v>27</v>
      </c>
      <c r="D279" s="1">
        <v>2268</v>
      </c>
      <c r="E279" s="2">
        <v>63</v>
      </c>
      <c r="F279">
        <f>VLOOKUP(data[[#This Row],[Product]],products[#All],2,)</f>
        <v>16.73</v>
      </c>
      <c r="G279">
        <f>data[[#This Row],[Units]]*data[[#This Row],[Cost per unit]]</f>
        <v>1053.99</v>
      </c>
    </row>
    <row r="280" spans="1:7" x14ac:dyDescent="0.3">
      <c r="A280" t="s">
        <v>5</v>
      </c>
      <c r="B280" t="s">
        <v>35</v>
      </c>
      <c r="C280" t="s">
        <v>31</v>
      </c>
      <c r="D280" s="1">
        <v>4753</v>
      </c>
      <c r="E280" s="2">
        <v>246</v>
      </c>
      <c r="F280">
        <f>VLOOKUP(data[[#This Row],[Product]],products[#All],2,)</f>
        <v>5.79</v>
      </c>
      <c r="G280">
        <f>data[[#This Row],[Units]]*data[[#This Row],[Cost per unit]]</f>
        <v>1424.34</v>
      </c>
    </row>
    <row r="281" spans="1:7" x14ac:dyDescent="0.3">
      <c r="A281" t="s">
        <v>2</v>
      </c>
      <c r="B281" t="s">
        <v>34</v>
      </c>
      <c r="C281" t="s">
        <v>19</v>
      </c>
      <c r="D281" s="1">
        <v>7511</v>
      </c>
      <c r="E281" s="2">
        <v>120</v>
      </c>
      <c r="F281">
        <f>VLOOKUP(data[[#This Row],[Product]],products[#All],2,)</f>
        <v>7.64</v>
      </c>
      <c r="G281">
        <f>data[[#This Row],[Units]]*data[[#This Row],[Cost per unit]]</f>
        <v>916.8</v>
      </c>
    </row>
    <row r="282" spans="1:7" x14ac:dyDescent="0.3">
      <c r="A282" t="s">
        <v>2</v>
      </c>
      <c r="B282" t="s">
        <v>38</v>
      </c>
      <c r="C282" t="s">
        <v>31</v>
      </c>
      <c r="D282" s="1">
        <v>4326</v>
      </c>
      <c r="E282" s="2">
        <v>348</v>
      </c>
      <c r="F282">
        <f>VLOOKUP(data[[#This Row],[Product]],products[#All],2,)</f>
        <v>5.79</v>
      </c>
      <c r="G282">
        <f>data[[#This Row],[Units]]*data[[#This Row],[Cost per unit]]</f>
        <v>2014.92</v>
      </c>
    </row>
    <row r="283" spans="1:7" x14ac:dyDescent="0.3">
      <c r="A283" t="s">
        <v>41</v>
      </c>
      <c r="B283" t="s">
        <v>34</v>
      </c>
      <c r="C283" t="s">
        <v>23</v>
      </c>
      <c r="D283" s="1">
        <v>4935</v>
      </c>
      <c r="E283" s="2">
        <v>126</v>
      </c>
      <c r="F283">
        <f>VLOOKUP(data[[#This Row],[Product]],products[#All],2,)</f>
        <v>6.49</v>
      </c>
      <c r="G283">
        <f>data[[#This Row],[Units]]*data[[#This Row],[Cost per unit]]</f>
        <v>817.74</v>
      </c>
    </row>
    <row r="284" spans="1:7" x14ac:dyDescent="0.3">
      <c r="A284" t="s">
        <v>6</v>
      </c>
      <c r="B284" t="s">
        <v>35</v>
      </c>
      <c r="C284" t="s">
        <v>30</v>
      </c>
      <c r="D284" s="1">
        <v>4781</v>
      </c>
      <c r="E284" s="2">
        <v>123</v>
      </c>
      <c r="F284">
        <f>VLOOKUP(data[[#This Row],[Product]],products[#All],2,)</f>
        <v>14.49</v>
      </c>
      <c r="G284">
        <f>data[[#This Row],[Units]]*data[[#This Row],[Cost per unit]]</f>
        <v>1782.27</v>
      </c>
    </row>
    <row r="285" spans="1:7" x14ac:dyDescent="0.3">
      <c r="A285" t="s">
        <v>5</v>
      </c>
      <c r="B285" t="s">
        <v>38</v>
      </c>
      <c r="C285" t="s">
        <v>25</v>
      </c>
      <c r="D285" s="1">
        <v>7483</v>
      </c>
      <c r="E285" s="2">
        <v>45</v>
      </c>
      <c r="F285">
        <f>VLOOKUP(data[[#This Row],[Product]],products[#All],2,)</f>
        <v>13.15</v>
      </c>
      <c r="G285">
        <f>data[[#This Row],[Units]]*data[[#This Row],[Cost per unit]]</f>
        <v>591.75</v>
      </c>
    </row>
    <row r="286" spans="1:7" x14ac:dyDescent="0.3">
      <c r="A286" t="s">
        <v>10</v>
      </c>
      <c r="B286" t="s">
        <v>38</v>
      </c>
      <c r="C286" t="s">
        <v>4</v>
      </c>
      <c r="D286" s="1">
        <v>6860</v>
      </c>
      <c r="E286" s="2">
        <v>126</v>
      </c>
      <c r="F286">
        <f>VLOOKUP(data[[#This Row],[Product]],products[#All],2,)</f>
        <v>11.88</v>
      </c>
      <c r="G286">
        <f>data[[#This Row],[Units]]*data[[#This Row],[Cost per unit]]</f>
        <v>1496.88</v>
      </c>
    </row>
    <row r="287" spans="1:7" x14ac:dyDescent="0.3">
      <c r="A287" t="s">
        <v>40</v>
      </c>
      <c r="B287" t="s">
        <v>37</v>
      </c>
      <c r="C287" t="s">
        <v>29</v>
      </c>
      <c r="D287" s="1">
        <v>9002</v>
      </c>
      <c r="E287" s="2">
        <v>72</v>
      </c>
      <c r="F287">
        <f>VLOOKUP(data[[#This Row],[Product]],products[#All],2,)</f>
        <v>7.16</v>
      </c>
      <c r="G287">
        <f>data[[#This Row],[Units]]*data[[#This Row],[Cost per unit]]</f>
        <v>515.52</v>
      </c>
    </row>
    <row r="288" spans="1:7" x14ac:dyDescent="0.3">
      <c r="A288" t="s">
        <v>6</v>
      </c>
      <c r="B288" t="s">
        <v>36</v>
      </c>
      <c r="C288" t="s">
        <v>29</v>
      </c>
      <c r="D288" s="1">
        <v>1400</v>
      </c>
      <c r="E288" s="2">
        <v>135</v>
      </c>
      <c r="F288">
        <f>VLOOKUP(data[[#This Row],[Product]],products[#All],2,)</f>
        <v>7.16</v>
      </c>
      <c r="G288">
        <f>data[[#This Row],[Units]]*data[[#This Row],[Cost per unit]]</f>
        <v>966.6</v>
      </c>
    </row>
    <row r="289" spans="1:7" x14ac:dyDescent="0.3">
      <c r="A289" t="s">
        <v>10</v>
      </c>
      <c r="B289" t="s">
        <v>34</v>
      </c>
      <c r="C289" t="s">
        <v>22</v>
      </c>
      <c r="D289" s="1">
        <v>4053</v>
      </c>
      <c r="E289" s="2">
        <v>24</v>
      </c>
      <c r="F289">
        <f>VLOOKUP(data[[#This Row],[Product]],products[#All],2,)</f>
        <v>9.77</v>
      </c>
      <c r="G289">
        <f>data[[#This Row],[Units]]*data[[#This Row],[Cost per unit]]</f>
        <v>234.48</v>
      </c>
    </row>
    <row r="290" spans="1:7" x14ac:dyDescent="0.3">
      <c r="A290" t="s">
        <v>7</v>
      </c>
      <c r="B290" t="s">
        <v>36</v>
      </c>
      <c r="C290" t="s">
        <v>31</v>
      </c>
      <c r="D290" s="1">
        <v>2149</v>
      </c>
      <c r="E290" s="2">
        <v>117</v>
      </c>
      <c r="F290">
        <f>VLOOKUP(data[[#This Row],[Product]],products[#All],2,)</f>
        <v>5.79</v>
      </c>
      <c r="G290">
        <f>data[[#This Row],[Units]]*data[[#This Row],[Cost per unit]]</f>
        <v>677.43</v>
      </c>
    </row>
    <row r="291" spans="1:7" x14ac:dyDescent="0.3">
      <c r="A291" t="s">
        <v>3</v>
      </c>
      <c r="B291" t="s">
        <v>39</v>
      </c>
      <c r="C291" t="s">
        <v>29</v>
      </c>
      <c r="D291" s="1">
        <v>3640</v>
      </c>
      <c r="E291" s="2">
        <v>51</v>
      </c>
      <c r="F291">
        <f>VLOOKUP(data[[#This Row],[Product]],products[#All],2,)</f>
        <v>7.16</v>
      </c>
      <c r="G291">
        <f>data[[#This Row],[Units]]*data[[#This Row],[Cost per unit]]</f>
        <v>365.16</v>
      </c>
    </row>
    <row r="292" spans="1:7" x14ac:dyDescent="0.3">
      <c r="A292" t="s">
        <v>2</v>
      </c>
      <c r="B292" t="s">
        <v>39</v>
      </c>
      <c r="C292" t="s">
        <v>23</v>
      </c>
      <c r="D292" s="1">
        <v>630</v>
      </c>
      <c r="E292" s="2">
        <v>36</v>
      </c>
      <c r="F292">
        <f>VLOOKUP(data[[#This Row],[Product]],products[#All],2,)</f>
        <v>6.49</v>
      </c>
      <c r="G292">
        <f>data[[#This Row],[Units]]*data[[#This Row],[Cost per unit]]</f>
        <v>233.64000000000001</v>
      </c>
    </row>
    <row r="293" spans="1:7" x14ac:dyDescent="0.3">
      <c r="A293" t="s">
        <v>9</v>
      </c>
      <c r="B293" t="s">
        <v>35</v>
      </c>
      <c r="C293" t="s">
        <v>27</v>
      </c>
      <c r="D293" s="1">
        <v>2429</v>
      </c>
      <c r="E293" s="2">
        <v>144</v>
      </c>
      <c r="F293">
        <f>VLOOKUP(data[[#This Row],[Product]],products[#All],2,)</f>
        <v>16.73</v>
      </c>
      <c r="G293">
        <f>data[[#This Row],[Units]]*data[[#This Row],[Cost per unit]]</f>
        <v>2409.12</v>
      </c>
    </row>
    <row r="294" spans="1:7" x14ac:dyDescent="0.3">
      <c r="A294" t="s">
        <v>9</v>
      </c>
      <c r="B294" t="s">
        <v>36</v>
      </c>
      <c r="C294" t="s">
        <v>25</v>
      </c>
      <c r="D294" s="1">
        <v>2142</v>
      </c>
      <c r="E294" s="2">
        <v>114</v>
      </c>
      <c r="F294">
        <f>VLOOKUP(data[[#This Row],[Product]],products[#All],2,)</f>
        <v>13.15</v>
      </c>
      <c r="G294">
        <f>data[[#This Row],[Units]]*data[[#This Row],[Cost per unit]]</f>
        <v>1499.1000000000001</v>
      </c>
    </row>
    <row r="295" spans="1:7" x14ac:dyDescent="0.3">
      <c r="A295" t="s">
        <v>7</v>
      </c>
      <c r="B295" t="s">
        <v>37</v>
      </c>
      <c r="C295" t="s">
        <v>30</v>
      </c>
      <c r="D295" s="1">
        <v>6454</v>
      </c>
      <c r="E295" s="2">
        <v>54</v>
      </c>
      <c r="F295">
        <f>VLOOKUP(data[[#This Row],[Product]],products[#All],2,)</f>
        <v>14.49</v>
      </c>
      <c r="G295">
        <f>data[[#This Row],[Units]]*data[[#This Row],[Cost per unit]]</f>
        <v>782.46</v>
      </c>
    </row>
    <row r="296" spans="1:7" x14ac:dyDescent="0.3">
      <c r="A296" t="s">
        <v>7</v>
      </c>
      <c r="B296" t="s">
        <v>37</v>
      </c>
      <c r="C296" t="s">
        <v>16</v>
      </c>
      <c r="D296" s="1">
        <v>4487</v>
      </c>
      <c r="E296" s="2">
        <v>333</v>
      </c>
      <c r="F296">
        <f>VLOOKUP(data[[#This Row],[Product]],products[#All],2,)</f>
        <v>8.7899999999999991</v>
      </c>
      <c r="G296">
        <f>data[[#This Row],[Units]]*data[[#This Row],[Cost per unit]]</f>
        <v>2927.0699999999997</v>
      </c>
    </row>
    <row r="297" spans="1:7" x14ac:dyDescent="0.3">
      <c r="A297" t="s">
        <v>3</v>
      </c>
      <c r="B297" t="s">
        <v>37</v>
      </c>
      <c r="C297" t="s">
        <v>4</v>
      </c>
      <c r="D297" s="1">
        <v>938</v>
      </c>
      <c r="E297" s="2">
        <v>366</v>
      </c>
      <c r="F297">
        <f>VLOOKUP(data[[#This Row],[Product]],products[#All],2,)</f>
        <v>11.88</v>
      </c>
      <c r="G297">
        <f>data[[#This Row],[Units]]*data[[#This Row],[Cost per unit]]</f>
        <v>4348.08</v>
      </c>
    </row>
    <row r="298" spans="1:7" x14ac:dyDescent="0.3">
      <c r="A298" t="s">
        <v>3</v>
      </c>
      <c r="B298" t="s">
        <v>38</v>
      </c>
      <c r="C298" t="s">
        <v>26</v>
      </c>
      <c r="D298" s="1">
        <v>8841</v>
      </c>
      <c r="E298" s="2">
        <v>303</v>
      </c>
      <c r="F298">
        <f>VLOOKUP(data[[#This Row],[Product]],products[#All],2,)</f>
        <v>5.6</v>
      </c>
      <c r="G298">
        <f>data[[#This Row],[Units]]*data[[#This Row],[Cost per unit]]</f>
        <v>1696.8</v>
      </c>
    </row>
    <row r="299" spans="1:7" x14ac:dyDescent="0.3">
      <c r="A299" t="s">
        <v>2</v>
      </c>
      <c r="B299" t="s">
        <v>39</v>
      </c>
      <c r="C299" t="s">
        <v>33</v>
      </c>
      <c r="D299" s="1">
        <v>4018</v>
      </c>
      <c r="E299" s="2">
        <v>126</v>
      </c>
      <c r="F299">
        <f>VLOOKUP(data[[#This Row],[Product]],products[#All],2,)</f>
        <v>12.37</v>
      </c>
      <c r="G299">
        <f>data[[#This Row],[Units]]*data[[#This Row],[Cost per unit]]</f>
        <v>1558.62</v>
      </c>
    </row>
    <row r="300" spans="1:7" x14ac:dyDescent="0.3">
      <c r="A300" t="s">
        <v>41</v>
      </c>
      <c r="B300" t="s">
        <v>37</v>
      </c>
      <c r="C300" t="s">
        <v>15</v>
      </c>
      <c r="D300" s="1">
        <v>714</v>
      </c>
      <c r="E300" s="2">
        <v>231</v>
      </c>
      <c r="F300">
        <f>VLOOKUP(data[[#This Row],[Product]],products[#All],2,)</f>
        <v>11.73</v>
      </c>
      <c r="G300">
        <f>data[[#This Row],[Units]]*data[[#This Row],[Cost per unit]]</f>
        <v>2709.63</v>
      </c>
    </row>
    <row r="301" spans="1:7" x14ac:dyDescent="0.3">
      <c r="A301" t="s">
        <v>9</v>
      </c>
      <c r="B301" t="s">
        <v>38</v>
      </c>
      <c r="C301" t="s">
        <v>25</v>
      </c>
      <c r="D301" s="1">
        <v>3850</v>
      </c>
      <c r="E301" s="2">
        <v>102</v>
      </c>
      <c r="F301">
        <f>VLOOKUP(data[[#This Row],[Product]],products[#All],2,)</f>
        <v>13.15</v>
      </c>
      <c r="G301">
        <f>data[[#This Row],[Units]]*data[[#This Row],[Cost per unit]]</f>
        <v>1341.3</v>
      </c>
    </row>
    <row r="302" spans="1:7" x14ac:dyDescent="0.3">
      <c r="D302" s="1"/>
      <c r="E302" s="2"/>
    </row>
    <row r="303" spans="1:7" x14ac:dyDescent="0.3">
      <c r="D303" s="1"/>
      <c r="E303" s="2"/>
    </row>
    <row r="304" spans="1:7" x14ac:dyDescent="0.3">
      <c r="D304" s="1"/>
      <c r="E304" s="2"/>
    </row>
    <row r="305" spans="4:5" x14ac:dyDescent="0.3">
      <c r="D305" s="1"/>
      <c r="E305" s="2"/>
    </row>
    <row r="306" spans="4:5" x14ac:dyDescent="0.3">
      <c r="D306" s="1"/>
      <c r="E306" s="2"/>
    </row>
    <row r="307" spans="4:5" x14ac:dyDescent="0.3">
      <c r="D307" s="1"/>
      <c r="E307" s="2"/>
    </row>
    <row r="308" spans="4:5" x14ac:dyDescent="0.3">
      <c r="D308" s="1"/>
      <c r="E308" s="2"/>
    </row>
    <row r="309" spans="4:5" x14ac:dyDescent="0.3">
      <c r="D309" s="1"/>
      <c r="E309" s="2"/>
    </row>
    <row r="310" spans="4:5" x14ac:dyDescent="0.3">
      <c r="D310" s="1"/>
      <c r="E310" s="2"/>
    </row>
    <row r="311" spans="4:5" x14ac:dyDescent="0.3">
      <c r="D311" s="1"/>
      <c r="E311" s="2"/>
    </row>
    <row r="312" spans="4:5" x14ac:dyDescent="0.3">
      <c r="D312" s="1"/>
      <c r="E312" s="2"/>
    </row>
    <row r="313" spans="4:5" x14ac:dyDescent="0.3">
      <c r="D313" s="1"/>
      <c r="E313" s="2"/>
    </row>
    <row r="314" spans="4:5" x14ac:dyDescent="0.3">
      <c r="D314" s="1"/>
      <c r="E314" s="2"/>
    </row>
    <row r="315" spans="4:5" x14ac:dyDescent="0.3">
      <c r="D315" s="1"/>
      <c r="E315" s="2"/>
    </row>
    <row r="316" spans="4:5" x14ac:dyDescent="0.3">
      <c r="D316" s="1"/>
      <c r="E316" s="2"/>
    </row>
    <row r="317" spans="4:5" x14ac:dyDescent="0.3">
      <c r="D317" s="1"/>
      <c r="E317" s="2"/>
    </row>
    <row r="318" spans="4:5" x14ac:dyDescent="0.3">
      <c r="D318" s="1"/>
      <c r="E318" s="2"/>
    </row>
    <row r="319" spans="4:5" x14ac:dyDescent="0.3">
      <c r="D319" s="1"/>
      <c r="E319" s="2"/>
    </row>
    <row r="320" spans="4:5" x14ac:dyDescent="0.3">
      <c r="D320" s="1"/>
      <c r="E320" s="2"/>
    </row>
    <row r="321" spans="4:5" x14ac:dyDescent="0.3">
      <c r="D321" s="1"/>
      <c r="E321" s="2"/>
    </row>
    <row r="322" spans="4:5" x14ac:dyDescent="0.3">
      <c r="D322" s="1"/>
      <c r="E322" s="2"/>
    </row>
    <row r="323" spans="4:5" x14ac:dyDescent="0.3">
      <c r="D323" s="1"/>
      <c r="E323" s="2"/>
    </row>
    <row r="324" spans="4:5" x14ac:dyDescent="0.3">
      <c r="D324" s="1"/>
      <c r="E324" s="2"/>
    </row>
    <row r="325" spans="4:5" x14ac:dyDescent="0.3">
      <c r="D325" s="1"/>
      <c r="E325" s="2"/>
    </row>
    <row r="326" spans="4:5" x14ac:dyDescent="0.3">
      <c r="D326" s="1"/>
      <c r="E326" s="2"/>
    </row>
    <row r="327" spans="4:5" x14ac:dyDescent="0.3">
      <c r="D327" s="1"/>
      <c r="E327" s="2"/>
    </row>
    <row r="328" spans="4:5" x14ac:dyDescent="0.3">
      <c r="D328" s="1"/>
      <c r="E328" s="2"/>
    </row>
    <row r="329" spans="4:5" x14ac:dyDescent="0.3">
      <c r="D329" s="1"/>
      <c r="E329" s="2"/>
    </row>
    <row r="330" spans="4:5" x14ac:dyDescent="0.3">
      <c r="D330" s="1"/>
      <c r="E330" s="2"/>
    </row>
    <row r="331" spans="4:5" x14ac:dyDescent="0.3">
      <c r="D331" s="1"/>
      <c r="E331" s="2"/>
    </row>
    <row r="332" spans="4:5" x14ac:dyDescent="0.3">
      <c r="D332" s="1"/>
      <c r="E332" s="2"/>
    </row>
    <row r="333" spans="4:5" x14ac:dyDescent="0.3">
      <c r="D333" s="1"/>
      <c r="E333" s="2"/>
    </row>
    <row r="334" spans="4:5" x14ac:dyDescent="0.3">
      <c r="D334" s="1"/>
      <c r="E334" s="2"/>
    </row>
    <row r="335" spans="4:5" x14ac:dyDescent="0.3">
      <c r="D335" s="1"/>
      <c r="E335" s="2"/>
    </row>
    <row r="336" spans="4:5" x14ac:dyDescent="0.3">
      <c r="D336" s="1"/>
      <c r="E336" s="2"/>
    </row>
    <row r="337" spans="4:5" x14ac:dyDescent="0.3">
      <c r="D337" s="1"/>
      <c r="E337" s="2"/>
    </row>
    <row r="338" spans="4:5" x14ac:dyDescent="0.3">
      <c r="D338" s="1"/>
      <c r="E338" s="2"/>
    </row>
    <row r="339" spans="4:5" x14ac:dyDescent="0.3">
      <c r="D339" s="1"/>
      <c r="E339" s="2"/>
    </row>
    <row r="340" spans="4:5" x14ac:dyDescent="0.3">
      <c r="D340" s="1"/>
      <c r="E340" s="2"/>
    </row>
    <row r="341" spans="4:5" x14ac:dyDescent="0.3">
      <c r="D341" s="1"/>
      <c r="E341" s="2"/>
    </row>
    <row r="342" spans="4:5" x14ac:dyDescent="0.3">
      <c r="D342" s="1"/>
      <c r="E342" s="2"/>
    </row>
    <row r="343" spans="4:5" x14ac:dyDescent="0.3">
      <c r="D343" s="1"/>
      <c r="E343" s="2"/>
    </row>
    <row r="344" spans="4:5" x14ac:dyDescent="0.3">
      <c r="D344" s="1"/>
      <c r="E344" s="2"/>
    </row>
    <row r="345" spans="4:5" x14ac:dyDescent="0.3">
      <c r="D345" s="1"/>
      <c r="E345" s="2"/>
    </row>
    <row r="346" spans="4:5" x14ac:dyDescent="0.3">
      <c r="D346" s="1"/>
      <c r="E346" s="2"/>
    </row>
    <row r="347" spans="4:5" x14ac:dyDescent="0.3">
      <c r="D347" s="1"/>
      <c r="E347" s="2"/>
    </row>
    <row r="348" spans="4:5" x14ac:dyDescent="0.3">
      <c r="D348" s="1"/>
      <c r="E348" s="2"/>
    </row>
    <row r="349" spans="4:5" x14ac:dyDescent="0.3">
      <c r="D349" s="1"/>
      <c r="E349" s="2"/>
    </row>
    <row r="350" spans="4:5" x14ac:dyDescent="0.3">
      <c r="D350" s="1"/>
      <c r="E350" s="2"/>
    </row>
    <row r="351" spans="4:5" x14ac:dyDescent="0.3">
      <c r="D351" s="1"/>
      <c r="E351" s="2"/>
    </row>
    <row r="352" spans="4:5" x14ac:dyDescent="0.3">
      <c r="D352" s="1"/>
      <c r="E352" s="2"/>
    </row>
    <row r="353" spans="4:5" x14ac:dyDescent="0.3">
      <c r="D353" s="1"/>
      <c r="E353" s="2"/>
    </row>
    <row r="354" spans="4:5" x14ac:dyDescent="0.3">
      <c r="D354" s="1"/>
      <c r="E354" s="2"/>
    </row>
    <row r="355" spans="4:5" x14ac:dyDescent="0.3">
      <c r="D355" s="1"/>
      <c r="E355" s="2"/>
    </row>
    <row r="356" spans="4:5" x14ac:dyDescent="0.3">
      <c r="D356" s="1"/>
      <c r="E356" s="2"/>
    </row>
    <row r="357" spans="4:5" x14ac:dyDescent="0.3">
      <c r="D357" s="1"/>
      <c r="E357" s="2"/>
    </row>
    <row r="358" spans="4:5" x14ac:dyDescent="0.3">
      <c r="D358" s="1"/>
      <c r="E358" s="2"/>
    </row>
    <row r="359" spans="4:5" x14ac:dyDescent="0.3">
      <c r="D359" s="1"/>
      <c r="E359" s="2"/>
    </row>
    <row r="360" spans="4:5" x14ac:dyDescent="0.3">
      <c r="D360" s="1"/>
      <c r="E360" s="2"/>
    </row>
    <row r="361" spans="4:5" x14ac:dyDescent="0.3">
      <c r="D361" s="1"/>
      <c r="E361" s="2"/>
    </row>
    <row r="362" spans="4:5" x14ac:dyDescent="0.3">
      <c r="D362" s="1"/>
      <c r="E362" s="2"/>
    </row>
    <row r="363" spans="4:5" x14ac:dyDescent="0.3">
      <c r="D363" s="1"/>
      <c r="E363" s="2"/>
    </row>
    <row r="364" spans="4:5" x14ac:dyDescent="0.3">
      <c r="D364" s="1"/>
      <c r="E364" s="2"/>
    </row>
    <row r="365" spans="4:5" x14ac:dyDescent="0.3">
      <c r="D365" s="1"/>
      <c r="E365" s="2"/>
    </row>
    <row r="366" spans="4:5" x14ac:dyDescent="0.3">
      <c r="D366" s="1"/>
      <c r="E366" s="2"/>
    </row>
    <row r="367" spans="4:5" x14ac:dyDescent="0.3">
      <c r="D367" s="1"/>
      <c r="E367" s="2"/>
    </row>
    <row r="368" spans="4:5" x14ac:dyDescent="0.3">
      <c r="D368" s="1"/>
      <c r="E368" s="2"/>
    </row>
    <row r="369" spans="4:5" x14ac:dyDescent="0.3">
      <c r="D369" s="1"/>
      <c r="E369" s="2"/>
    </row>
    <row r="370" spans="4:5" x14ac:dyDescent="0.3">
      <c r="D370" s="1"/>
      <c r="E370" s="2"/>
    </row>
    <row r="371" spans="4:5" x14ac:dyDescent="0.3">
      <c r="D371" s="1"/>
      <c r="E371" s="2"/>
    </row>
    <row r="372" spans="4:5" x14ac:dyDescent="0.3">
      <c r="D372" s="1"/>
      <c r="E372" s="2"/>
    </row>
    <row r="373" spans="4:5" x14ac:dyDescent="0.3">
      <c r="D373" s="1"/>
      <c r="E373" s="2"/>
    </row>
    <row r="374" spans="4:5" x14ac:dyDescent="0.3">
      <c r="D374" s="1"/>
      <c r="E374" s="2"/>
    </row>
    <row r="375" spans="4:5" x14ac:dyDescent="0.3">
      <c r="D375" s="1"/>
      <c r="E375" s="2"/>
    </row>
    <row r="376" spans="4:5" x14ac:dyDescent="0.3">
      <c r="D376" s="1"/>
      <c r="E376" s="2"/>
    </row>
    <row r="377" spans="4:5" x14ac:dyDescent="0.3">
      <c r="D377" s="1"/>
      <c r="E377" s="2"/>
    </row>
    <row r="378" spans="4:5" x14ac:dyDescent="0.3">
      <c r="D378" s="1"/>
      <c r="E378" s="2"/>
    </row>
    <row r="379" spans="4:5" x14ac:dyDescent="0.3">
      <c r="D379" s="1"/>
      <c r="E379" s="2"/>
    </row>
    <row r="380" spans="4:5" x14ac:dyDescent="0.3">
      <c r="D380" s="1"/>
      <c r="E380" s="2"/>
    </row>
    <row r="381" spans="4:5" x14ac:dyDescent="0.3">
      <c r="D381" s="1"/>
      <c r="E381" s="2"/>
    </row>
    <row r="382" spans="4:5" x14ac:dyDescent="0.3">
      <c r="D382" s="1"/>
      <c r="E382" s="2"/>
    </row>
    <row r="383" spans="4:5" x14ac:dyDescent="0.3">
      <c r="D383" s="1"/>
      <c r="E383" s="2"/>
    </row>
    <row r="384" spans="4:5" x14ac:dyDescent="0.3">
      <c r="D384" s="1"/>
      <c r="E384" s="2"/>
    </row>
    <row r="385" spans="4:5" x14ac:dyDescent="0.3">
      <c r="D385" s="1"/>
      <c r="E385" s="2"/>
    </row>
    <row r="386" spans="4:5" x14ac:dyDescent="0.3">
      <c r="D386" s="1"/>
      <c r="E386" s="2"/>
    </row>
    <row r="387" spans="4:5" x14ac:dyDescent="0.3">
      <c r="D387" s="1"/>
      <c r="E387" s="2"/>
    </row>
    <row r="388" spans="4:5" x14ac:dyDescent="0.3">
      <c r="D388" s="1"/>
      <c r="E388" s="2"/>
    </row>
    <row r="389" spans="4:5" x14ac:dyDescent="0.3">
      <c r="D389" s="1"/>
      <c r="E389" s="2"/>
    </row>
    <row r="390" spans="4:5" x14ac:dyDescent="0.3">
      <c r="D390" s="1"/>
      <c r="E390" s="2"/>
    </row>
    <row r="391" spans="4:5" x14ac:dyDescent="0.3">
      <c r="D391" s="1"/>
      <c r="E391" s="2"/>
    </row>
    <row r="392" spans="4:5" x14ac:dyDescent="0.3">
      <c r="D392" s="1"/>
      <c r="E392" s="2"/>
    </row>
    <row r="393" spans="4:5" x14ac:dyDescent="0.3">
      <c r="D393" s="1"/>
      <c r="E393" s="2"/>
    </row>
    <row r="394" spans="4:5" x14ac:dyDescent="0.3">
      <c r="D394" s="1"/>
      <c r="E394" s="2"/>
    </row>
    <row r="395" spans="4:5" x14ac:dyDescent="0.3">
      <c r="D395" s="1"/>
      <c r="E395" s="2"/>
    </row>
    <row r="396" spans="4:5" x14ac:dyDescent="0.3">
      <c r="D396" s="1"/>
      <c r="E396" s="2"/>
    </row>
    <row r="397" spans="4:5" x14ac:dyDescent="0.3">
      <c r="D397" s="1"/>
      <c r="E397" s="2"/>
    </row>
    <row r="398" spans="4:5" x14ac:dyDescent="0.3">
      <c r="D398" s="1"/>
      <c r="E398" s="2"/>
    </row>
    <row r="399" spans="4:5" x14ac:dyDescent="0.3">
      <c r="D399" s="1"/>
      <c r="E399" s="2"/>
    </row>
    <row r="400" spans="4:5" x14ac:dyDescent="0.3">
      <c r="D400" s="1"/>
      <c r="E400" s="2"/>
    </row>
    <row r="401" spans="4:5" x14ac:dyDescent="0.3">
      <c r="D401" s="1"/>
      <c r="E401" s="2"/>
    </row>
    <row r="402" spans="4:5" x14ac:dyDescent="0.3">
      <c r="D402" s="1"/>
      <c r="E402" s="2"/>
    </row>
    <row r="403" spans="4:5" x14ac:dyDescent="0.3">
      <c r="D403" s="1"/>
      <c r="E403" s="2"/>
    </row>
    <row r="404" spans="4:5" x14ac:dyDescent="0.3">
      <c r="D404" s="1"/>
      <c r="E404" s="2"/>
    </row>
    <row r="405" spans="4:5" x14ac:dyDescent="0.3">
      <c r="D405" s="1"/>
      <c r="E405" s="2"/>
    </row>
    <row r="406" spans="4:5" x14ac:dyDescent="0.3">
      <c r="D406" s="1"/>
      <c r="E406" s="2"/>
    </row>
    <row r="407" spans="4:5" x14ac:dyDescent="0.3">
      <c r="D407" s="1"/>
      <c r="E407" s="2"/>
    </row>
    <row r="408" spans="4:5" x14ac:dyDescent="0.3">
      <c r="D408" s="1"/>
      <c r="E408" s="2"/>
    </row>
    <row r="409" spans="4:5" x14ac:dyDescent="0.3">
      <c r="D409" s="1"/>
      <c r="E409" s="2"/>
    </row>
    <row r="410" spans="4:5" x14ac:dyDescent="0.3">
      <c r="D410" s="1"/>
      <c r="E410" s="2"/>
    </row>
    <row r="411" spans="4:5" x14ac:dyDescent="0.3">
      <c r="D411" s="1"/>
      <c r="E411" s="2"/>
    </row>
    <row r="412" spans="4:5" x14ac:dyDescent="0.3">
      <c r="D412" s="1"/>
      <c r="E412" s="2"/>
    </row>
    <row r="413" spans="4:5" x14ac:dyDescent="0.3">
      <c r="D413" s="1"/>
      <c r="E413" s="2"/>
    </row>
    <row r="414" spans="4:5" x14ac:dyDescent="0.3">
      <c r="D414" s="1"/>
      <c r="E414" s="2"/>
    </row>
    <row r="415" spans="4:5" x14ac:dyDescent="0.3">
      <c r="D415" s="1"/>
      <c r="E415" s="2"/>
    </row>
    <row r="416" spans="4:5" x14ac:dyDescent="0.3">
      <c r="D416" s="1"/>
      <c r="E416" s="2"/>
    </row>
    <row r="417" spans="4:5" x14ac:dyDescent="0.3">
      <c r="D417" s="1"/>
      <c r="E417" s="2"/>
    </row>
    <row r="418" spans="4:5" x14ac:dyDescent="0.3">
      <c r="D418" s="1"/>
      <c r="E418" s="2"/>
    </row>
    <row r="419" spans="4:5" x14ac:dyDescent="0.3">
      <c r="D419" s="1"/>
      <c r="E419" s="2"/>
    </row>
    <row r="420" spans="4:5" x14ac:dyDescent="0.3">
      <c r="D420" s="1"/>
      <c r="E420" s="2"/>
    </row>
    <row r="421" spans="4:5" x14ac:dyDescent="0.3">
      <c r="D421" s="1"/>
      <c r="E421" s="2"/>
    </row>
    <row r="422" spans="4:5" x14ac:dyDescent="0.3">
      <c r="D422" s="1"/>
      <c r="E422" s="2"/>
    </row>
    <row r="423" spans="4:5" x14ac:dyDescent="0.3">
      <c r="D423" s="1"/>
      <c r="E423" s="2"/>
    </row>
    <row r="424" spans="4:5" x14ac:dyDescent="0.3">
      <c r="D424" s="1"/>
      <c r="E424" s="2"/>
    </row>
    <row r="425" spans="4:5" x14ac:dyDescent="0.3">
      <c r="D425" s="1"/>
      <c r="E425" s="2"/>
    </row>
    <row r="426" spans="4:5" x14ac:dyDescent="0.3">
      <c r="D426" s="1"/>
      <c r="E426" s="2"/>
    </row>
    <row r="427" spans="4:5" x14ac:dyDescent="0.3">
      <c r="D427" s="1"/>
      <c r="E427" s="2"/>
    </row>
    <row r="428" spans="4:5" x14ac:dyDescent="0.3">
      <c r="D428" s="1"/>
      <c r="E428" s="2"/>
    </row>
    <row r="429" spans="4:5" x14ac:dyDescent="0.3">
      <c r="D429" s="1"/>
      <c r="E429" s="2"/>
    </row>
    <row r="430" spans="4:5" x14ac:dyDescent="0.3">
      <c r="D430" s="1"/>
      <c r="E430" s="2"/>
    </row>
    <row r="431" spans="4:5" x14ac:dyDescent="0.3">
      <c r="D431" s="1"/>
      <c r="E431" s="2"/>
    </row>
    <row r="432" spans="4:5" x14ac:dyDescent="0.3">
      <c r="D432" s="1"/>
      <c r="E432" s="2"/>
    </row>
    <row r="433" spans="4:5" x14ac:dyDescent="0.3">
      <c r="D433" s="1"/>
      <c r="E433" s="2"/>
    </row>
    <row r="434" spans="4:5" x14ac:dyDescent="0.3">
      <c r="D434" s="1"/>
      <c r="E434" s="2"/>
    </row>
    <row r="435" spans="4:5" x14ac:dyDescent="0.3">
      <c r="D435" s="1"/>
      <c r="E435" s="2"/>
    </row>
    <row r="436" spans="4:5" x14ac:dyDescent="0.3">
      <c r="D436" s="1"/>
      <c r="E436" s="2"/>
    </row>
    <row r="437" spans="4:5" x14ac:dyDescent="0.3">
      <c r="D437" s="1"/>
      <c r="E437" s="2"/>
    </row>
    <row r="438" spans="4:5" x14ac:dyDescent="0.3">
      <c r="D438" s="1"/>
      <c r="E438" s="2"/>
    </row>
    <row r="439" spans="4:5" x14ac:dyDescent="0.3">
      <c r="D439" s="1"/>
      <c r="E439" s="2"/>
    </row>
    <row r="440" spans="4:5" x14ac:dyDescent="0.3">
      <c r="D440" s="1"/>
      <c r="E440" s="2"/>
    </row>
    <row r="441" spans="4:5" x14ac:dyDescent="0.3">
      <c r="D441" s="1"/>
      <c r="E441" s="2"/>
    </row>
    <row r="442" spans="4:5" x14ac:dyDescent="0.3">
      <c r="D442" s="1"/>
      <c r="E442" s="2"/>
    </row>
    <row r="443" spans="4:5" x14ac:dyDescent="0.3">
      <c r="D443" s="1"/>
      <c r="E443" s="2"/>
    </row>
    <row r="444" spans="4:5" x14ac:dyDescent="0.3">
      <c r="D444" s="1"/>
      <c r="E444" s="2"/>
    </row>
    <row r="445" spans="4:5" x14ac:dyDescent="0.3">
      <c r="D445" s="1"/>
      <c r="E445" s="2"/>
    </row>
    <row r="446" spans="4:5" x14ac:dyDescent="0.3">
      <c r="D446" s="1"/>
      <c r="E446" s="2"/>
    </row>
    <row r="447" spans="4:5" x14ac:dyDescent="0.3">
      <c r="D447" s="1"/>
      <c r="E447" s="2"/>
    </row>
    <row r="448" spans="4:5" x14ac:dyDescent="0.3">
      <c r="D448" s="1"/>
      <c r="E448" s="2"/>
    </row>
    <row r="449" spans="4:5" x14ac:dyDescent="0.3">
      <c r="D449" s="1"/>
      <c r="E449" s="2"/>
    </row>
    <row r="450" spans="4:5" x14ac:dyDescent="0.3">
      <c r="D450" s="1"/>
      <c r="E450" s="2"/>
    </row>
    <row r="451" spans="4:5" x14ac:dyDescent="0.3">
      <c r="D451" s="1"/>
      <c r="E451" s="2"/>
    </row>
    <row r="452" spans="4:5" x14ac:dyDescent="0.3">
      <c r="D452" s="1"/>
      <c r="E452" s="2"/>
    </row>
    <row r="453" spans="4:5" x14ac:dyDescent="0.3">
      <c r="D453" s="1"/>
      <c r="E453" s="2"/>
    </row>
    <row r="454" spans="4:5" x14ac:dyDescent="0.3">
      <c r="D454" s="1"/>
      <c r="E454" s="2"/>
    </row>
    <row r="455" spans="4:5" x14ac:dyDescent="0.3">
      <c r="D455" s="1"/>
      <c r="E455" s="2"/>
    </row>
    <row r="456" spans="4:5" x14ac:dyDescent="0.3">
      <c r="D456" s="1"/>
      <c r="E456" s="2"/>
    </row>
    <row r="457" spans="4:5" x14ac:dyDescent="0.3">
      <c r="D457" s="1"/>
      <c r="E457" s="2"/>
    </row>
    <row r="458" spans="4:5" x14ac:dyDescent="0.3">
      <c r="D458" s="1"/>
      <c r="E458" s="2"/>
    </row>
    <row r="459" spans="4:5" x14ac:dyDescent="0.3">
      <c r="D459" s="1"/>
      <c r="E459" s="2"/>
    </row>
    <row r="460" spans="4:5" x14ac:dyDescent="0.3">
      <c r="D460" s="1"/>
      <c r="E460" s="2"/>
    </row>
    <row r="461" spans="4:5" x14ac:dyDescent="0.3">
      <c r="D461" s="1"/>
      <c r="E461" s="2"/>
    </row>
    <row r="462" spans="4:5" x14ac:dyDescent="0.3">
      <c r="D462" s="1"/>
      <c r="E462" s="2"/>
    </row>
    <row r="463" spans="4:5" x14ac:dyDescent="0.3">
      <c r="D463" s="1"/>
      <c r="E463" s="2"/>
    </row>
    <row r="464" spans="4:5" x14ac:dyDescent="0.3">
      <c r="D464" s="1"/>
      <c r="E464" s="2"/>
    </row>
    <row r="465" spans="4:5" x14ac:dyDescent="0.3">
      <c r="D465" s="1"/>
      <c r="E465" s="2"/>
    </row>
    <row r="466" spans="4:5" x14ac:dyDescent="0.3">
      <c r="D466" s="1"/>
      <c r="E466" s="2"/>
    </row>
    <row r="467" spans="4:5" x14ac:dyDescent="0.3">
      <c r="D467" s="1"/>
      <c r="E467" s="2"/>
    </row>
    <row r="468" spans="4:5" x14ac:dyDescent="0.3">
      <c r="D468" s="1"/>
      <c r="E468" s="2"/>
    </row>
    <row r="469" spans="4:5" x14ac:dyDescent="0.3">
      <c r="D469" s="1"/>
      <c r="E469" s="2"/>
    </row>
    <row r="470" spans="4:5" x14ac:dyDescent="0.3">
      <c r="D470" s="1"/>
      <c r="E470" s="2"/>
    </row>
    <row r="471" spans="4:5" x14ac:dyDescent="0.3">
      <c r="D471" s="1"/>
      <c r="E471" s="2"/>
    </row>
    <row r="472" spans="4:5" x14ac:dyDescent="0.3">
      <c r="D472" s="1"/>
      <c r="E472" s="2"/>
    </row>
    <row r="473" spans="4:5" x14ac:dyDescent="0.3">
      <c r="D473" s="1"/>
      <c r="E473" s="2"/>
    </row>
    <row r="474" spans="4:5" x14ac:dyDescent="0.3">
      <c r="D474" s="1"/>
      <c r="E474" s="2"/>
    </row>
    <row r="475" spans="4:5" x14ac:dyDescent="0.3">
      <c r="D475" s="1"/>
      <c r="E475" s="2"/>
    </row>
    <row r="476" spans="4:5" x14ac:dyDescent="0.3">
      <c r="D476" s="1"/>
      <c r="E476" s="2"/>
    </row>
    <row r="477" spans="4:5" x14ac:dyDescent="0.3">
      <c r="D477" s="1"/>
      <c r="E477" s="2"/>
    </row>
    <row r="478" spans="4:5" x14ac:dyDescent="0.3">
      <c r="D478" s="1"/>
      <c r="E478" s="2"/>
    </row>
    <row r="479" spans="4:5" x14ac:dyDescent="0.3">
      <c r="D479" s="1"/>
      <c r="E479" s="2"/>
    </row>
    <row r="480" spans="4:5" x14ac:dyDescent="0.3">
      <c r="D480" s="1"/>
      <c r="E480" s="2"/>
    </row>
    <row r="481" spans="4:5" x14ac:dyDescent="0.3">
      <c r="D481" s="1"/>
      <c r="E481" s="2"/>
    </row>
    <row r="482" spans="4:5" x14ac:dyDescent="0.3">
      <c r="D482" s="1"/>
      <c r="E482" s="2"/>
    </row>
    <row r="483" spans="4:5" x14ac:dyDescent="0.3">
      <c r="D483" s="1"/>
      <c r="E483" s="2"/>
    </row>
    <row r="484" spans="4:5" x14ac:dyDescent="0.3">
      <c r="D484" s="1"/>
      <c r="E484" s="2"/>
    </row>
    <row r="485" spans="4:5" x14ac:dyDescent="0.3">
      <c r="D485" s="1"/>
      <c r="E485" s="2"/>
    </row>
    <row r="486" spans="4:5" x14ac:dyDescent="0.3">
      <c r="D486" s="1"/>
      <c r="E486" s="2"/>
    </row>
    <row r="487" spans="4:5" x14ac:dyDescent="0.3">
      <c r="D487" s="1"/>
      <c r="E487" s="2"/>
    </row>
    <row r="488" spans="4:5" x14ac:dyDescent="0.3">
      <c r="D488" s="1"/>
      <c r="E488" s="2"/>
    </row>
    <row r="489" spans="4:5" x14ac:dyDescent="0.3">
      <c r="D489" s="1"/>
      <c r="E489" s="2"/>
    </row>
    <row r="490" spans="4:5" x14ac:dyDescent="0.3">
      <c r="D490" s="1"/>
      <c r="E490" s="2"/>
    </row>
    <row r="491" spans="4:5" x14ac:dyDescent="0.3">
      <c r="D491" s="1"/>
      <c r="E491" s="2"/>
    </row>
    <row r="492" spans="4:5" x14ac:dyDescent="0.3">
      <c r="D492" s="1"/>
      <c r="E492" s="2"/>
    </row>
    <row r="493" spans="4:5" x14ac:dyDescent="0.3">
      <c r="D493" s="1"/>
      <c r="E493" s="2"/>
    </row>
    <row r="494" spans="4:5" x14ac:dyDescent="0.3">
      <c r="D494" s="1"/>
      <c r="E494" s="2"/>
    </row>
    <row r="495" spans="4:5" x14ac:dyDescent="0.3">
      <c r="D495" s="1"/>
      <c r="E495" s="2"/>
    </row>
    <row r="496" spans="4:5" x14ac:dyDescent="0.3">
      <c r="D496" s="1"/>
      <c r="E496" s="2"/>
    </row>
    <row r="497" spans="4:5" x14ac:dyDescent="0.3">
      <c r="D497" s="1"/>
      <c r="E497" s="2"/>
    </row>
    <row r="498" spans="4:5" x14ac:dyDescent="0.3">
      <c r="D498" s="1"/>
      <c r="E498" s="2"/>
    </row>
    <row r="499" spans="4:5" x14ac:dyDescent="0.3">
      <c r="D499" s="1"/>
      <c r="E499" s="2"/>
    </row>
    <row r="500" spans="4:5" x14ac:dyDescent="0.3">
      <c r="D500" s="1"/>
      <c r="E500" s="2"/>
    </row>
    <row r="501" spans="4:5" x14ac:dyDescent="0.3">
      <c r="D501" s="1"/>
      <c r="E501" s="2"/>
    </row>
    <row r="502" spans="4:5" x14ac:dyDescent="0.3">
      <c r="D502" s="1"/>
      <c r="E502" s="2"/>
    </row>
    <row r="503" spans="4:5" x14ac:dyDescent="0.3">
      <c r="D503" s="1"/>
      <c r="E503" s="2"/>
    </row>
    <row r="504" spans="4:5" x14ac:dyDescent="0.3">
      <c r="D504" s="1"/>
      <c r="E504" s="2"/>
    </row>
    <row r="505" spans="4:5" x14ac:dyDescent="0.3">
      <c r="D505" s="1"/>
      <c r="E505" s="2"/>
    </row>
    <row r="506" spans="4:5" x14ac:dyDescent="0.3">
      <c r="D506" s="1"/>
      <c r="E506" s="2"/>
    </row>
    <row r="507" spans="4:5" x14ac:dyDescent="0.3">
      <c r="D507" s="1"/>
      <c r="E507" s="2"/>
    </row>
    <row r="508" spans="4:5" x14ac:dyDescent="0.3">
      <c r="D508" s="1"/>
      <c r="E508" s="2"/>
    </row>
    <row r="509" spans="4:5" x14ac:dyDescent="0.3">
      <c r="D509" s="1"/>
      <c r="E509" s="2"/>
    </row>
    <row r="510" spans="4:5" x14ac:dyDescent="0.3">
      <c r="D510" s="1"/>
      <c r="E510" s="2"/>
    </row>
    <row r="511" spans="4:5" x14ac:dyDescent="0.3">
      <c r="D511" s="1"/>
      <c r="E511" s="2"/>
    </row>
    <row r="512" spans="4:5" x14ac:dyDescent="0.3">
      <c r="D512" s="1"/>
      <c r="E512" s="2"/>
    </row>
    <row r="513" spans="4:5" x14ac:dyDescent="0.3">
      <c r="D513" s="1"/>
      <c r="E513" s="2"/>
    </row>
    <row r="514" spans="4:5" x14ac:dyDescent="0.3">
      <c r="D514" s="1"/>
      <c r="E514" s="2"/>
    </row>
    <row r="515" spans="4:5" x14ac:dyDescent="0.3">
      <c r="D515" s="1"/>
      <c r="E515" s="2"/>
    </row>
    <row r="516" spans="4:5" x14ac:dyDescent="0.3">
      <c r="D516" s="1"/>
      <c r="E516" s="2"/>
    </row>
    <row r="517" spans="4:5" x14ac:dyDescent="0.3">
      <c r="D517" s="1"/>
      <c r="E517" s="2"/>
    </row>
    <row r="518" spans="4:5" x14ac:dyDescent="0.3">
      <c r="D518" s="1"/>
      <c r="E518" s="2"/>
    </row>
    <row r="519" spans="4:5" x14ac:dyDescent="0.3">
      <c r="D519" s="1"/>
      <c r="E519" s="2"/>
    </row>
    <row r="520" spans="4:5" x14ac:dyDescent="0.3">
      <c r="D520" s="1"/>
      <c r="E520" s="2"/>
    </row>
    <row r="521" spans="4:5" x14ac:dyDescent="0.3">
      <c r="D521" s="1"/>
      <c r="E521" s="2"/>
    </row>
    <row r="522" spans="4:5" x14ac:dyDescent="0.3">
      <c r="D522" s="1"/>
      <c r="E522" s="2"/>
    </row>
    <row r="523" spans="4:5" x14ac:dyDescent="0.3">
      <c r="D523" s="1"/>
      <c r="E523" s="2"/>
    </row>
    <row r="524" spans="4:5" x14ac:dyDescent="0.3">
      <c r="D524" s="1"/>
      <c r="E524" s="2"/>
    </row>
    <row r="525" spans="4:5" x14ac:dyDescent="0.3">
      <c r="D525" s="1"/>
      <c r="E525" s="2"/>
    </row>
    <row r="526" spans="4:5" x14ac:dyDescent="0.3">
      <c r="D526" s="1"/>
      <c r="E526" s="2"/>
    </row>
    <row r="527" spans="4:5" x14ac:dyDescent="0.3">
      <c r="D527" s="1"/>
      <c r="E527" s="2"/>
    </row>
    <row r="528" spans="4:5" x14ac:dyDescent="0.3">
      <c r="D528" s="1"/>
      <c r="E528" s="2"/>
    </row>
    <row r="529" spans="4:5" x14ac:dyDescent="0.3">
      <c r="D529" s="1"/>
      <c r="E529" s="2"/>
    </row>
    <row r="530" spans="4:5" x14ac:dyDescent="0.3">
      <c r="D530" s="1"/>
      <c r="E530" s="2"/>
    </row>
    <row r="531" spans="4:5" x14ac:dyDescent="0.3">
      <c r="D531" s="1"/>
      <c r="E531" s="2"/>
    </row>
    <row r="532" spans="4:5" x14ac:dyDescent="0.3">
      <c r="D532" s="1"/>
      <c r="E532" s="2"/>
    </row>
    <row r="533" spans="4:5" x14ac:dyDescent="0.3">
      <c r="D533" s="1"/>
      <c r="E533" s="2"/>
    </row>
    <row r="534" spans="4:5" x14ac:dyDescent="0.3">
      <c r="D534" s="1"/>
      <c r="E534" s="2"/>
    </row>
    <row r="535" spans="4:5" x14ac:dyDescent="0.3">
      <c r="D535" s="1"/>
      <c r="E535" s="2"/>
    </row>
    <row r="536" spans="4:5" x14ac:dyDescent="0.3">
      <c r="D536" s="1"/>
      <c r="E536" s="2"/>
    </row>
    <row r="537" spans="4:5" x14ac:dyDescent="0.3">
      <c r="D537" s="1"/>
      <c r="E537" s="2"/>
    </row>
    <row r="538" spans="4:5" x14ac:dyDescent="0.3">
      <c r="D538" s="1"/>
      <c r="E538" s="2"/>
    </row>
    <row r="539" spans="4:5" x14ac:dyDescent="0.3">
      <c r="D539" s="1"/>
      <c r="E539" s="2"/>
    </row>
    <row r="540" spans="4:5" x14ac:dyDescent="0.3">
      <c r="D540" s="1"/>
      <c r="E540" s="2"/>
    </row>
    <row r="541" spans="4:5" x14ac:dyDescent="0.3">
      <c r="D541" s="1"/>
      <c r="E541" s="2"/>
    </row>
    <row r="542" spans="4:5" x14ac:dyDescent="0.3">
      <c r="D542" s="1"/>
      <c r="E542" s="2"/>
    </row>
    <row r="543" spans="4:5" x14ac:dyDescent="0.3">
      <c r="D543" s="1"/>
      <c r="E543" s="2"/>
    </row>
    <row r="544" spans="4:5" x14ac:dyDescent="0.3">
      <c r="D544" s="1"/>
      <c r="E544" s="2"/>
    </row>
    <row r="545" spans="4:5" x14ac:dyDescent="0.3">
      <c r="D545" s="1"/>
      <c r="E545" s="2"/>
    </row>
    <row r="546" spans="4:5" x14ac:dyDescent="0.3">
      <c r="D546" s="1"/>
      <c r="E546" s="2"/>
    </row>
    <row r="547" spans="4:5" x14ac:dyDescent="0.3">
      <c r="D547" s="1"/>
      <c r="E547" s="2"/>
    </row>
    <row r="548" spans="4:5" x14ac:dyDescent="0.3">
      <c r="D548" s="1"/>
      <c r="E548" s="2"/>
    </row>
    <row r="549" spans="4:5" x14ac:dyDescent="0.3">
      <c r="D549" s="1"/>
      <c r="E549" s="2"/>
    </row>
    <row r="550" spans="4:5" x14ac:dyDescent="0.3">
      <c r="D550" s="1"/>
      <c r="E550" s="2"/>
    </row>
    <row r="551" spans="4:5" x14ac:dyDescent="0.3">
      <c r="D551" s="1"/>
      <c r="E551" s="2"/>
    </row>
    <row r="552" spans="4:5" x14ac:dyDescent="0.3">
      <c r="D552" s="1"/>
      <c r="E552" s="2"/>
    </row>
    <row r="553" spans="4:5" x14ac:dyDescent="0.3">
      <c r="D553" s="1"/>
      <c r="E553" s="2"/>
    </row>
    <row r="554" spans="4:5" x14ac:dyDescent="0.3">
      <c r="D554" s="1"/>
      <c r="E554" s="2"/>
    </row>
    <row r="555" spans="4:5" x14ac:dyDescent="0.3">
      <c r="D555" s="1"/>
      <c r="E555" s="2"/>
    </row>
    <row r="556" spans="4:5" x14ac:dyDescent="0.3">
      <c r="D556" s="1"/>
      <c r="E556" s="2"/>
    </row>
    <row r="557" spans="4:5" x14ac:dyDescent="0.3">
      <c r="D557" s="1"/>
      <c r="E557" s="2"/>
    </row>
    <row r="558" spans="4:5" x14ac:dyDescent="0.3">
      <c r="D558" s="1"/>
      <c r="E558" s="2"/>
    </row>
    <row r="559" spans="4:5" x14ac:dyDescent="0.3">
      <c r="D559" s="1"/>
      <c r="E559" s="2"/>
    </row>
    <row r="560" spans="4:5" x14ac:dyDescent="0.3">
      <c r="D560" s="1"/>
      <c r="E560" s="2"/>
    </row>
    <row r="561" spans="4:5" x14ac:dyDescent="0.3">
      <c r="D561" s="1"/>
      <c r="E561" s="2"/>
    </row>
    <row r="562" spans="4:5" x14ac:dyDescent="0.3">
      <c r="D562" s="1"/>
      <c r="E562" s="2"/>
    </row>
    <row r="563" spans="4:5" x14ac:dyDescent="0.3">
      <c r="D563" s="1"/>
      <c r="E563" s="2"/>
    </row>
    <row r="564" spans="4:5" x14ac:dyDescent="0.3">
      <c r="D564" s="1"/>
      <c r="E564" s="2"/>
    </row>
    <row r="565" spans="4:5" x14ac:dyDescent="0.3">
      <c r="D565" s="1"/>
      <c r="E565" s="2"/>
    </row>
    <row r="566" spans="4:5" x14ac:dyDescent="0.3">
      <c r="D566" s="1"/>
      <c r="E566" s="2"/>
    </row>
    <row r="567" spans="4:5" x14ac:dyDescent="0.3">
      <c r="D567" s="1"/>
      <c r="E567" s="2"/>
    </row>
    <row r="568" spans="4:5" x14ac:dyDescent="0.3">
      <c r="D568" s="1"/>
      <c r="E568" s="2"/>
    </row>
    <row r="569" spans="4:5" x14ac:dyDescent="0.3">
      <c r="D569" s="1"/>
      <c r="E569" s="2"/>
    </row>
    <row r="570" spans="4:5" x14ac:dyDescent="0.3">
      <c r="D570" s="1"/>
      <c r="E570" s="2"/>
    </row>
    <row r="571" spans="4:5" x14ac:dyDescent="0.3">
      <c r="D571" s="1"/>
      <c r="E571" s="2"/>
    </row>
    <row r="572" spans="4:5" x14ac:dyDescent="0.3">
      <c r="D572" s="1"/>
      <c r="E572" s="2"/>
    </row>
    <row r="573" spans="4:5" x14ac:dyDescent="0.3">
      <c r="D573" s="1"/>
      <c r="E573" s="2"/>
    </row>
    <row r="574" spans="4:5" x14ac:dyDescent="0.3">
      <c r="D574" s="1"/>
      <c r="E574" s="2"/>
    </row>
    <row r="575" spans="4:5" x14ac:dyDescent="0.3">
      <c r="D575" s="1"/>
      <c r="E575" s="2"/>
    </row>
    <row r="576" spans="4:5" x14ac:dyDescent="0.3">
      <c r="D576" s="1"/>
      <c r="E576" s="2"/>
    </row>
    <row r="577" spans="4:5" x14ac:dyDescent="0.3">
      <c r="D577" s="1"/>
      <c r="E577" s="2"/>
    </row>
    <row r="578" spans="4:5" x14ac:dyDescent="0.3">
      <c r="D578" s="1"/>
      <c r="E578" s="2"/>
    </row>
    <row r="579" spans="4:5" x14ac:dyDescent="0.3">
      <c r="D579" s="1"/>
      <c r="E579" s="2"/>
    </row>
    <row r="580" spans="4:5" x14ac:dyDescent="0.3">
      <c r="D580" s="1"/>
      <c r="E580" s="2"/>
    </row>
    <row r="581" spans="4:5" x14ac:dyDescent="0.3">
      <c r="D581" s="1"/>
      <c r="E581" s="2"/>
    </row>
    <row r="582" spans="4:5" x14ac:dyDescent="0.3">
      <c r="D582" s="1"/>
      <c r="E582" s="2"/>
    </row>
    <row r="583" spans="4:5" x14ac:dyDescent="0.3">
      <c r="D583" s="1"/>
      <c r="E583" s="2"/>
    </row>
    <row r="584" spans="4:5" x14ac:dyDescent="0.3">
      <c r="D584" s="1"/>
      <c r="E584" s="2"/>
    </row>
    <row r="585" spans="4:5" x14ac:dyDescent="0.3">
      <c r="D585" s="1"/>
      <c r="E585" s="2"/>
    </row>
    <row r="586" spans="4:5" x14ac:dyDescent="0.3">
      <c r="D586" s="1"/>
      <c r="E586" s="2"/>
    </row>
    <row r="587" spans="4:5" x14ac:dyDescent="0.3">
      <c r="D587" s="1"/>
      <c r="E587" s="2"/>
    </row>
    <row r="588" spans="4:5" x14ac:dyDescent="0.3">
      <c r="D588" s="1"/>
      <c r="E588" s="2"/>
    </row>
    <row r="589" spans="4:5" x14ac:dyDescent="0.3">
      <c r="D589" s="1"/>
      <c r="E589" s="2"/>
    </row>
    <row r="590" spans="4:5" x14ac:dyDescent="0.3">
      <c r="D590" s="1"/>
      <c r="E590" s="2"/>
    </row>
    <row r="591" spans="4:5" x14ac:dyDescent="0.3">
      <c r="D591" s="1"/>
      <c r="E591" s="2"/>
    </row>
    <row r="592" spans="4:5" x14ac:dyDescent="0.3">
      <c r="D592" s="1"/>
      <c r="E592" s="2"/>
    </row>
    <row r="593" spans="4:5" x14ac:dyDescent="0.3">
      <c r="D593" s="1"/>
      <c r="E593" s="2"/>
    </row>
    <row r="594" spans="4:5" x14ac:dyDescent="0.3">
      <c r="D594" s="1"/>
      <c r="E594" s="2"/>
    </row>
    <row r="595" spans="4:5" x14ac:dyDescent="0.3">
      <c r="D595" s="1"/>
      <c r="E595" s="2"/>
    </row>
    <row r="596" spans="4:5" x14ac:dyDescent="0.3">
      <c r="D596" s="1"/>
      <c r="E596" s="2"/>
    </row>
    <row r="597" spans="4:5" x14ac:dyDescent="0.3">
      <c r="D597" s="1"/>
      <c r="E597" s="2"/>
    </row>
    <row r="598" spans="4:5" x14ac:dyDescent="0.3">
      <c r="D598" s="1"/>
      <c r="E598" s="2"/>
    </row>
    <row r="599" spans="4:5" x14ac:dyDescent="0.3">
      <c r="D599" s="1"/>
      <c r="E599" s="2"/>
    </row>
    <row r="600" spans="4:5" x14ac:dyDescent="0.3">
      <c r="D600" s="1"/>
      <c r="E600" s="2"/>
    </row>
    <row r="601" spans="4:5" x14ac:dyDescent="0.3">
      <c r="D601" s="1"/>
      <c r="E601" s="2"/>
    </row>
    <row r="602" spans="4:5" x14ac:dyDescent="0.3">
      <c r="D602" s="1"/>
      <c r="E602" s="2"/>
    </row>
    <row r="603" spans="4:5" x14ac:dyDescent="0.3">
      <c r="D603" s="1"/>
      <c r="E603" s="2"/>
    </row>
    <row r="604" spans="4:5" x14ac:dyDescent="0.3">
      <c r="D604" s="1"/>
      <c r="E604" s="2"/>
    </row>
    <row r="605" spans="4:5" x14ac:dyDescent="0.3">
      <c r="D605" s="1"/>
      <c r="E605" s="2"/>
    </row>
    <row r="606" spans="4:5" x14ac:dyDescent="0.3">
      <c r="D606" s="1"/>
      <c r="E606" s="2"/>
    </row>
    <row r="607" spans="4:5" x14ac:dyDescent="0.3">
      <c r="D607" s="1"/>
      <c r="E607" s="2"/>
    </row>
    <row r="608" spans="4:5" x14ac:dyDescent="0.3">
      <c r="D608" s="1"/>
      <c r="E608" s="2"/>
    </row>
    <row r="609" spans="4:5" x14ac:dyDescent="0.3">
      <c r="D609" s="1"/>
      <c r="E609" s="2"/>
    </row>
    <row r="610" spans="4:5" x14ac:dyDescent="0.3">
      <c r="D610" s="1"/>
      <c r="E610" s="2"/>
    </row>
    <row r="611" spans="4:5" x14ac:dyDescent="0.3">
      <c r="D611" s="1"/>
      <c r="E611" s="2"/>
    </row>
    <row r="612" spans="4:5" x14ac:dyDescent="0.3">
      <c r="D612" s="1"/>
      <c r="E612" s="2"/>
    </row>
    <row r="613" spans="4:5" x14ac:dyDescent="0.3">
      <c r="D613" s="1"/>
      <c r="E613" s="2"/>
    </row>
    <row r="614" spans="4:5" x14ac:dyDescent="0.3">
      <c r="D614" s="1"/>
      <c r="E614" s="2"/>
    </row>
    <row r="615" spans="4:5" x14ac:dyDescent="0.3">
      <c r="D615" s="1"/>
      <c r="E615" s="2"/>
    </row>
    <row r="616" spans="4:5" x14ac:dyDescent="0.3">
      <c r="D616" s="1"/>
      <c r="E616" s="2"/>
    </row>
    <row r="617" spans="4:5" x14ac:dyDescent="0.3">
      <c r="D617" s="1"/>
      <c r="E617" s="2"/>
    </row>
    <row r="618" spans="4:5" x14ac:dyDescent="0.3">
      <c r="D618" s="1"/>
      <c r="E618" s="2"/>
    </row>
    <row r="619" spans="4:5" x14ac:dyDescent="0.3">
      <c r="D619" s="1"/>
      <c r="E619" s="2"/>
    </row>
    <row r="620" spans="4:5" x14ac:dyDescent="0.3">
      <c r="D620" s="1"/>
      <c r="E620" s="2"/>
    </row>
    <row r="621" spans="4:5" x14ac:dyDescent="0.3">
      <c r="D621" s="1"/>
      <c r="E621" s="2"/>
    </row>
    <row r="622" spans="4:5" x14ac:dyDescent="0.3">
      <c r="D622" s="1"/>
      <c r="E622" s="2"/>
    </row>
    <row r="623" spans="4:5" x14ac:dyDescent="0.3">
      <c r="D623" s="1"/>
      <c r="E623" s="2"/>
    </row>
    <row r="624" spans="4:5" x14ac:dyDescent="0.3">
      <c r="D624" s="1"/>
      <c r="E624" s="2"/>
    </row>
    <row r="625" spans="4:5" x14ac:dyDescent="0.3">
      <c r="D625" s="1"/>
      <c r="E625" s="2"/>
    </row>
    <row r="626" spans="4:5" x14ac:dyDescent="0.3">
      <c r="D626" s="1"/>
      <c r="E626" s="2"/>
    </row>
    <row r="627" spans="4:5" x14ac:dyDescent="0.3">
      <c r="D627" s="1"/>
      <c r="E627" s="2"/>
    </row>
    <row r="628" spans="4:5" x14ac:dyDescent="0.3">
      <c r="D628" s="1"/>
      <c r="E628" s="2"/>
    </row>
    <row r="629" spans="4:5" x14ac:dyDescent="0.3">
      <c r="D629" s="1"/>
      <c r="E629" s="2"/>
    </row>
    <row r="630" spans="4:5" x14ac:dyDescent="0.3">
      <c r="D630" s="1"/>
      <c r="E630" s="2"/>
    </row>
    <row r="631" spans="4:5" x14ac:dyDescent="0.3">
      <c r="D631" s="1"/>
      <c r="E631" s="2"/>
    </row>
    <row r="632" spans="4:5" x14ac:dyDescent="0.3">
      <c r="D632" s="1"/>
      <c r="E632" s="2"/>
    </row>
    <row r="633" spans="4:5" x14ac:dyDescent="0.3">
      <c r="D633" s="1"/>
      <c r="E633" s="2"/>
    </row>
    <row r="634" spans="4:5" x14ac:dyDescent="0.3">
      <c r="D634" s="1"/>
      <c r="E634" s="2"/>
    </row>
    <row r="635" spans="4:5" x14ac:dyDescent="0.3">
      <c r="D635" s="1"/>
      <c r="E635" s="2"/>
    </row>
    <row r="636" spans="4:5" x14ac:dyDescent="0.3">
      <c r="D636" s="1"/>
      <c r="E636" s="2"/>
    </row>
    <row r="637" spans="4:5" x14ac:dyDescent="0.3">
      <c r="D637" s="1"/>
      <c r="E637" s="2"/>
    </row>
    <row r="638" spans="4:5" x14ac:dyDescent="0.3">
      <c r="D638" s="1"/>
      <c r="E638" s="2"/>
    </row>
    <row r="639" spans="4:5" x14ac:dyDescent="0.3">
      <c r="D639" s="1"/>
      <c r="E639" s="2"/>
    </row>
    <row r="640" spans="4:5" x14ac:dyDescent="0.3">
      <c r="D640" s="1"/>
      <c r="E640" s="2"/>
    </row>
    <row r="641" spans="4:5" x14ac:dyDescent="0.3">
      <c r="D641" s="1"/>
      <c r="E641" s="2"/>
    </row>
    <row r="642" spans="4:5" x14ac:dyDescent="0.3">
      <c r="D642" s="1"/>
      <c r="E642" s="2"/>
    </row>
    <row r="643" spans="4:5" x14ac:dyDescent="0.3">
      <c r="D643" s="1"/>
      <c r="E643" s="2"/>
    </row>
    <row r="644" spans="4:5" x14ac:dyDescent="0.3">
      <c r="D644" s="1"/>
      <c r="E644" s="2"/>
    </row>
    <row r="645" spans="4:5" x14ac:dyDescent="0.3">
      <c r="D645" s="1"/>
      <c r="E645" s="2"/>
    </row>
    <row r="646" spans="4:5" x14ac:dyDescent="0.3">
      <c r="D646" s="1"/>
      <c r="E646" s="2"/>
    </row>
    <row r="647" spans="4:5" x14ac:dyDescent="0.3">
      <c r="D647" s="1"/>
      <c r="E647" s="2"/>
    </row>
    <row r="648" spans="4:5" x14ac:dyDescent="0.3">
      <c r="D648" s="1"/>
      <c r="E648" s="2"/>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1)Quick Statistics</vt:lpstr>
      <vt:lpstr>2)EDA</vt:lpstr>
      <vt:lpstr>3)Sales analysis</vt:lpstr>
      <vt:lpstr>4)sales analysis pivot table</vt:lpstr>
      <vt:lpstr>5)sales per unit</vt:lpstr>
      <vt:lpstr>6)anomoly detection</vt:lpstr>
      <vt:lpstr>7)best sales person by country</vt:lpstr>
      <vt:lpstr>8)profit analysis</vt:lpstr>
      <vt:lpstr>9) dynamic country sales report</vt:lpstr>
      <vt:lpstr>10) discontinue product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Salman Khan</cp:lastModifiedBy>
  <dcterms:created xsi:type="dcterms:W3CDTF">2021-03-14T20:21:32Z</dcterms:created>
  <dcterms:modified xsi:type="dcterms:W3CDTF">2023-08-01T20:39:33Z</dcterms:modified>
</cp:coreProperties>
</file>