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alman\Desktop\OSMOSE ETs\Python work\INDECATE2\data\"/>
    </mc:Choice>
  </mc:AlternateContent>
  <xr:revisionPtr revIDLastSave="0" documentId="13_ncr:1_{46716962-8045-4ECB-82A5-43461B8D9553}" xr6:coauthVersionLast="47" xr6:coauthVersionMax="47" xr10:uidLastSave="{00000000-0000-0000-0000-000000000000}"/>
  <bookViews>
    <workbookView xWindow="-108" yWindow="-108" windowWidth="23256" windowHeight="12576" activeTab="1" xr2:uid="{EA6BDEC6-3080-46EE-A737-7E4F73A18FF1}"/>
  </bookViews>
  <sheets>
    <sheet name="energy_breakdown2" sheetId="1" r:id="rId1"/>
    <sheet name="Sheet1" sheetId="2" r:id="rId2"/>
    <sheet name="plo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3" i="2" l="1" a="1"/>
  <c r="L63" i="2" s="1"/>
  <c r="D58" i="2"/>
  <c r="E58" i="2"/>
  <c r="F58" i="2"/>
  <c r="G58" i="2"/>
  <c r="H58" i="2"/>
  <c r="I58" i="2"/>
  <c r="J58" i="2"/>
  <c r="K58" i="2"/>
  <c r="C58" i="2"/>
  <c r="J63" i="2" a="1"/>
  <c r="J63" i="2" s="1"/>
  <c r="K63" i="2" a="1"/>
  <c r="K63" i="2" s="1"/>
  <c r="D60" i="2"/>
  <c r="E60" i="2"/>
  <c r="F60" i="2"/>
  <c r="G60" i="2"/>
  <c r="H60" i="2"/>
  <c r="I60" i="2"/>
  <c r="J60" i="2"/>
  <c r="K60" i="2"/>
  <c r="C60" i="2"/>
  <c r="D59" i="2"/>
  <c r="E59" i="2"/>
  <c r="F59" i="2"/>
  <c r="G59" i="2"/>
  <c r="H59" i="2"/>
  <c r="I59" i="2"/>
  <c r="J59" i="2"/>
  <c r="K59" i="2"/>
  <c r="C59" i="2"/>
  <c r="E57" i="2"/>
  <c r="E55" i="2"/>
  <c r="F55" i="2"/>
  <c r="G55" i="2"/>
  <c r="H55" i="2"/>
  <c r="D56" i="2"/>
  <c r="K56" i="2"/>
  <c r="D57" i="2"/>
  <c r="F57" i="2"/>
  <c r="G57" i="2"/>
  <c r="H57" i="2"/>
  <c r="I57" i="2"/>
  <c r="J57" i="2"/>
  <c r="K57" i="2"/>
  <c r="C57" i="2"/>
  <c r="D50" i="2"/>
  <c r="E50" i="2"/>
  <c r="F50" i="2"/>
  <c r="G50" i="2"/>
  <c r="H50" i="2"/>
  <c r="J50" i="2"/>
  <c r="K50" i="2"/>
  <c r="D51" i="2"/>
  <c r="E51" i="2"/>
  <c r="F51" i="2"/>
  <c r="G51" i="2"/>
  <c r="H51" i="2"/>
  <c r="I51" i="2"/>
  <c r="J51" i="2"/>
  <c r="K51" i="2"/>
  <c r="D52" i="2"/>
  <c r="K52" i="2"/>
  <c r="D53" i="2"/>
  <c r="K53" i="2"/>
  <c r="F54" i="2"/>
  <c r="H54" i="2"/>
  <c r="I54" i="2"/>
  <c r="C51" i="2"/>
  <c r="C50" i="2"/>
  <c r="P9" i="2"/>
  <c r="B3" i="2"/>
  <c r="H4" i="1"/>
  <c r="H5" i="1"/>
  <c r="H6" i="1"/>
  <c r="H7" i="1"/>
  <c r="H8" i="1"/>
  <c r="H9" i="1"/>
  <c r="H10" i="1"/>
  <c r="H11" i="1"/>
  <c r="H3" i="1"/>
  <c r="F18" i="1"/>
  <c r="F19" i="1"/>
  <c r="F20" i="1"/>
  <c r="F21" i="1"/>
  <c r="F22" i="1"/>
  <c r="F23" i="1"/>
  <c r="F24" i="1"/>
  <c r="F25" i="1"/>
  <c r="F17" i="1"/>
  <c r="F13" i="1"/>
  <c r="K28" i="2"/>
  <c r="J29" i="2"/>
  <c r="J28" i="2"/>
  <c r="I33" i="2"/>
  <c r="I29" i="2"/>
  <c r="H33" i="2"/>
  <c r="G23" i="2"/>
  <c r="K30" i="2" s="1"/>
  <c r="I23" i="2"/>
  <c r="K32" i="2" s="1"/>
  <c r="B23" i="2"/>
  <c r="K27" i="2" s="1"/>
  <c r="B22" i="2"/>
  <c r="J27" i="2" s="1"/>
  <c r="B15" i="2"/>
  <c r="D21" i="2"/>
  <c r="I28" i="2" s="1"/>
  <c r="E20" i="2"/>
  <c r="H29" i="2" s="1"/>
  <c r="D20" i="2"/>
  <c r="H28" i="2" s="1"/>
  <c r="B20" i="2"/>
  <c r="H27" i="2" s="1"/>
  <c r="K18" i="2"/>
  <c r="J18" i="2" s="1"/>
  <c r="M20" i="2"/>
  <c r="E19" i="2" s="1"/>
  <c r="G29" i="2" s="1"/>
  <c r="D19" i="2"/>
  <c r="G28" i="2" s="1"/>
  <c r="M19" i="2"/>
  <c r="G36" i="2" s="1"/>
  <c r="B19" i="2"/>
  <c r="H16" i="2"/>
  <c r="B16" i="2"/>
  <c r="B18" i="2"/>
  <c r="E17" i="2"/>
  <c r="B17" i="2"/>
  <c r="C3" i="2"/>
  <c r="H36" i="2" l="1"/>
  <c r="E23" i="2"/>
  <c r="K2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<sst xmlns="http://schemas.openxmlformats.org/spreadsheetml/2006/main" count="211" uniqueCount="58">
  <si>
    <t>Technology</t>
  </si>
  <si>
    <t>NG demand</t>
  </si>
  <si>
    <t>Electricity Demand</t>
  </si>
  <si>
    <t>H2 Demand</t>
  </si>
  <si>
    <t>Electricity Produced</t>
  </si>
  <si>
    <t>Total Energy Demand</t>
  </si>
  <si>
    <t>Emissions</t>
  </si>
  <si>
    <t>Glass Furnace</t>
  </si>
  <si>
    <t>CCUnit</t>
  </si>
  <si>
    <t>CPUnit</t>
  </si>
  <si>
    <t>Air Separation</t>
  </si>
  <si>
    <t>kW</t>
  </si>
  <si>
    <t>t/t</t>
  </si>
  <si>
    <t>Q-Elec</t>
  </si>
  <si>
    <t>Q-therm</t>
  </si>
  <si>
    <t>Below is per ton of glass results</t>
  </si>
  <si>
    <t>Capacity</t>
  </si>
  <si>
    <t>kg/hr</t>
  </si>
  <si>
    <t>GJ/t</t>
  </si>
  <si>
    <t>NG</t>
  </si>
  <si>
    <t>NG_CC</t>
  </si>
  <si>
    <t>NGOxy</t>
  </si>
  <si>
    <t>NGOxy_CC</t>
  </si>
  <si>
    <t>Hyb</t>
  </si>
  <si>
    <t>Hyb_CC</t>
  </si>
  <si>
    <t>EL_CC</t>
  </si>
  <si>
    <t>H2</t>
  </si>
  <si>
    <t>H2_CC</t>
  </si>
  <si>
    <t>(GJ/t)</t>
  </si>
  <si>
    <t>(Q-Elec)</t>
  </si>
  <si>
    <t>(Q-therm)</t>
  </si>
  <si>
    <t>MWth</t>
  </si>
  <si>
    <t>Q-Elec (Grid)</t>
  </si>
  <si>
    <t>Q-Elec (WHR)</t>
  </si>
  <si>
    <t>Q-therm (WHR)</t>
  </si>
  <si>
    <t>Qth-Furnace</t>
  </si>
  <si>
    <t>Qel-Furnace (Grid)</t>
  </si>
  <si>
    <t>Qel-Furnace (WHR)</t>
  </si>
  <si>
    <t>Qth-CCU (WHR)</t>
  </si>
  <si>
    <t>Qel-CCU (Grid)</t>
  </si>
  <si>
    <t>Qel-CCU (WHR)</t>
  </si>
  <si>
    <t>Qel-CPU (WHR)</t>
  </si>
  <si>
    <t>Qel-CPU (Grid)</t>
  </si>
  <si>
    <t>Qel-ASU (Grid)</t>
  </si>
  <si>
    <t>Qel-ASU (WHR)</t>
  </si>
  <si>
    <t>t/y</t>
  </si>
  <si>
    <t>(tCO2 / tglass)</t>
  </si>
  <si>
    <t>Qel-Furnace</t>
  </si>
  <si>
    <t>Qth-CCU</t>
  </si>
  <si>
    <t>Qel-CCU</t>
  </si>
  <si>
    <t>Qel-CPU</t>
  </si>
  <si>
    <t>Qel-ASU</t>
  </si>
  <si>
    <t>Qth-WHR</t>
  </si>
  <si>
    <t>Qel-WHR</t>
  </si>
  <si>
    <t>MW</t>
  </si>
  <si>
    <t>total energy demand</t>
  </si>
  <si>
    <t>total energy demand minus HREC</t>
  </si>
  <si>
    <t>total WHRec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</si>
</sst>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3" xfId="0" applyBorder="1"/>
    <xf numFmtId="0" fontId="0" fillId="0" borderId="10" xfId="0" applyBorder="1"/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2" fontId="0" fillId="0" borderId="14" xfId="0" applyNumberFormat="1" applyBorder="1" applyAlignment="1">
      <alignment horizontal="right"/>
    </xf>
    <xf numFmtId="2" fontId="0" fillId="0" borderId="21" xfId="0" applyNumberFormat="1" applyBorder="1" applyAlignment="1">
      <alignment horizontal="right"/>
    </xf>
    <xf numFmtId="2" fontId="0" fillId="0" borderId="16" xfId="0" applyNumberFormat="1" applyBorder="1" applyAlignment="1">
      <alignment horizontal="right"/>
    </xf>
    <xf numFmtId="2" fontId="0" fillId="0" borderId="20" xfId="0" applyNumberFormat="1" applyBorder="1" applyAlignment="1">
      <alignment horizontal="right"/>
    </xf>
    <xf numFmtId="2" fontId="16" fillId="0" borderId="14" xfId="0" applyNumberFormat="1" applyFont="1" applyBorder="1" applyAlignment="1">
      <alignment horizontal="right"/>
    </xf>
    <xf numFmtId="2" fontId="0" fillId="0" borderId="0" xfId="0" applyNumberFormat="1"/>
    <xf numFmtId="2" fontId="0" fillId="0" borderId="15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2" fontId="0" fillId="0" borderId="0" xfId="0" applyNumberFormat="1" applyAlignment="1">
      <alignment horizontal="right"/>
    </xf>
    <xf numFmtId="2" fontId="0" fillId="0" borderId="17" xfId="0" applyNumberForma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2" fontId="0" fillId="0" borderId="13" xfId="0" applyNumberFormat="1" applyBorder="1" applyAlignment="1">
      <alignment horizontal="right"/>
    </xf>
    <xf numFmtId="2" fontId="0" fillId="0" borderId="18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479811046473618E-2"/>
          <c:y val="9.5257662919850189E-2"/>
          <c:w val="0.87248074729595382"/>
          <c:h val="0.836828267469476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energy_breakdown2!$B$15:$B$16</c:f>
              <c:strCache>
                <c:ptCount val="2"/>
                <c:pt idx="0">
                  <c:v>NG demand</c:v>
                </c:pt>
                <c:pt idx="1">
                  <c:v>(GJ/t)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energy_breakdown2!$A$17:$A$25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energy_breakdown2!$B$17:$B$25</c:f>
              <c:numCache>
                <c:formatCode>General</c:formatCode>
                <c:ptCount val="9"/>
                <c:pt idx="0">
                  <c:v>6.3725190372518998</c:v>
                </c:pt>
                <c:pt idx="1">
                  <c:v>6.3725190372518998</c:v>
                </c:pt>
                <c:pt idx="2">
                  <c:v>5.0018693001869297</c:v>
                </c:pt>
                <c:pt idx="3">
                  <c:v>5.0018693001869297</c:v>
                </c:pt>
                <c:pt idx="4">
                  <c:v>3.6650559665056002</c:v>
                </c:pt>
                <c:pt idx="5">
                  <c:v>3.6650559665056002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30-4B98-AB05-A8F5730E52BA}"/>
            </c:ext>
          </c:extLst>
        </c:ser>
        <c:ser>
          <c:idx val="1"/>
          <c:order val="1"/>
          <c:tx>
            <c:strRef>
              <c:f>energy_breakdown2!$C$15:$C$16</c:f>
              <c:strCache>
                <c:ptCount val="2"/>
                <c:pt idx="0">
                  <c:v>Electricity Demand</c:v>
                </c:pt>
                <c:pt idx="1">
                  <c:v>(GJ/t)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energy_breakdown2!$A$17:$A$25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energy_breakdown2!$C$17:$C$25</c:f>
              <c:numCache>
                <c:formatCode>General</c:formatCode>
                <c:ptCount val="9"/>
                <c:pt idx="0">
                  <c:v>0.34066335406633502</c:v>
                </c:pt>
                <c:pt idx="1">
                  <c:v>1.04628034462803</c:v>
                </c:pt>
                <c:pt idx="2">
                  <c:v>0.76859287685928801</c:v>
                </c:pt>
                <c:pt idx="3">
                  <c:v>1.32940453294045</c:v>
                </c:pt>
                <c:pt idx="4">
                  <c:v>1.3466521346652101</c:v>
                </c:pt>
                <c:pt idx="5">
                  <c:v>1.8187525818752599</c:v>
                </c:pt>
                <c:pt idx="6">
                  <c:v>4.69622926962293</c:v>
                </c:pt>
                <c:pt idx="7">
                  <c:v>0.36035391603539202</c:v>
                </c:pt>
                <c:pt idx="8">
                  <c:v>0.58536221853622195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30-4B98-AB05-A8F5730E52BA}"/>
            </c:ext>
          </c:extLst>
        </c:ser>
        <c:ser>
          <c:idx val="2"/>
          <c:order val="2"/>
          <c:tx>
            <c:strRef>
              <c:f>energy_breakdown2!$D$15:$D$16</c:f>
              <c:strCache>
                <c:ptCount val="2"/>
                <c:pt idx="0">
                  <c:v>H2 Demand</c:v>
                </c:pt>
                <c:pt idx="1">
                  <c:v>(GJ/t)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energy_breakdown2!$A$17:$A$25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energy_breakdown2!$D$17:$D$25</c:f>
              <c:numCache>
                <c:formatCode>General</c:formatCode>
                <c:ptCount val="9"/>
                <c:pt idx="7">
                  <c:v>6.2143314214331404</c:v>
                </c:pt>
                <c:pt idx="8">
                  <c:v>6.2143314214331404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30-4B98-AB05-A8F5730E52BA}"/>
            </c:ext>
          </c:extLst>
        </c:ser>
        <c:ser>
          <c:idx val="3"/>
          <c:order val="3"/>
          <c:tx>
            <c:strRef>
              <c:f>energy_breakdown2!$E$15:$E$16</c:f>
              <c:strCache>
                <c:ptCount val="2"/>
                <c:pt idx="0">
                  <c:v>Electricity Produced</c:v>
                </c:pt>
                <c:pt idx="1">
                  <c:v>(GJ/t)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energy_breakdown2!$A$17:$A$25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energy_breakdown2!$E$17:$E$25</c:f>
              <c:numCache>
                <c:formatCode>General</c:formatCode>
                <c:ptCount val="9"/>
                <c:pt idx="0">
                  <c:v>-0.45853564585356499</c:v>
                </c:pt>
                <c:pt idx="1">
                  <c:v>-1.9825561982556E-2</c:v>
                </c:pt>
                <c:pt idx="2">
                  <c:v>-0.37002639700264001</c:v>
                </c:pt>
                <c:pt idx="3">
                  <c:v>-0.37002639700264001</c:v>
                </c:pt>
                <c:pt idx="4">
                  <c:v>-0.287664508766451</c:v>
                </c:pt>
                <c:pt idx="5">
                  <c:v>-0.287664508766451</c:v>
                </c:pt>
                <c:pt idx="6">
                  <c:v>-6.1858302185830001E-2</c:v>
                </c:pt>
                <c:pt idx="7">
                  <c:v>-0.438846163884616</c:v>
                </c:pt>
                <c:pt idx="8">
                  <c:v>-0.307566750756675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30-4B98-AB05-A8F5730E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100"/>
        <c:axId val="619574424"/>
        <c:axId val="619575864"/>
      </c:barChart>
      <c:lineChart>
        <c:grouping val="standard"/>
        <c:varyColors val="0"/>
        <c:ser>
          <c:idx val="4"/>
          <c:order val="4"/>
          <c:tx>
            <c:strRef>
              <c:f>energy_breakdown2!$F$15:$F$16</c:f>
              <c:strCache>
                <c:ptCount val="2"/>
                <c:pt idx="0">
                  <c:v>Emissions</c:v>
                </c:pt>
                <c:pt idx="1">
                  <c:v>(tCO2 / tglass)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energy_breakdown2!$A$17:$A$25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energy_breakdown2!$F$17:$F$25</c:f>
              <c:numCache>
                <c:formatCode>General</c:formatCode>
                <c:ptCount val="9"/>
                <c:pt idx="0">
                  <c:v>0.66650691596576006</c:v>
                </c:pt>
                <c:pt idx="1">
                  <c:v>0.18896303259493338</c:v>
                </c:pt>
                <c:pt idx="2">
                  <c:v>0.57007882413117006</c:v>
                </c:pt>
                <c:pt idx="3">
                  <c:v>0.12143049159510394</c:v>
                </c:pt>
                <c:pt idx="4">
                  <c:v>0.47799662314212804</c:v>
                </c:pt>
                <c:pt idx="5">
                  <c:v>0.10031850318253524</c:v>
                </c:pt>
                <c:pt idx="6">
                  <c:v>6.120925269626773E-2</c:v>
                </c:pt>
                <c:pt idx="7">
                  <c:v>0.27005413659445476</c:v>
                </c:pt>
                <c:pt idx="8">
                  <c:v>0.10207706500222705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30-4B98-AB05-A8F5730E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236688"/>
        <c:axId val="727237048"/>
      </c:lineChart>
      <c:catAx>
        <c:axId val="619574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75864"/>
        <c:crosses val="autoZero"/>
        <c:auto val="1"/>
        <c:lblAlgn val="ctr"/>
        <c:lblOffset val="120"/>
        <c:noMultiLvlLbl val="0"/>
      </c:catAx>
      <c:valAx>
        <c:axId val="619575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/>
                  <a:t>Energy Consumption (GJ/tglass)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74424"/>
        <c:crosses val="autoZero"/>
        <c:crossBetween val="between"/>
      </c:valAx>
      <c:valAx>
        <c:axId val="727237048"/>
        <c:scaling>
          <c:orientation val="minMax"/>
          <c:max val="0.8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/>
                  <a:t>tCO2/tglass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36688"/>
        <c:crosses val="max"/>
        <c:crossBetween val="between"/>
      </c:valAx>
      <c:catAx>
        <c:axId val="7272366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27237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energy_breakdown2!$I$1:$I$2</c:f>
              <c:strCache>
                <c:ptCount val="2"/>
                <c:pt idx="0">
                  <c:v>Glass Furnace</c:v>
                </c:pt>
                <c:pt idx="1">
                  <c:v>(Q-Elec)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energy_breakdown2!$A$3:$A$11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energy_breakdown2!$I$3:$I$11</c:f>
              <c:numCache>
                <c:formatCode>General</c:formatCode>
                <c:ptCount val="9"/>
                <c:pt idx="0">
                  <c:v>7400</c:v>
                </c:pt>
                <c:pt idx="1">
                  <c:v>7400</c:v>
                </c:pt>
                <c:pt idx="2">
                  <c:v>7400</c:v>
                </c:pt>
                <c:pt idx="3">
                  <c:v>7400</c:v>
                </c:pt>
                <c:pt idx="4">
                  <c:v>12829.71</c:v>
                </c:pt>
                <c:pt idx="5">
                  <c:v>12829.71</c:v>
                </c:pt>
                <c:pt idx="6">
                  <c:v>41937.1</c:v>
                </c:pt>
                <c:pt idx="7">
                  <c:v>7400</c:v>
                </c:pt>
                <c:pt idx="8">
                  <c:v>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E-48E6-BCE8-7B4510353281}"/>
            </c:ext>
          </c:extLst>
        </c:ser>
        <c:ser>
          <c:idx val="1"/>
          <c:order val="1"/>
          <c:tx>
            <c:strRef>
              <c:f>energy_breakdown2!$J$1:$J$2</c:f>
              <c:strCache>
                <c:ptCount val="2"/>
                <c:pt idx="0">
                  <c:v>Glass Furnace</c:v>
                </c:pt>
                <c:pt idx="1">
                  <c:v>(Q-therm)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energy_breakdown2!$A$3:$A$11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energy_breakdown2!$J$3:$J$11</c:f>
              <c:numCache>
                <c:formatCode>General</c:formatCode>
                <c:ptCount val="9"/>
                <c:pt idx="0">
                  <c:v>59004.800000000003</c:v>
                </c:pt>
                <c:pt idx="1">
                  <c:v>59004.800000000003</c:v>
                </c:pt>
                <c:pt idx="2">
                  <c:v>46313.599999999999</c:v>
                </c:pt>
                <c:pt idx="3">
                  <c:v>46313.599999999999</c:v>
                </c:pt>
                <c:pt idx="4">
                  <c:v>33935.699999999997</c:v>
                </c:pt>
                <c:pt idx="5">
                  <c:v>33935.699999999997</c:v>
                </c:pt>
                <c:pt idx="6">
                  <c:v>0</c:v>
                </c:pt>
                <c:pt idx="7">
                  <c:v>57540.1</c:v>
                </c:pt>
                <c:pt idx="8">
                  <c:v>57540.1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E-48E6-BCE8-7B4510353281}"/>
            </c:ext>
          </c:extLst>
        </c:ser>
        <c:ser>
          <c:idx val="2"/>
          <c:order val="2"/>
          <c:tx>
            <c:strRef>
              <c:f>energy_breakdown2!$K$1:$K$2</c:f>
              <c:strCache>
                <c:ptCount val="2"/>
                <c:pt idx="0">
                  <c:v>CCUnit</c:v>
                </c:pt>
                <c:pt idx="1">
                  <c:v>(Q-Elec)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energy_breakdown2!$A$3:$A$11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energy_breakdown2!$K$3:$K$11</c:f>
              <c:numCache>
                <c:formatCode>General</c:formatCode>
                <c:ptCount val="9"/>
                <c:pt idx="0">
                  <c:v>0</c:v>
                </c:pt>
                <c:pt idx="1">
                  <c:v>2471.35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867.86300000000006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8E-48E6-BCE8-7B4510353281}"/>
            </c:ext>
          </c:extLst>
        </c:ser>
        <c:ser>
          <c:idx val="3"/>
          <c:order val="3"/>
          <c:tx>
            <c:strRef>
              <c:f>energy_breakdown2!$L$1:$L$2</c:f>
              <c:strCache>
                <c:ptCount val="2"/>
                <c:pt idx="0">
                  <c:v>CCUnit</c:v>
                </c:pt>
                <c:pt idx="1">
                  <c:v>(Q-therm)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energy_breakdown2!$A$3:$A$11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energy_breakdown2!$L$3:$L$11</c:f>
              <c:numCache>
                <c:formatCode>General</c:formatCode>
                <c:ptCount val="9"/>
                <c:pt idx="0">
                  <c:v>0</c:v>
                </c:pt>
                <c:pt idx="1">
                  <c:v>13504.6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4742.42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E-48E6-BCE8-7B4510353281}"/>
            </c:ext>
          </c:extLst>
        </c:ser>
        <c:ser>
          <c:idx val="4"/>
          <c:order val="4"/>
          <c:tx>
            <c:strRef>
              <c:f>energy_breakdown2!$M$1:$M$2</c:f>
              <c:strCache>
                <c:ptCount val="2"/>
                <c:pt idx="0">
                  <c:v>CPUnit</c:v>
                </c:pt>
                <c:pt idx="1">
                  <c:v>(Q-Elec)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energy_breakdown2!$A$3:$A$11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energy_breakdown2!$M$3:$M$11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5192.74</c:v>
                </c:pt>
                <c:pt idx="4">
                  <c:v>0</c:v>
                </c:pt>
                <c:pt idx="5">
                  <c:v>4371.32</c:v>
                </c:pt>
                <c:pt idx="6">
                  <c:v>2119.29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E-48E6-BCE8-7B4510353281}"/>
            </c:ext>
          </c:extLst>
        </c:ser>
        <c:ser>
          <c:idx val="5"/>
          <c:order val="5"/>
          <c:tx>
            <c:strRef>
              <c:f>energy_breakdown2!$N$1:$N$2</c:f>
              <c:strCache>
                <c:ptCount val="2"/>
                <c:pt idx="0">
                  <c:v>Air Separation</c:v>
                </c:pt>
                <c:pt idx="1">
                  <c:v>(Q-Elec)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energy_breakdown2!$A$3:$A$11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energy_breakdown2!$N$3:$N$11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3142.78</c:v>
                </c:pt>
                <c:pt idx="3">
                  <c:v>3142.78</c:v>
                </c:pt>
                <c:pt idx="4">
                  <c:v>2302.83</c:v>
                </c:pt>
                <c:pt idx="5">
                  <c:v>2302.83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8E-48E6-BCE8-7B4510353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7286008"/>
        <c:axId val="727294288"/>
      </c:barChart>
      <c:catAx>
        <c:axId val="727286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94288"/>
        <c:crosses val="autoZero"/>
        <c:auto val="1"/>
        <c:lblAlgn val="ctr"/>
        <c:lblOffset val="100"/>
        <c:noMultiLvlLbl val="0"/>
      </c:catAx>
      <c:valAx>
        <c:axId val="7272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86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Sheet1!$B$50</c:f>
              <c:strCache>
                <c:ptCount val="1"/>
                <c:pt idx="0">
                  <c:v>Qth-Furnace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Sheet1!$C$26:$K$26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Sheet1!$C$50:$K$50</c:f>
              <c:numCache>
                <c:formatCode>0.00</c:formatCode>
                <c:ptCount val="9"/>
                <c:pt idx="0">
                  <c:v>6.3720063720063713</c:v>
                </c:pt>
                <c:pt idx="1">
                  <c:v>6.3720063720063713</c:v>
                </c:pt>
                <c:pt idx="2">
                  <c:v>5.0025650025650021</c:v>
                </c:pt>
                <c:pt idx="3">
                  <c:v>5.0025650025650021</c:v>
                </c:pt>
                <c:pt idx="4">
                  <c:v>3.6655236655236654</c:v>
                </c:pt>
                <c:pt idx="5">
                  <c:v>3.6655236655236654</c:v>
                </c:pt>
                <c:pt idx="7">
                  <c:v>6.2143262143262143</c:v>
                </c:pt>
                <c:pt idx="8">
                  <c:v>6.2143262143262143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F-46BF-97D7-C8EEB018449B}"/>
            </c:ext>
          </c:extLst>
        </c:ser>
        <c:ser>
          <c:idx val="1"/>
          <c:order val="1"/>
          <c:tx>
            <c:strRef>
              <c:f>Sheet1!$B$51</c:f>
              <c:strCache>
                <c:ptCount val="1"/>
                <c:pt idx="0">
                  <c:v>Qel-Furnace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Sheet1!$C$26:$K$26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Sheet1!$C$51:$K$51</c:f>
              <c:numCache>
                <c:formatCode>0.00</c:formatCode>
                <c:ptCount val="9"/>
                <c:pt idx="0">
                  <c:v>0.79920079920079923</c:v>
                </c:pt>
                <c:pt idx="1">
                  <c:v>0.79920079920079923</c:v>
                </c:pt>
                <c:pt idx="2">
                  <c:v>0.79920079920079923</c:v>
                </c:pt>
                <c:pt idx="3">
                  <c:v>0.79920079920079923</c:v>
                </c:pt>
                <c:pt idx="4">
                  <c:v>1.3856413856413856</c:v>
                </c:pt>
                <c:pt idx="5">
                  <c:v>1.8576018576018576</c:v>
                </c:pt>
                <c:pt idx="6">
                  <c:v>4.6958446958446958</c:v>
                </c:pt>
                <c:pt idx="7">
                  <c:v>0.79920079920079923</c:v>
                </c:pt>
                <c:pt idx="8">
                  <c:v>0.79920079920079923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5F-46BF-97D7-C8EEB018449B}"/>
            </c:ext>
          </c:extLst>
        </c:ser>
        <c:ser>
          <c:idx val="3"/>
          <c:order val="2"/>
          <c:tx>
            <c:strRef>
              <c:f>Sheet1!$B$52</c:f>
              <c:strCache>
                <c:ptCount val="1"/>
                <c:pt idx="0">
                  <c:v>Qth-CCU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Sheet1!$C$26:$K$26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Sheet1!$C$52:$K$52</c:f>
              <c:numCache>
                <c:formatCode>0.00</c:formatCode>
                <c:ptCount val="9"/>
                <c:pt idx="1">
                  <c:v>1.4585414585414587</c:v>
                </c:pt>
                <c:pt idx="8">
                  <c:v>0.51218187218187228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5F-46BF-97D7-C8EEB018449B}"/>
            </c:ext>
          </c:extLst>
        </c:ser>
        <c:ser>
          <c:idx val="4"/>
          <c:order val="3"/>
          <c:tx>
            <c:strRef>
              <c:f>Sheet1!$B$53</c:f>
              <c:strCache>
                <c:ptCount val="1"/>
                <c:pt idx="0">
                  <c:v>Qel-CCU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dLbls>
            <c:dLbl>
              <c:idx val="8"/>
              <c:layout>
                <c:manualLayout>
                  <c:x val="-1.971302974949583E-16"/>
                  <c:y val="-6.65680318296529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85-4250-8C10-DB2DC4DE48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Sheet1!$C$26:$K$26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Sheet1!$C$53:$K$53</c:f>
              <c:numCache>
                <c:formatCode>0.00</c:formatCode>
                <c:ptCount val="9"/>
                <c:pt idx="1">
                  <c:v>0.26676026676026676</c:v>
                </c:pt>
                <c:pt idx="8">
                  <c:v>9.3729297729297736E-2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5F-46BF-97D7-C8EEB018449B}"/>
            </c:ext>
          </c:extLst>
        </c:ser>
        <c:ser>
          <c:idx val="6"/>
          <c:order val="4"/>
          <c:tx>
            <c:strRef>
              <c:f>Sheet1!$B$54</c:f>
              <c:strCache>
                <c:ptCount val="1"/>
                <c:pt idx="0">
                  <c:v>Qel-CPU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Sheet1!$C$26:$K$26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Sheet1!$C$54:$K$54</c:f>
              <c:numCache>
                <c:formatCode>0.00</c:formatCode>
                <c:ptCount val="9"/>
                <c:pt idx="3">
                  <c:v>0.56052056052056065</c:v>
                </c:pt>
                <c:pt idx="5">
                  <c:v>0.47210303210303206</c:v>
                </c:pt>
                <c:pt idx="6">
                  <c:v>0.22888354888354887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45F-46BF-97D7-C8EEB018449B}"/>
            </c:ext>
          </c:extLst>
        </c:ser>
        <c:ser>
          <c:idx val="9"/>
          <c:order val="5"/>
          <c:tx>
            <c:strRef>
              <c:f>Sheet1!$B$55</c:f>
              <c:strCache>
                <c:ptCount val="1"/>
                <c:pt idx="0">
                  <c:v>Qel-ASU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Sheet1!$C$26:$K$26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Sheet1!$C$55:$K$55</c:f>
              <c:numCache>
                <c:formatCode>0.00</c:formatCode>
                <c:ptCount val="9"/>
                <c:pt idx="2">
                  <c:v>0.33944433944433944</c:v>
                </c:pt>
                <c:pt idx="3">
                  <c:v>0.33944433944433944</c:v>
                </c:pt>
                <c:pt idx="4">
                  <c:v>0.33944433944433944</c:v>
                </c:pt>
                <c:pt idx="5">
                  <c:v>0.33944433944433944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45F-46BF-97D7-C8EEB018449B}"/>
            </c:ext>
          </c:extLst>
        </c:ser>
        <c:ser>
          <c:idx val="2"/>
          <c:order val="6"/>
          <c:tx>
            <c:strRef>
              <c:f>Sheet1!$B$56</c:f>
              <c:strCache>
                <c:ptCount val="1"/>
                <c:pt idx="0">
                  <c:v>Qth-WHR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Sheet1!$C$26:$K$26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Sheet1!$C$56:$K$56</c:f>
              <c:numCache>
                <c:formatCode>0.00</c:formatCode>
                <c:ptCount val="9"/>
                <c:pt idx="1">
                  <c:v>-1.4585414585414587</c:v>
                </c:pt>
                <c:pt idx="8">
                  <c:v>-0.51218187218187228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5-4250-8C10-DB2DC4DE48A6}"/>
            </c:ext>
          </c:extLst>
        </c:ser>
        <c:ser>
          <c:idx val="5"/>
          <c:order val="7"/>
          <c:tx>
            <c:strRef>
              <c:f>Sheet1!$B$57</c:f>
              <c:strCache>
                <c:ptCount val="1"/>
                <c:pt idx="0">
                  <c:v>Qel-WHR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4.437868788643528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85-4250-8C10-DB2DC4DE48A6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F585-4250-8C10-DB2DC4DE48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Sheet1!$C$26:$K$26</c:f>
              <c:strCache>
                <c:ptCount val="9"/>
                <c:pt idx="0">
                  <c:v>NG</c:v>
                </c:pt>
                <c:pt idx="1">
                  <c:v>NG_CC</c:v>
                </c:pt>
                <c:pt idx="2">
                  <c:v>NGOxy</c:v>
                </c:pt>
                <c:pt idx="3">
                  <c:v>NGOxy_CC</c:v>
                </c:pt>
                <c:pt idx="4">
                  <c:v>Hyb</c:v>
                </c:pt>
                <c:pt idx="5">
                  <c:v>Hyb_CC</c:v>
                </c:pt>
                <c:pt idx="6">
                  <c:v>EL_CC</c:v>
                </c:pt>
                <c:pt idx="7">
                  <c:v>H2</c:v>
                </c:pt>
                <c:pt idx="8">
                  <c:v>H2_CC</c:v>
                </c:pt>
              </c:strCache>
            </c:strRef>
          </c:cat>
          <c:val>
            <c:numRef>
              <c:f>Sheet1!$C$57:$K$57</c:f>
              <c:numCache>
                <c:formatCode>0.00</c:formatCode>
                <c:ptCount val="9"/>
                <c:pt idx="0">
                  <c:v>-0.45856845856845857</c:v>
                </c:pt>
                <c:pt idx="1">
                  <c:v>-1.9872019872019874E-2</c:v>
                </c:pt>
                <c:pt idx="2">
                  <c:v>-0.37011637011637011</c:v>
                </c:pt>
                <c:pt idx="3">
                  <c:v>-0.37011637011637011</c:v>
                </c:pt>
                <c:pt idx="4">
                  <c:v>-0.28766476766476767</c:v>
                </c:pt>
                <c:pt idx="5">
                  <c:v>-0.28766476766476767</c:v>
                </c:pt>
                <c:pt idx="6">
                  <c:v>-6.1858357858357853E-2</c:v>
                </c:pt>
                <c:pt idx="7">
                  <c:v>-0.3603542403542403</c:v>
                </c:pt>
                <c:pt idx="8">
                  <c:v>-0.30756702756702758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5-4250-8C10-DB2DC4DE48A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727251448"/>
        <c:axId val="727251808"/>
        <c:extLst/>
      </c:barChart>
      <c:catAx>
        <c:axId val="727251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5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51808"/>
        <c:crosses val="autoZero"/>
        <c:auto val="1"/>
        <c:lblAlgn val="ctr"/>
        <c:lblOffset val="100"/>
        <c:noMultiLvlLbl val="0"/>
      </c:catAx>
      <c:valAx>
        <c:axId val="727251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 sz="1100" cap="none" baseline="0"/>
                  <a:t>Energy Consumption  (GJ/t of Glass)</a:t>
                </a:r>
                <a:endParaRPr lang="en-GB" sz="1100" cap="none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5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26</xdr:row>
      <xdr:rowOff>41910</xdr:rowOff>
    </xdr:from>
    <xdr:to>
      <xdr:col>16</xdr:col>
      <xdr:colOff>289560</xdr:colOff>
      <xdr:row>55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939F1B-E64C-B834-ED66-AF39AB2EA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388620</xdr:colOff>
      <xdr:row>0</xdr:row>
      <xdr:rowOff>106680</xdr:rowOff>
    </xdr:from>
    <xdr:to>
      <xdr:col>33</xdr:col>
      <xdr:colOff>121920</xdr:colOff>
      <xdr:row>29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D9CD04-EB9F-6380-4226-BA340E069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16931</xdr:colOff>
      <xdr:row>61</xdr:row>
      <xdr:rowOff>186264</xdr:rowOff>
    </xdr:from>
    <xdr:to>
      <xdr:col>9</xdr:col>
      <xdr:colOff>0</xdr:colOff>
      <xdr:row>92</xdr:row>
      <xdr:rowOff>135466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84B284-AA75-AD81-CBEB-0D0FF6A40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72FA-B4AD-488F-BEC8-43FAED4383CA}">
  <dimension ref="A1:N25"/>
  <sheetViews>
    <sheetView zoomScaleNormal="100" workbookViewId="0">
      <selection activeCell="F3" sqref="F3"/>
    </sheetView>
  </sheetViews>
  <sheetFormatPr defaultRowHeight="14.4" x14ac:dyDescent="0.3"/>
  <cols>
    <col min="1" max="1" width="17.77734375" customWidth="1"/>
    <col min="14" max="14" width="12.44140625" customWidth="1"/>
  </cols>
  <sheetData>
    <row r="1" spans="1:14" x14ac:dyDescent="0.3">
      <c r="A1" s="9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6</v>
      </c>
      <c r="I1" s="34" t="s">
        <v>7</v>
      </c>
      <c r="J1" s="35"/>
      <c r="K1" s="34" t="s">
        <v>8</v>
      </c>
      <c r="L1" s="36"/>
      <c r="M1" s="9" t="s">
        <v>9</v>
      </c>
      <c r="N1" s="9" t="s">
        <v>10</v>
      </c>
    </row>
    <row r="2" spans="1:14" x14ac:dyDescent="0.3">
      <c r="A2" s="10"/>
      <c r="B2" s="6" t="s">
        <v>11</v>
      </c>
      <c r="C2" s="7" t="s">
        <v>11</v>
      </c>
      <c r="D2" s="7" t="s">
        <v>11</v>
      </c>
      <c r="E2" s="8" t="s">
        <v>11</v>
      </c>
      <c r="F2" s="7" t="s">
        <v>11</v>
      </c>
      <c r="G2" s="7" t="s">
        <v>45</v>
      </c>
      <c r="H2" s="8" t="s">
        <v>12</v>
      </c>
      <c r="I2" s="6" t="s">
        <v>29</v>
      </c>
      <c r="J2" s="8" t="s">
        <v>30</v>
      </c>
      <c r="K2" s="7" t="s">
        <v>29</v>
      </c>
      <c r="L2" s="7" t="s">
        <v>30</v>
      </c>
      <c r="M2" s="10" t="s">
        <v>29</v>
      </c>
      <c r="N2" s="10" t="s">
        <v>29</v>
      </c>
    </row>
    <row r="3" spans="1:14" x14ac:dyDescent="0.3">
      <c r="A3" s="11" t="s">
        <v>19</v>
      </c>
      <c r="B3" s="1">
        <v>59004.800000000003</v>
      </c>
      <c r="C3" s="2">
        <v>3154.29</v>
      </c>
      <c r="D3" s="2">
        <v>0</v>
      </c>
      <c r="E3" s="3">
        <v>4245.7</v>
      </c>
      <c r="F3" s="2">
        <v>62159.09</v>
      </c>
      <c r="G3" s="2">
        <v>194620</v>
      </c>
      <c r="H3">
        <f>G3/$F$13</f>
        <v>0.66650691596576006</v>
      </c>
      <c r="I3" s="4">
        <v>7400</v>
      </c>
      <c r="J3" s="5">
        <v>59004.800000000003</v>
      </c>
      <c r="K3">
        <v>0</v>
      </c>
      <c r="L3">
        <v>0</v>
      </c>
      <c r="M3" s="11">
        <v>0</v>
      </c>
      <c r="N3" s="5">
        <v>0</v>
      </c>
    </row>
    <row r="4" spans="1:14" x14ac:dyDescent="0.3">
      <c r="A4" s="11" t="s">
        <v>20</v>
      </c>
      <c r="B4" s="4">
        <v>59004.800000000003</v>
      </c>
      <c r="C4">
        <v>9687.7800000000007</v>
      </c>
      <c r="D4">
        <v>0</v>
      </c>
      <c r="E4" s="5">
        <v>183.57</v>
      </c>
      <c r="F4">
        <v>68692.58</v>
      </c>
      <c r="G4">
        <v>55177.2</v>
      </c>
      <c r="H4">
        <f t="shared" ref="H4:H11" si="0">G4/$F$13</f>
        <v>0.18896303259493338</v>
      </c>
      <c r="I4" s="4">
        <v>7400</v>
      </c>
      <c r="J4" s="5">
        <v>59004.800000000003</v>
      </c>
      <c r="K4">
        <v>2471.35</v>
      </c>
      <c r="L4">
        <v>13504.6</v>
      </c>
      <c r="M4" s="11">
        <v>0</v>
      </c>
      <c r="N4" s="5">
        <v>0</v>
      </c>
    </row>
    <row r="5" spans="1:14" x14ac:dyDescent="0.3">
      <c r="A5" s="11" t="s">
        <v>21</v>
      </c>
      <c r="B5" s="4">
        <v>46313.599999999999</v>
      </c>
      <c r="C5">
        <v>7116.6</v>
      </c>
      <c r="D5">
        <v>0</v>
      </c>
      <c r="E5" s="5">
        <v>3426.17</v>
      </c>
      <c r="F5">
        <v>53430.2</v>
      </c>
      <c r="G5">
        <v>166463</v>
      </c>
      <c r="H5">
        <f t="shared" si="0"/>
        <v>0.57007882413117006</v>
      </c>
      <c r="I5" s="4">
        <v>7400</v>
      </c>
      <c r="J5" s="5">
        <v>46313.599999999999</v>
      </c>
      <c r="K5">
        <v>0</v>
      </c>
      <c r="L5">
        <v>0</v>
      </c>
      <c r="M5" s="11">
        <v>0</v>
      </c>
      <c r="N5" s="5">
        <v>3142.78</v>
      </c>
    </row>
    <row r="6" spans="1:14" x14ac:dyDescent="0.3">
      <c r="A6" s="11" t="s">
        <v>22</v>
      </c>
      <c r="B6" s="4">
        <v>46313.599999999999</v>
      </c>
      <c r="C6">
        <v>12309.3</v>
      </c>
      <c r="D6">
        <v>0</v>
      </c>
      <c r="E6" s="5">
        <v>3426.17</v>
      </c>
      <c r="F6">
        <v>58622.9</v>
      </c>
      <c r="G6">
        <v>35457.699999999997</v>
      </c>
      <c r="H6">
        <f t="shared" si="0"/>
        <v>0.12143049159510394</v>
      </c>
      <c r="I6" s="4">
        <v>7400</v>
      </c>
      <c r="J6" s="5">
        <v>46313.599999999999</v>
      </c>
      <c r="K6">
        <v>0</v>
      </c>
      <c r="L6">
        <v>0</v>
      </c>
      <c r="M6" s="11">
        <v>5192.74</v>
      </c>
      <c r="N6" s="5">
        <v>3142.78</v>
      </c>
    </row>
    <row r="7" spans="1:14" x14ac:dyDescent="0.3">
      <c r="A7" s="11" t="s">
        <v>23</v>
      </c>
      <c r="B7" s="4">
        <v>33935.699999999997</v>
      </c>
      <c r="C7">
        <v>12469</v>
      </c>
      <c r="D7">
        <v>0</v>
      </c>
      <c r="E7" s="5">
        <v>2663.56</v>
      </c>
      <c r="F7">
        <v>46404.7</v>
      </c>
      <c r="G7">
        <v>139575</v>
      </c>
      <c r="H7">
        <f t="shared" si="0"/>
        <v>0.47799662314212804</v>
      </c>
      <c r="I7" s="4">
        <v>12829.71</v>
      </c>
      <c r="J7" s="5">
        <v>33935.699999999997</v>
      </c>
      <c r="K7">
        <v>0</v>
      </c>
      <c r="L7">
        <v>0</v>
      </c>
      <c r="M7" s="11">
        <v>0</v>
      </c>
      <c r="N7" s="5">
        <v>2302.83</v>
      </c>
    </row>
    <row r="8" spans="1:14" x14ac:dyDescent="0.3">
      <c r="A8" s="11" t="s">
        <v>24</v>
      </c>
      <c r="B8" s="4">
        <v>33935.699999999997</v>
      </c>
      <c r="C8">
        <v>16840.3</v>
      </c>
      <c r="D8">
        <v>0</v>
      </c>
      <c r="E8" s="5">
        <v>2663.56</v>
      </c>
      <c r="F8">
        <v>50776</v>
      </c>
      <c r="G8">
        <v>29293</v>
      </c>
      <c r="H8">
        <f t="shared" si="0"/>
        <v>0.10031850318253524</v>
      </c>
      <c r="I8" s="4">
        <v>12829.71</v>
      </c>
      <c r="J8" s="5">
        <v>33935.699999999997</v>
      </c>
      <c r="K8">
        <v>0</v>
      </c>
      <c r="L8">
        <v>0</v>
      </c>
      <c r="M8" s="11">
        <v>4371.32</v>
      </c>
      <c r="N8" s="5">
        <v>2302.83</v>
      </c>
    </row>
    <row r="9" spans="1:14" x14ac:dyDescent="0.3">
      <c r="A9" s="11" t="s">
        <v>25</v>
      </c>
      <c r="B9" s="4">
        <v>0</v>
      </c>
      <c r="C9">
        <v>43483.6</v>
      </c>
      <c r="D9">
        <v>0</v>
      </c>
      <c r="E9" s="5">
        <v>572.76199999999994</v>
      </c>
      <c r="F9">
        <v>43483.6</v>
      </c>
      <c r="G9">
        <v>17873.099999999999</v>
      </c>
      <c r="H9">
        <f t="shared" si="0"/>
        <v>6.120925269626773E-2</v>
      </c>
      <c r="I9" s="4">
        <v>41937.1</v>
      </c>
      <c r="J9" s="5">
        <v>0</v>
      </c>
      <c r="K9">
        <v>0</v>
      </c>
      <c r="L9">
        <v>0</v>
      </c>
      <c r="M9" s="11">
        <v>2119.29</v>
      </c>
      <c r="N9" s="5">
        <v>0</v>
      </c>
    </row>
    <row r="10" spans="1:14" x14ac:dyDescent="0.3">
      <c r="A10" s="11" t="s">
        <v>26</v>
      </c>
      <c r="B10" s="4">
        <v>0</v>
      </c>
      <c r="C10">
        <v>3336.61</v>
      </c>
      <c r="D10">
        <v>57540.1</v>
      </c>
      <c r="E10" s="5">
        <v>4063.39</v>
      </c>
      <c r="F10">
        <v>60876.71</v>
      </c>
      <c r="G10">
        <v>78855.8</v>
      </c>
      <c r="H10">
        <f t="shared" si="0"/>
        <v>0.27005413659445476</v>
      </c>
      <c r="I10" s="4">
        <v>7400</v>
      </c>
      <c r="J10" s="5">
        <v>57540.1</v>
      </c>
      <c r="K10">
        <v>0</v>
      </c>
      <c r="L10">
        <v>0</v>
      </c>
      <c r="M10" s="11">
        <v>0</v>
      </c>
      <c r="N10" s="5">
        <v>0</v>
      </c>
    </row>
    <row r="11" spans="1:14" x14ac:dyDescent="0.3">
      <c r="A11" s="10" t="s">
        <v>27</v>
      </c>
      <c r="B11" s="6">
        <v>0</v>
      </c>
      <c r="C11" s="7">
        <v>5420.02</v>
      </c>
      <c r="D11" s="7">
        <v>57540.1</v>
      </c>
      <c r="E11" s="8">
        <v>2847.84</v>
      </c>
      <c r="F11" s="7">
        <v>62960.12</v>
      </c>
      <c r="G11">
        <v>29806.5</v>
      </c>
      <c r="H11">
        <f t="shared" si="0"/>
        <v>0.10207706500222705</v>
      </c>
      <c r="I11" s="6">
        <v>7400</v>
      </c>
      <c r="J11" s="8">
        <v>57540.1</v>
      </c>
      <c r="K11" s="7">
        <v>867.86300000000006</v>
      </c>
      <c r="L11" s="7">
        <v>4742.42</v>
      </c>
      <c r="M11" s="10">
        <v>0</v>
      </c>
      <c r="N11" s="8">
        <v>0</v>
      </c>
    </row>
    <row r="13" spans="1:14" x14ac:dyDescent="0.3">
      <c r="A13" t="s">
        <v>15</v>
      </c>
      <c r="C13" t="s">
        <v>16</v>
      </c>
      <c r="D13">
        <v>33333.33</v>
      </c>
      <c r="E13" t="s">
        <v>17</v>
      </c>
      <c r="F13">
        <f>D13*8.76</f>
        <v>291999.97080000001</v>
      </c>
      <c r="G13" t="s">
        <v>45</v>
      </c>
    </row>
    <row r="15" spans="1:14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6</v>
      </c>
      <c r="G15" t="s">
        <v>5</v>
      </c>
      <c r="H15" t="s">
        <v>7</v>
      </c>
      <c r="J15" t="s">
        <v>8</v>
      </c>
      <c r="L15" t="s">
        <v>9</v>
      </c>
      <c r="M15" t="s">
        <v>10</v>
      </c>
    </row>
    <row r="16" spans="1:14" x14ac:dyDescent="0.3">
      <c r="B16" t="s">
        <v>28</v>
      </c>
      <c r="C16" t="s">
        <v>28</v>
      </c>
      <c r="D16" t="s">
        <v>28</v>
      </c>
      <c r="E16" t="s">
        <v>28</v>
      </c>
      <c r="F16" t="s">
        <v>46</v>
      </c>
      <c r="G16" t="s">
        <v>18</v>
      </c>
      <c r="H16" t="s">
        <v>13</v>
      </c>
      <c r="I16" t="s">
        <v>14</v>
      </c>
      <c r="J16" t="s">
        <v>13</v>
      </c>
      <c r="K16" t="s">
        <v>14</v>
      </c>
      <c r="L16" t="s">
        <v>13</v>
      </c>
      <c r="M16" t="s">
        <v>13</v>
      </c>
    </row>
    <row r="17" spans="1:13" x14ac:dyDescent="0.3">
      <c r="A17" t="s">
        <v>19</v>
      </c>
      <c r="B17">
        <v>6.3725190372518998</v>
      </c>
      <c r="C17">
        <v>0.34066335406633502</v>
      </c>
      <c r="E17">
        <v>-0.45853564585356499</v>
      </c>
      <c r="F17">
        <f>G3/$F$13</f>
        <v>0.66650691596576006</v>
      </c>
      <c r="G17">
        <v>6.7131823913182398</v>
      </c>
      <c r="H17">
        <v>7400</v>
      </c>
      <c r="I17">
        <v>59004.800000000003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20</v>
      </c>
      <c r="B18">
        <v>6.3725190372518998</v>
      </c>
      <c r="C18">
        <v>1.04628034462803</v>
      </c>
      <c r="E18">
        <v>-1.9825561982556E-2</v>
      </c>
      <c r="F18">
        <f t="shared" ref="F18:F25" si="1">G4/$F$13</f>
        <v>0.18896303259493338</v>
      </c>
      <c r="G18">
        <v>7.41879938187994</v>
      </c>
      <c r="H18">
        <v>7400</v>
      </c>
      <c r="I18">
        <v>59004.800000000003</v>
      </c>
      <c r="J18">
        <v>2471.35</v>
      </c>
      <c r="K18">
        <v>13504.6</v>
      </c>
      <c r="L18">
        <v>0</v>
      </c>
      <c r="M18">
        <v>0</v>
      </c>
    </row>
    <row r="19" spans="1:13" x14ac:dyDescent="0.3">
      <c r="A19" t="s">
        <v>21</v>
      </c>
      <c r="B19">
        <v>5.0018693001869297</v>
      </c>
      <c r="C19">
        <v>0.76859287685928801</v>
      </c>
      <c r="E19">
        <v>-0.37002639700264001</v>
      </c>
      <c r="F19">
        <f t="shared" si="1"/>
        <v>0.57007882413117006</v>
      </c>
      <c r="G19">
        <v>5.7704621770462197</v>
      </c>
      <c r="H19">
        <v>7400</v>
      </c>
      <c r="I19">
        <v>46313.599999999999</v>
      </c>
      <c r="J19">
        <v>0</v>
      </c>
      <c r="K19">
        <v>0</v>
      </c>
      <c r="L19">
        <v>0</v>
      </c>
      <c r="M19">
        <v>3142.78</v>
      </c>
    </row>
    <row r="20" spans="1:13" x14ac:dyDescent="0.3">
      <c r="A20" t="s">
        <v>22</v>
      </c>
      <c r="B20">
        <v>5.0018693001869297</v>
      </c>
      <c r="C20">
        <v>1.32940453294045</v>
      </c>
      <c r="E20">
        <v>-0.37002639700264001</v>
      </c>
      <c r="F20">
        <f t="shared" si="1"/>
        <v>0.12143049159510394</v>
      </c>
      <c r="G20">
        <v>6.3312738331273799</v>
      </c>
      <c r="H20">
        <v>7400</v>
      </c>
      <c r="I20">
        <v>46313.599999999999</v>
      </c>
      <c r="J20">
        <v>0</v>
      </c>
      <c r="K20">
        <v>0</v>
      </c>
      <c r="L20">
        <v>5192.74</v>
      </c>
      <c r="M20">
        <v>3142.78</v>
      </c>
    </row>
    <row r="21" spans="1:13" x14ac:dyDescent="0.3">
      <c r="A21" t="s">
        <v>23</v>
      </c>
      <c r="B21">
        <v>3.6650559665056002</v>
      </c>
      <c r="C21">
        <v>1.3466521346652101</v>
      </c>
      <c r="E21">
        <v>-0.287664508766451</v>
      </c>
      <c r="F21">
        <f t="shared" si="1"/>
        <v>0.47799662314212804</v>
      </c>
      <c r="G21">
        <v>5.01170810117081</v>
      </c>
      <c r="H21">
        <v>12829.71</v>
      </c>
      <c r="I21">
        <v>33935.699999999997</v>
      </c>
      <c r="J21">
        <v>0</v>
      </c>
      <c r="K21">
        <v>0</v>
      </c>
      <c r="L21">
        <v>0</v>
      </c>
      <c r="M21">
        <v>2302.83</v>
      </c>
    </row>
    <row r="22" spans="1:13" x14ac:dyDescent="0.3">
      <c r="A22" t="s">
        <v>24</v>
      </c>
      <c r="B22">
        <v>3.6650559665056002</v>
      </c>
      <c r="C22">
        <v>1.8187525818752599</v>
      </c>
      <c r="E22">
        <v>-0.287664508766451</v>
      </c>
      <c r="F22">
        <f t="shared" si="1"/>
        <v>0.10031850318253524</v>
      </c>
      <c r="G22">
        <v>5.4838085483808499</v>
      </c>
      <c r="H22">
        <v>12829.71</v>
      </c>
      <c r="I22">
        <v>33935.699999999997</v>
      </c>
      <c r="J22">
        <v>0</v>
      </c>
      <c r="K22">
        <v>0</v>
      </c>
      <c r="L22">
        <v>4371.32</v>
      </c>
      <c r="M22">
        <v>2302.83</v>
      </c>
    </row>
    <row r="23" spans="1:13" x14ac:dyDescent="0.3">
      <c r="A23" t="s">
        <v>25</v>
      </c>
      <c r="C23">
        <v>4.69622926962293</v>
      </c>
      <c r="E23">
        <v>-6.1858302185830001E-2</v>
      </c>
      <c r="F23">
        <f t="shared" si="1"/>
        <v>6.120925269626773E-2</v>
      </c>
      <c r="G23">
        <v>4.69622926962293</v>
      </c>
      <c r="H23">
        <v>41937.1</v>
      </c>
      <c r="I23">
        <v>0</v>
      </c>
      <c r="J23">
        <v>0</v>
      </c>
      <c r="K23">
        <v>0</v>
      </c>
      <c r="L23">
        <v>2119.29</v>
      </c>
      <c r="M23">
        <v>0</v>
      </c>
    </row>
    <row r="24" spans="1:13" x14ac:dyDescent="0.3">
      <c r="A24" t="s">
        <v>26</v>
      </c>
      <c r="C24">
        <v>0.36035391603539202</v>
      </c>
      <c r="D24">
        <v>6.2143314214331404</v>
      </c>
      <c r="E24">
        <v>-0.438846163884616</v>
      </c>
      <c r="F24">
        <f t="shared" si="1"/>
        <v>0.27005413659445476</v>
      </c>
      <c r="G24">
        <v>6.5746853374685301</v>
      </c>
      <c r="H24">
        <v>7400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27</v>
      </c>
      <c r="C25">
        <v>0.58536221853622195</v>
      </c>
      <c r="D25">
        <v>6.2143314214331404</v>
      </c>
      <c r="E25">
        <v>-0.307566750756675</v>
      </c>
      <c r="F25">
        <f t="shared" si="1"/>
        <v>0.10207706500222705</v>
      </c>
      <c r="G25">
        <v>6.7996936399693597</v>
      </c>
      <c r="H25">
        <v>7400</v>
      </c>
      <c r="I25">
        <v>57540.1</v>
      </c>
      <c r="J25">
        <v>867.86300000000006</v>
      </c>
      <c r="K25">
        <v>4742.42</v>
      </c>
      <c r="L25">
        <v>0</v>
      </c>
      <c r="M25">
        <v>0</v>
      </c>
    </row>
  </sheetData>
  <mergeCells count="2">
    <mergeCell ref="I1:J1"/>
    <mergeCell ref="K1:L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C30B-0A2D-41EC-9295-6F448BBF8D6F}">
  <dimension ref="A1:P71"/>
  <sheetViews>
    <sheetView tabSelected="1" topLeftCell="A37" zoomScale="90" zoomScaleNormal="90" workbookViewId="0">
      <selection activeCell="G47" sqref="G47"/>
    </sheetView>
  </sheetViews>
  <sheetFormatPr defaultRowHeight="14.4" x14ac:dyDescent="0.3"/>
  <cols>
    <col min="1" max="1" width="10" bestFit="1" customWidth="1"/>
    <col min="2" max="2" width="18.109375" customWidth="1"/>
    <col min="3" max="3" width="16.88671875" bestFit="1" customWidth="1"/>
    <col min="4" max="4" width="15.77734375" bestFit="1" customWidth="1"/>
    <col min="5" max="5" width="17.109375" customWidth="1"/>
    <col min="6" max="6" width="15.77734375" bestFit="1" customWidth="1"/>
    <col min="7" max="7" width="16.88671875" bestFit="1" customWidth="1"/>
    <col min="8" max="8" width="18" bestFit="1" customWidth="1"/>
    <col min="9" max="9" width="19.21875" bestFit="1" customWidth="1"/>
    <col min="10" max="10" width="14.21875" customWidth="1"/>
    <col min="11" max="11" width="18" bestFit="1" customWidth="1"/>
    <col min="12" max="12" width="12.77734375" bestFit="1" customWidth="1"/>
    <col min="13" max="13" width="13.109375" bestFit="1" customWidth="1"/>
    <col min="14" max="14" width="12.77734375" bestFit="1" customWidth="1"/>
    <col min="15" max="15" width="14.21875" customWidth="1"/>
    <col min="16" max="16" width="13.109375" bestFit="1" customWidth="1"/>
    <col min="17" max="17" width="7.109375" bestFit="1" customWidth="1"/>
    <col min="18" max="19" width="13.109375" bestFit="1" customWidth="1"/>
    <col min="20" max="20" width="7.44140625" bestFit="1" customWidth="1"/>
  </cols>
  <sheetData>
    <row r="1" spans="1:16" x14ac:dyDescent="0.3">
      <c r="A1" s="9" t="s">
        <v>0</v>
      </c>
      <c r="B1" s="34" t="s">
        <v>7</v>
      </c>
      <c r="C1" s="35"/>
      <c r="D1" s="1" t="s">
        <v>1</v>
      </c>
      <c r="E1" s="2" t="s">
        <v>2</v>
      </c>
      <c r="F1" s="2" t="s">
        <v>3</v>
      </c>
      <c r="G1" s="3" t="s">
        <v>4</v>
      </c>
      <c r="H1" s="34" t="s">
        <v>8</v>
      </c>
      <c r="I1" s="36"/>
      <c r="J1" s="9" t="s">
        <v>9</v>
      </c>
      <c r="K1" s="9" t="s">
        <v>10</v>
      </c>
      <c r="N1" s="34" t="s">
        <v>7</v>
      </c>
      <c r="O1" s="35"/>
    </row>
    <row r="2" spans="1:16" x14ac:dyDescent="0.3">
      <c r="A2" s="10"/>
      <c r="B2" s="8" t="s">
        <v>30</v>
      </c>
      <c r="C2" s="6" t="s">
        <v>29</v>
      </c>
      <c r="D2" s="6" t="s">
        <v>31</v>
      </c>
      <c r="E2" s="7" t="s">
        <v>11</v>
      </c>
      <c r="F2" s="7" t="s">
        <v>11</v>
      </c>
      <c r="G2" s="8" t="s">
        <v>11</v>
      </c>
      <c r="H2" s="7" t="s">
        <v>29</v>
      </c>
      <c r="I2" s="7" t="s">
        <v>30</v>
      </c>
      <c r="J2" s="10" t="s">
        <v>29</v>
      </c>
      <c r="K2" s="10" t="s">
        <v>29</v>
      </c>
      <c r="N2" s="6" t="s">
        <v>29</v>
      </c>
      <c r="O2" s="8" t="s">
        <v>30</v>
      </c>
      <c r="P2" t="s">
        <v>54</v>
      </c>
    </row>
    <row r="3" spans="1:16" x14ac:dyDescent="0.3">
      <c r="A3" s="11" t="s">
        <v>19</v>
      </c>
      <c r="B3" s="4">
        <f>D3-G3</f>
        <v>54759.100000000006</v>
      </c>
      <c r="C3" s="4">
        <f>E3</f>
        <v>3154.29</v>
      </c>
      <c r="D3" s="1">
        <v>59004.800000000003</v>
      </c>
      <c r="E3" s="2">
        <v>3154.29</v>
      </c>
      <c r="F3" s="2">
        <v>0</v>
      </c>
      <c r="G3" s="3">
        <v>4245.7</v>
      </c>
      <c r="H3">
        <v>0</v>
      </c>
      <c r="I3">
        <v>0</v>
      </c>
      <c r="J3" s="11">
        <v>0</v>
      </c>
      <c r="K3" s="5">
        <v>0</v>
      </c>
      <c r="N3" s="4">
        <v>7400</v>
      </c>
      <c r="O3" s="5">
        <v>59004.800000000003</v>
      </c>
      <c r="P3">
        <v>59</v>
      </c>
    </row>
    <row r="4" spans="1:16" x14ac:dyDescent="0.3">
      <c r="A4" s="11" t="s">
        <v>20</v>
      </c>
      <c r="B4" s="4"/>
      <c r="C4" s="4"/>
      <c r="D4" s="4">
        <v>59004.800000000003</v>
      </c>
      <c r="E4">
        <v>9687.7800000000007</v>
      </c>
      <c r="F4">
        <v>0</v>
      </c>
      <c r="G4" s="5">
        <v>183.57</v>
      </c>
      <c r="H4">
        <v>2471.35</v>
      </c>
      <c r="I4">
        <v>13504.6</v>
      </c>
      <c r="J4" s="11">
        <v>0</v>
      </c>
      <c r="K4" s="5">
        <v>0</v>
      </c>
      <c r="N4" s="4">
        <v>7400</v>
      </c>
      <c r="O4" s="5">
        <v>59004.800000000003</v>
      </c>
      <c r="P4">
        <v>59</v>
      </c>
    </row>
    <row r="5" spans="1:16" x14ac:dyDescent="0.3">
      <c r="A5" s="11" t="s">
        <v>21</v>
      </c>
      <c r="B5" s="4"/>
      <c r="C5" s="4"/>
      <c r="D5" s="4">
        <v>46313.599999999999</v>
      </c>
      <c r="E5">
        <v>7116.6</v>
      </c>
      <c r="F5">
        <v>0</v>
      </c>
      <c r="G5" s="5">
        <v>3426.17</v>
      </c>
      <c r="H5">
        <v>0</v>
      </c>
      <c r="I5">
        <v>0</v>
      </c>
      <c r="J5" s="11">
        <v>0</v>
      </c>
      <c r="K5" s="5">
        <v>3142.78</v>
      </c>
      <c r="N5" s="4">
        <v>7400</v>
      </c>
      <c r="O5" s="5">
        <v>46313.599999999999</v>
      </c>
      <c r="P5">
        <v>46.32</v>
      </c>
    </row>
    <row r="6" spans="1:16" x14ac:dyDescent="0.3">
      <c r="A6" s="11" t="s">
        <v>22</v>
      </c>
      <c r="B6" s="4"/>
      <c r="C6" s="4"/>
      <c r="D6" s="4">
        <v>46313.599999999999</v>
      </c>
      <c r="E6">
        <v>12309.3</v>
      </c>
      <c r="F6">
        <v>0</v>
      </c>
      <c r="G6" s="5">
        <v>3426.17</v>
      </c>
      <c r="H6">
        <v>0</v>
      </c>
      <c r="I6">
        <v>0</v>
      </c>
      <c r="J6" s="11">
        <v>5192.74</v>
      </c>
      <c r="K6" s="5">
        <v>3142.78</v>
      </c>
      <c r="N6" s="4">
        <v>7400</v>
      </c>
      <c r="O6" s="5">
        <v>46313.599999999999</v>
      </c>
      <c r="P6">
        <v>46.32</v>
      </c>
    </row>
    <row r="7" spans="1:16" x14ac:dyDescent="0.3">
      <c r="A7" s="11" t="s">
        <v>23</v>
      </c>
      <c r="B7" s="4"/>
      <c r="C7" s="4"/>
      <c r="D7" s="4">
        <v>33935.699999999997</v>
      </c>
      <c r="E7">
        <v>12469</v>
      </c>
      <c r="F7">
        <v>0</v>
      </c>
      <c r="G7" s="5">
        <v>2663.56</v>
      </c>
      <c r="H7">
        <v>0</v>
      </c>
      <c r="I7">
        <v>0</v>
      </c>
      <c r="J7" s="11">
        <v>0</v>
      </c>
      <c r="K7" s="5">
        <v>2302.83</v>
      </c>
      <c r="N7" s="4">
        <v>12829.71</v>
      </c>
      <c r="O7" s="5">
        <v>33935.699999999997</v>
      </c>
      <c r="P7">
        <v>33.94</v>
      </c>
    </row>
    <row r="8" spans="1:16" x14ac:dyDescent="0.3">
      <c r="A8" s="11" t="s">
        <v>24</v>
      </c>
      <c r="B8" s="4"/>
      <c r="C8" s="4"/>
      <c r="D8" s="4">
        <v>33935.699999999997</v>
      </c>
      <c r="E8">
        <v>16840.3</v>
      </c>
      <c r="F8">
        <v>0</v>
      </c>
      <c r="G8" s="5">
        <v>2663.56</v>
      </c>
      <c r="H8">
        <v>0</v>
      </c>
      <c r="I8">
        <v>0</v>
      </c>
      <c r="J8" s="11">
        <v>4371.32</v>
      </c>
      <c r="K8" s="5">
        <v>2302.83</v>
      </c>
      <c r="N8" s="4">
        <v>12829.71</v>
      </c>
      <c r="O8" s="5">
        <v>33935.699999999997</v>
      </c>
      <c r="P8">
        <v>33.94</v>
      </c>
    </row>
    <row r="9" spans="1:16" x14ac:dyDescent="0.3">
      <c r="A9" s="11" t="s">
        <v>25</v>
      </c>
      <c r="B9" s="4"/>
      <c r="C9" s="4"/>
      <c r="D9" s="4">
        <v>0</v>
      </c>
      <c r="E9">
        <v>43483.6</v>
      </c>
      <c r="F9">
        <v>0</v>
      </c>
      <c r="G9" s="5">
        <v>572.76199999999994</v>
      </c>
      <c r="H9">
        <v>0</v>
      </c>
      <c r="I9">
        <v>0</v>
      </c>
      <c r="J9" s="11">
        <v>2119.29</v>
      </c>
      <c r="K9" s="5">
        <v>0</v>
      </c>
      <c r="N9" s="4">
        <v>41937.1</v>
      </c>
      <c r="O9" s="5">
        <v>0</v>
      </c>
      <c r="P9">
        <f t="shared" ref="P9" si="0">O9/1000</f>
        <v>0</v>
      </c>
    </row>
    <row r="10" spans="1:16" x14ac:dyDescent="0.3">
      <c r="A10" s="11" t="s">
        <v>26</v>
      </c>
      <c r="B10" s="4"/>
      <c r="C10" s="4"/>
      <c r="D10" s="4">
        <v>0</v>
      </c>
      <c r="E10">
        <v>3336.61</v>
      </c>
      <c r="F10">
        <v>57540.1</v>
      </c>
      <c r="G10" s="5">
        <v>4063.39</v>
      </c>
      <c r="H10">
        <v>0</v>
      </c>
      <c r="I10">
        <v>0</v>
      </c>
      <c r="J10" s="11">
        <v>0</v>
      </c>
      <c r="K10" s="5">
        <v>0</v>
      </c>
      <c r="N10" s="4">
        <v>7400</v>
      </c>
      <c r="O10" s="5">
        <v>57540.1</v>
      </c>
      <c r="P10">
        <v>57.54</v>
      </c>
    </row>
    <row r="11" spans="1:16" x14ac:dyDescent="0.3">
      <c r="A11" s="10" t="s">
        <v>27</v>
      </c>
      <c r="B11" s="6"/>
      <c r="C11" s="6"/>
      <c r="D11" s="6">
        <v>0</v>
      </c>
      <c r="E11" s="7">
        <v>5420.02</v>
      </c>
      <c r="F11" s="7">
        <v>57540.1</v>
      </c>
      <c r="G11" s="8">
        <v>2847.84</v>
      </c>
      <c r="H11" s="7">
        <v>867.86300000000006</v>
      </c>
      <c r="I11" s="7">
        <v>4742.42</v>
      </c>
      <c r="J11" s="10">
        <v>0</v>
      </c>
      <c r="K11" s="8">
        <v>0</v>
      </c>
      <c r="N11" s="6">
        <v>7400</v>
      </c>
      <c r="O11" s="8">
        <v>57540.1</v>
      </c>
      <c r="P11">
        <v>57.54</v>
      </c>
    </row>
    <row r="13" spans="1:16" x14ac:dyDescent="0.3">
      <c r="A13" s="16" t="s">
        <v>0</v>
      </c>
      <c r="B13" s="14" t="s">
        <v>7</v>
      </c>
      <c r="C13" s="12" t="s">
        <v>7</v>
      </c>
      <c r="D13" s="12" t="s">
        <v>7</v>
      </c>
      <c r="E13" s="12" t="s">
        <v>7</v>
      </c>
      <c r="F13" s="12" t="s">
        <v>8</v>
      </c>
      <c r="G13" s="12" t="s">
        <v>8</v>
      </c>
      <c r="H13" s="12" t="s">
        <v>8</v>
      </c>
      <c r="I13" s="12" t="s">
        <v>8</v>
      </c>
      <c r="J13" s="12" t="s">
        <v>9</v>
      </c>
      <c r="K13" s="12" t="s">
        <v>9</v>
      </c>
      <c r="L13" s="12" t="s">
        <v>10</v>
      </c>
      <c r="M13" s="15" t="s">
        <v>10</v>
      </c>
    </row>
    <row r="14" spans="1:16" x14ac:dyDescent="0.3">
      <c r="A14" s="17"/>
      <c r="B14" s="13" t="s">
        <v>14</v>
      </c>
      <c r="C14" s="2" t="s">
        <v>34</v>
      </c>
      <c r="D14" s="12" t="s">
        <v>32</v>
      </c>
      <c r="E14" s="15" t="s">
        <v>33</v>
      </c>
      <c r="F14" s="15" t="s">
        <v>14</v>
      </c>
      <c r="G14" s="2" t="s">
        <v>34</v>
      </c>
      <c r="H14" s="12" t="s">
        <v>32</v>
      </c>
      <c r="I14" s="15" t="s">
        <v>33</v>
      </c>
      <c r="J14" s="12" t="s">
        <v>32</v>
      </c>
      <c r="K14" s="15" t="s">
        <v>33</v>
      </c>
      <c r="L14" s="12" t="s">
        <v>32</v>
      </c>
      <c r="M14" s="15" t="s">
        <v>33</v>
      </c>
    </row>
    <row r="15" spans="1:16" x14ac:dyDescent="0.3">
      <c r="A15" s="11" t="s">
        <v>19</v>
      </c>
      <c r="B15" s="1">
        <f>D3-G3</f>
        <v>54759.100000000006</v>
      </c>
      <c r="C15" s="2">
        <v>0</v>
      </c>
      <c r="D15" s="2">
        <v>3154.29</v>
      </c>
      <c r="E15" s="3">
        <v>4245.7</v>
      </c>
      <c r="F15" s="4">
        <v>0</v>
      </c>
      <c r="G15">
        <v>0</v>
      </c>
      <c r="H15">
        <v>0</v>
      </c>
      <c r="I15" s="5">
        <v>0</v>
      </c>
      <c r="J15">
        <v>0</v>
      </c>
      <c r="K15">
        <v>0</v>
      </c>
      <c r="L15" s="1">
        <v>0</v>
      </c>
      <c r="M15" s="3">
        <v>0</v>
      </c>
    </row>
    <row r="16" spans="1:16" x14ac:dyDescent="0.3">
      <c r="A16" s="11" t="s">
        <v>20</v>
      </c>
      <c r="B16" s="4">
        <f>D4-G4-I4</f>
        <v>45316.630000000005</v>
      </c>
      <c r="C16">
        <v>0</v>
      </c>
      <c r="D16">
        <v>7400</v>
      </c>
      <c r="E16" s="5">
        <v>0</v>
      </c>
      <c r="F16" s="4">
        <v>0</v>
      </c>
      <c r="G16">
        <v>13504.6</v>
      </c>
      <c r="H16">
        <f>H4-G4</f>
        <v>2287.7799999999997</v>
      </c>
      <c r="I16" s="5">
        <v>183.57</v>
      </c>
      <c r="J16" s="4">
        <v>0</v>
      </c>
      <c r="K16">
        <v>0</v>
      </c>
      <c r="L16" s="4">
        <v>0</v>
      </c>
      <c r="M16" s="5">
        <v>0</v>
      </c>
    </row>
    <row r="17" spans="1:13" x14ac:dyDescent="0.3">
      <c r="A17" s="11" t="s">
        <v>21</v>
      </c>
      <c r="B17" s="4">
        <f>D5-G5</f>
        <v>42887.43</v>
      </c>
      <c r="C17">
        <v>0</v>
      </c>
      <c r="D17">
        <v>7116.6</v>
      </c>
      <c r="E17" s="5">
        <f>G5-K5</f>
        <v>283.38999999999987</v>
      </c>
      <c r="F17" s="4">
        <v>0</v>
      </c>
      <c r="G17">
        <v>0</v>
      </c>
      <c r="H17">
        <v>0</v>
      </c>
      <c r="I17" s="5">
        <v>0</v>
      </c>
      <c r="J17" s="4">
        <v>0</v>
      </c>
      <c r="K17">
        <v>0</v>
      </c>
      <c r="L17" s="4">
        <v>0</v>
      </c>
      <c r="M17" s="5">
        <v>3142.78</v>
      </c>
    </row>
    <row r="18" spans="1:13" x14ac:dyDescent="0.3">
      <c r="A18" s="11" t="s">
        <v>22</v>
      </c>
      <c r="B18" s="4">
        <f>D6-G6</f>
        <v>42887.43</v>
      </c>
      <c r="C18">
        <v>0</v>
      </c>
      <c r="D18">
        <v>7400</v>
      </c>
      <c r="E18" s="5">
        <v>0</v>
      </c>
      <c r="F18" s="4">
        <v>0</v>
      </c>
      <c r="G18">
        <v>0</v>
      </c>
      <c r="H18">
        <v>0</v>
      </c>
      <c r="I18" s="5">
        <v>0</v>
      </c>
      <c r="J18" s="4">
        <f>J6-K18</f>
        <v>4909.3500000000004</v>
      </c>
      <c r="K18">
        <f>G6-M18</f>
        <v>283.38999999999987</v>
      </c>
      <c r="L18" s="4">
        <v>0</v>
      </c>
      <c r="M18" s="5">
        <v>3142.78</v>
      </c>
    </row>
    <row r="19" spans="1:13" x14ac:dyDescent="0.3">
      <c r="A19" s="11" t="s">
        <v>23</v>
      </c>
      <c r="B19" s="4">
        <f>D7-G7</f>
        <v>31272.139999999996</v>
      </c>
      <c r="C19">
        <v>0</v>
      </c>
      <c r="D19">
        <f>E7</f>
        <v>12469</v>
      </c>
      <c r="E19" s="5">
        <f>G8-M20</f>
        <v>360.73</v>
      </c>
      <c r="F19" s="4">
        <v>0</v>
      </c>
      <c r="G19">
        <v>0</v>
      </c>
      <c r="H19">
        <v>0</v>
      </c>
      <c r="I19" s="5">
        <v>0</v>
      </c>
      <c r="J19" s="4">
        <v>0</v>
      </c>
      <c r="K19">
        <v>0</v>
      </c>
      <c r="L19" s="4">
        <v>0</v>
      </c>
      <c r="M19" s="5">
        <f>K7</f>
        <v>2302.83</v>
      </c>
    </row>
    <row r="20" spans="1:13" x14ac:dyDescent="0.3">
      <c r="A20" s="11" t="s">
        <v>24</v>
      </c>
      <c r="B20" s="4">
        <f>D8-G8</f>
        <v>31272.139999999996</v>
      </c>
      <c r="C20">
        <v>0</v>
      </c>
      <c r="D20">
        <f>E8</f>
        <v>16840.3</v>
      </c>
      <c r="E20" s="5">
        <f>G8-K8</f>
        <v>360.73</v>
      </c>
      <c r="F20" s="4">
        <v>0</v>
      </c>
      <c r="G20">
        <v>0</v>
      </c>
      <c r="H20">
        <v>0</v>
      </c>
      <c r="I20" s="5">
        <v>0</v>
      </c>
      <c r="J20" s="4">
        <v>4371.32</v>
      </c>
      <c r="K20">
        <v>0</v>
      </c>
      <c r="L20" s="4">
        <v>0</v>
      </c>
      <c r="M20" s="5">
        <f>K8</f>
        <v>2302.83</v>
      </c>
    </row>
    <row r="21" spans="1:13" x14ac:dyDescent="0.3">
      <c r="A21" s="11" t="s">
        <v>25</v>
      </c>
      <c r="B21" s="4">
        <v>0</v>
      </c>
      <c r="C21">
        <v>0</v>
      </c>
      <c r="D21">
        <f>E9-G9</f>
        <v>42910.837999999996</v>
      </c>
      <c r="E21" s="5">
        <v>572.76199999999994</v>
      </c>
      <c r="F21" s="4">
        <v>0</v>
      </c>
      <c r="G21">
        <v>0</v>
      </c>
      <c r="H21">
        <v>0</v>
      </c>
      <c r="I21" s="5">
        <v>0</v>
      </c>
      <c r="J21" s="4">
        <v>2119.29</v>
      </c>
      <c r="K21" s="5">
        <v>0</v>
      </c>
      <c r="L21" s="4">
        <v>0</v>
      </c>
      <c r="M21" s="5">
        <v>0</v>
      </c>
    </row>
    <row r="22" spans="1:13" x14ac:dyDescent="0.3">
      <c r="A22" s="11" t="s">
        <v>26</v>
      </c>
      <c r="B22" s="4">
        <f>F10-G10</f>
        <v>53476.71</v>
      </c>
      <c r="C22">
        <v>0</v>
      </c>
      <c r="D22">
        <v>3336.61</v>
      </c>
      <c r="E22" s="5">
        <v>4063.39</v>
      </c>
      <c r="F22" s="4">
        <v>0</v>
      </c>
      <c r="G22">
        <v>0</v>
      </c>
      <c r="H22">
        <v>0</v>
      </c>
      <c r="I22" s="5">
        <v>0</v>
      </c>
      <c r="J22" s="4">
        <v>0</v>
      </c>
      <c r="K22" s="5">
        <v>0</v>
      </c>
      <c r="L22" s="4">
        <v>0</v>
      </c>
      <c r="M22" s="5">
        <v>0</v>
      </c>
    </row>
    <row r="23" spans="1:13" x14ac:dyDescent="0.3">
      <c r="A23" s="10" t="s">
        <v>27</v>
      </c>
      <c r="B23" s="6">
        <f>F11-G11-I11</f>
        <v>49949.84</v>
      </c>
      <c r="C23" s="7">
        <v>0</v>
      </c>
      <c r="D23" s="7">
        <v>5420.02</v>
      </c>
      <c r="E23" s="8">
        <f>G11-I23</f>
        <v>1979.9770000000001</v>
      </c>
      <c r="F23" s="6">
        <v>0</v>
      </c>
      <c r="G23" s="7">
        <f>I11</f>
        <v>4742.42</v>
      </c>
      <c r="H23" s="7">
        <v>0</v>
      </c>
      <c r="I23" s="8">
        <f>H11</f>
        <v>867.86300000000006</v>
      </c>
      <c r="J23" s="6">
        <v>0</v>
      </c>
      <c r="K23" s="8">
        <v>0</v>
      </c>
      <c r="L23" s="6">
        <v>0</v>
      </c>
      <c r="M23" s="8">
        <v>0</v>
      </c>
    </row>
    <row r="26" spans="1:13" x14ac:dyDescent="0.3">
      <c r="B26" s="15"/>
      <c r="C26" s="12" t="s">
        <v>19</v>
      </c>
      <c r="D26" s="15" t="s">
        <v>20</v>
      </c>
      <c r="E26" s="15" t="s">
        <v>21</v>
      </c>
      <c r="F26" s="14" t="s">
        <v>22</v>
      </c>
      <c r="G26" s="15" t="s">
        <v>23</v>
      </c>
      <c r="H26" s="15" t="s">
        <v>24</v>
      </c>
      <c r="I26" s="15" t="s">
        <v>25</v>
      </c>
      <c r="J26" s="15" t="s">
        <v>26</v>
      </c>
      <c r="K26" s="13" t="s">
        <v>27</v>
      </c>
    </row>
    <row r="27" spans="1:13" x14ac:dyDescent="0.3">
      <c r="B27" s="6" t="s">
        <v>35</v>
      </c>
      <c r="C27" s="4">
        <v>54759.100000000006</v>
      </c>
      <c r="D27" s="11">
        <v>45317</v>
      </c>
      <c r="E27" s="11">
        <v>42887</v>
      </c>
      <c r="F27" s="4">
        <v>42887</v>
      </c>
      <c r="G27" s="11">
        <v>31272</v>
      </c>
      <c r="H27" s="11">
        <f>B20</f>
        <v>31272.139999999996</v>
      </c>
      <c r="I27" s="11">
        <v>0</v>
      </c>
      <c r="J27" s="11">
        <f>B22</f>
        <v>53476.71</v>
      </c>
      <c r="K27" s="5">
        <f>B23</f>
        <v>49949.84</v>
      </c>
    </row>
    <row r="28" spans="1:13" x14ac:dyDescent="0.3">
      <c r="B28" s="12" t="s">
        <v>36</v>
      </c>
      <c r="C28" s="4">
        <v>3154</v>
      </c>
      <c r="D28" s="11">
        <v>7400</v>
      </c>
      <c r="E28" s="11">
        <v>7112</v>
      </c>
      <c r="F28">
        <v>7400</v>
      </c>
      <c r="G28" s="11">
        <f>D19</f>
        <v>12469</v>
      </c>
      <c r="H28" s="11">
        <f>D20</f>
        <v>16840.3</v>
      </c>
      <c r="I28" s="11">
        <f>D21</f>
        <v>42910.837999999996</v>
      </c>
      <c r="J28" s="11">
        <f>D22</f>
        <v>3336.61</v>
      </c>
      <c r="K28" s="5">
        <f>D23</f>
        <v>5420.02</v>
      </c>
    </row>
    <row r="29" spans="1:13" x14ac:dyDescent="0.3">
      <c r="B29" s="12" t="s">
        <v>37</v>
      </c>
      <c r="C29" s="4">
        <v>4246</v>
      </c>
      <c r="D29" s="11"/>
      <c r="E29" s="11">
        <v>284</v>
      </c>
      <c r="G29" s="11">
        <f>E19</f>
        <v>360.73</v>
      </c>
      <c r="H29" s="11">
        <f>E20</f>
        <v>360.73</v>
      </c>
      <c r="I29" s="11">
        <f>E21</f>
        <v>572.76199999999994</v>
      </c>
      <c r="J29" s="11">
        <f>E22</f>
        <v>4063.39</v>
      </c>
      <c r="K29" s="5">
        <f>E23</f>
        <v>1979.9770000000001</v>
      </c>
    </row>
    <row r="30" spans="1:13" x14ac:dyDescent="0.3">
      <c r="B30" s="12" t="s">
        <v>38</v>
      </c>
      <c r="C30" s="1"/>
      <c r="D30" s="9">
        <v>13505</v>
      </c>
      <c r="E30" s="9"/>
      <c r="F30" s="1"/>
      <c r="G30" s="9"/>
      <c r="H30" s="9"/>
      <c r="I30" s="9"/>
      <c r="J30" s="9"/>
      <c r="K30" s="3">
        <f>G23</f>
        <v>4742.42</v>
      </c>
    </row>
    <row r="31" spans="1:13" x14ac:dyDescent="0.3">
      <c r="B31" s="12" t="s">
        <v>39</v>
      </c>
      <c r="C31" s="4"/>
      <c r="D31" s="11">
        <v>2288</v>
      </c>
      <c r="E31" s="11"/>
      <c r="F31" s="4"/>
      <c r="G31" s="11"/>
      <c r="H31" s="11"/>
      <c r="I31" s="11"/>
      <c r="J31" s="11"/>
      <c r="K31" s="5">
        <v>0</v>
      </c>
    </row>
    <row r="32" spans="1:13" x14ac:dyDescent="0.3">
      <c r="B32" s="12" t="s">
        <v>40</v>
      </c>
      <c r="C32" s="6"/>
      <c r="D32" s="10">
        <v>184</v>
      </c>
      <c r="E32" s="10"/>
      <c r="F32" s="6"/>
      <c r="G32" s="10"/>
      <c r="H32" s="10"/>
      <c r="I32" s="10"/>
      <c r="J32" s="10"/>
      <c r="K32" s="8">
        <f>I23</f>
        <v>867.86300000000006</v>
      </c>
    </row>
    <row r="33" spans="2:11" x14ac:dyDescent="0.3">
      <c r="B33" s="12" t="s">
        <v>42</v>
      </c>
      <c r="C33" s="1"/>
      <c r="D33" s="9"/>
      <c r="E33" s="9"/>
      <c r="F33" s="2">
        <v>4910</v>
      </c>
      <c r="G33" s="9"/>
      <c r="H33" s="9">
        <f>J20</f>
        <v>4371.32</v>
      </c>
      <c r="I33" s="9">
        <f>J21</f>
        <v>2119.29</v>
      </c>
      <c r="J33" s="9"/>
      <c r="K33" s="3"/>
    </row>
    <row r="34" spans="2:11" x14ac:dyDescent="0.3">
      <c r="B34" s="12" t="s">
        <v>41</v>
      </c>
      <c r="C34" s="6"/>
      <c r="D34" s="10"/>
      <c r="E34" s="10"/>
      <c r="F34" s="7">
        <v>284</v>
      </c>
      <c r="G34" s="10"/>
      <c r="H34" s="10"/>
      <c r="I34" s="10"/>
      <c r="J34" s="10"/>
      <c r="K34" s="8"/>
    </row>
    <row r="35" spans="2:11" x14ac:dyDescent="0.3">
      <c r="B35" s="12" t="s">
        <v>43</v>
      </c>
      <c r="C35" s="4"/>
      <c r="D35" s="11"/>
      <c r="E35" s="11"/>
      <c r="G35" s="11"/>
      <c r="H35" s="11"/>
      <c r="I35" s="11"/>
      <c r="J35" s="11"/>
      <c r="K35" s="5"/>
    </row>
    <row r="36" spans="2:11" x14ac:dyDescent="0.3">
      <c r="B36" s="12" t="s">
        <v>44</v>
      </c>
      <c r="C36" s="6"/>
      <c r="D36" s="10"/>
      <c r="E36" s="10">
        <v>3143</v>
      </c>
      <c r="F36" s="6">
        <v>3143</v>
      </c>
      <c r="G36" s="10">
        <f>M19</f>
        <v>2302.83</v>
      </c>
      <c r="H36" s="10">
        <f>M20</f>
        <v>2302.83</v>
      </c>
      <c r="I36" s="10"/>
      <c r="J36" s="10"/>
      <c r="K36" s="8"/>
    </row>
    <row r="39" spans="2:11" x14ac:dyDescent="0.3">
      <c r="B39" s="15"/>
      <c r="C39" s="14" t="s">
        <v>19</v>
      </c>
      <c r="D39" s="15" t="s">
        <v>20</v>
      </c>
      <c r="E39" s="15" t="s">
        <v>21</v>
      </c>
      <c r="F39" s="14" t="s">
        <v>22</v>
      </c>
      <c r="G39" s="15" t="s">
        <v>23</v>
      </c>
      <c r="H39" s="15" t="s">
        <v>24</v>
      </c>
      <c r="I39" s="15" t="s">
        <v>25</v>
      </c>
      <c r="J39" s="15" t="s">
        <v>26</v>
      </c>
      <c r="K39" s="13" t="s">
        <v>27</v>
      </c>
    </row>
    <row r="40" spans="2:11" x14ac:dyDescent="0.3">
      <c r="B40" s="10" t="s">
        <v>35</v>
      </c>
      <c r="C40" s="27">
        <v>59</v>
      </c>
      <c r="D40" s="18">
        <v>59</v>
      </c>
      <c r="E40" s="18">
        <v>46.32</v>
      </c>
      <c r="F40" s="18">
        <v>46.32</v>
      </c>
      <c r="G40" s="18">
        <v>33.94</v>
      </c>
      <c r="H40" s="18">
        <v>33.94</v>
      </c>
      <c r="I40" s="18"/>
      <c r="J40" s="18">
        <v>57.54</v>
      </c>
      <c r="K40" s="19">
        <v>57.54</v>
      </c>
    </row>
    <row r="41" spans="2:11" x14ac:dyDescent="0.3">
      <c r="B41" s="15" t="s">
        <v>47</v>
      </c>
      <c r="C41" s="27">
        <v>7.4</v>
      </c>
      <c r="D41" s="18">
        <v>7.4</v>
      </c>
      <c r="E41" s="18">
        <v>7.4</v>
      </c>
      <c r="F41" s="18">
        <v>7.4</v>
      </c>
      <c r="G41" s="18">
        <v>12.83</v>
      </c>
      <c r="H41" s="18">
        <v>17.2</v>
      </c>
      <c r="I41" s="18">
        <v>43.48</v>
      </c>
      <c r="J41" s="18">
        <v>7.4</v>
      </c>
      <c r="K41" s="19">
        <v>7.4</v>
      </c>
    </row>
    <row r="42" spans="2:11" x14ac:dyDescent="0.3">
      <c r="B42" s="15" t="s">
        <v>48</v>
      </c>
      <c r="C42" s="27"/>
      <c r="D42" s="18">
        <v>13.505000000000001</v>
      </c>
      <c r="E42" s="18"/>
      <c r="F42" s="18"/>
      <c r="G42" s="22"/>
      <c r="H42" s="22"/>
      <c r="I42" s="22"/>
      <c r="J42" s="18"/>
      <c r="K42" s="19">
        <v>4.7424200000000001</v>
      </c>
    </row>
    <row r="43" spans="2:11" x14ac:dyDescent="0.3">
      <c r="B43" s="15" t="s">
        <v>49</v>
      </c>
      <c r="C43" s="27"/>
      <c r="D43" s="18">
        <v>2.4700000000000002</v>
      </c>
      <c r="E43" s="18"/>
      <c r="F43" s="18"/>
      <c r="G43" s="18"/>
      <c r="H43" s="18"/>
      <c r="I43" s="18"/>
      <c r="J43" s="18"/>
      <c r="K43" s="19">
        <v>0.86786300000000005</v>
      </c>
    </row>
    <row r="44" spans="2:11" x14ac:dyDescent="0.3">
      <c r="B44" s="15" t="s">
        <v>50</v>
      </c>
      <c r="C44" s="27"/>
      <c r="D44" s="22"/>
      <c r="E44" s="18"/>
      <c r="F44" s="18">
        <v>5.19</v>
      </c>
      <c r="G44" s="18"/>
      <c r="H44" s="18">
        <v>4.3713199999999999</v>
      </c>
      <c r="I44" s="18">
        <v>2.1192899999999999</v>
      </c>
      <c r="J44" s="18"/>
      <c r="K44" s="19"/>
    </row>
    <row r="45" spans="2:11" x14ac:dyDescent="0.3">
      <c r="B45" s="15" t="s">
        <v>51</v>
      </c>
      <c r="C45" s="28"/>
      <c r="D45" s="20"/>
      <c r="E45" s="20">
        <v>3.1429999999999998</v>
      </c>
      <c r="F45" s="20">
        <v>3.1429999999999998</v>
      </c>
      <c r="G45" s="20">
        <v>3.1429999999999998</v>
      </c>
      <c r="H45" s="20">
        <v>3.1429999999999998</v>
      </c>
      <c r="I45" s="20"/>
      <c r="J45" s="20"/>
      <c r="K45" s="21"/>
    </row>
    <row r="46" spans="2:11" x14ac:dyDescent="0.3">
      <c r="B46" s="15" t="s">
        <v>52</v>
      </c>
      <c r="D46" s="18">
        <v>-13.505000000000001</v>
      </c>
      <c r="K46" s="24">
        <v>-4.7424200000000001</v>
      </c>
    </row>
    <row r="47" spans="2:11" x14ac:dyDescent="0.3">
      <c r="B47" s="15" t="s">
        <v>53</v>
      </c>
      <c r="C47" s="28">
        <v>-4.2460000000000004</v>
      </c>
      <c r="D47" s="20">
        <v>-0.184</v>
      </c>
      <c r="E47" s="25">
        <v>-3.427</v>
      </c>
      <c r="F47" s="25">
        <v>-3.427</v>
      </c>
      <c r="G47" s="25">
        <v>-2.6635599999999999</v>
      </c>
      <c r="H47" s="25">
        <v>-2.6635599999999999</v>
      </c>
      <c r="I47" s="25">
        <v>-0.57276199999999999</v>
      </c>
      <c r="J47" s="25">
        <v>-3.3366099999999999</v>
      </c>
      <c r="K47" s="26">
        <v>-2.8478400000000001</v>
      </c>
    </row>
    <row r="49" spans="2:12" x14ac:dyDescent="0.3">
      <c r="B49" s="15"/>
      <c r="C49" s="14" t="s">
        <v>19</v>
      </c>
      <c r="D49" s="15" t="s">
        <v>20</v>
      </c>
      <c r="E49" s="15" t="s">
        <v>21</v>
      </c>
      <c r="F49" s="14" t="s">
        <v>22</v>
      </c>
      <c r="G49" s="15" t="s">
        <v>23</v>
      </c>
      <c r="H49" s="15" t="s">
        <v>24</v>
      </c>
      <c r="I49" s="15" t="s">
        <v>25</v>
      </c>
      <c r="J49" s="15" t="s">
        <v>26</v>
      </c>
      <c r="K49" s="13" t="s">
        <v>27</v>
      </c>
    </row>
    <row r="50" spans="2:12" x14ac:dyDescent="0.3">
      <c r="B50" s="10" t="s">
        <v>35</v>
      </c>
      <c r="C50" s="32">
        <f>C40/33.3333*3.6</f>
        <v>6.3720063720063713</v>
      </c>
      <c r="D50" s="29">
        <f t="shared" ref="D50:K50" si="1">D40/33.3333*3.6</f>
        <v>6.3720063720063713</v>
      </c>
      <c r="E50" s="29">
        <f t="shared" si="1"/>
        <v>5.0025650025650021</v>
      </c>
      <c r="F50" s="29">
        <f t="shared" si="1"/>
        <v>5.0025650025650021</v>
      </c>
      <c r="G50" s="29">
        <f t="shared" si="1"/>
        <v>3.6655236655236654</v>
      </c>
      <c r="H50" s="29">
        <f t="shared" si="1"/>
        <v>3.6655236655236654</v>
      </c>
      <c r="I50" s="29"/>
      <c r="J50" s="29">
        <f t="shared" si="1"/>
        <v>6.2143262143262143</v>
      </c>
      <c r="K50" s="30">
        <f t="shared" si="1"/>
        <v>6.2143262143262143</v>
      </c>
    </row>
    <row r="51" spans="2:12" x14ac:dyDescent="0.3">
      <c r="B51" s="15" t="s">
        <v>47</v>
      </c>
      <c r="C51" s="18">
        <f t="shared" ref="C51:K54" si="2">C41/33.3333*3.6</f>
        <v>0.79920079920079923</v>
      </c>
      <c r="D51" s="27">
        <f t="shared" si="2"/>
        <v>0.79920079920079923</v>
      </c>
      <c r="E51" s="27">
        <f t="shared" si="2"/>
        <v>0.79920079920079923</v>
      </c>
      <c r="F51" s="27">
        <f t="shared" si="2"/>
        <v>0.79920079920079923</v>
      </c>
      <c r="G51" s="27">
        <f t="shared" si="2"/>
        <v>1.3856413856413856</v>
      </c>
      <c r="H51" s="27">
        <f t="shared" si="2"/>
        <v>1.8576018576018576</v>
      </c>
      <c r="I51" s="27">
        <f t="shared" si="2"/>
        <v>4.6958446958446958</v>
      </c>
      <c r="J51" s="27">
        <f t="shared" si="2"/>
        <v>0.79920079920079923</v>
      </c>
      <c r="K51" s="33">
        <f t="shared" si="2"/>
        <v>0.79920079920079923</v>
      </c>
    </row>
    <row r="52" spans="2:12" x14ac:dyDescent="0.3">
      <c r="B52" s="15" t="s">
        <v>48</v>
      </c>
      <c r="C52" s="18"/>
      <c r="D52" s="27">
        <f t="shared" si="2"/>
        <v>1.4585414585414587</v>
      </c>
      <c r="E52" s="27"/>
      <c r="F52" s="27"/>
      <c r="G52" s="27"/>
      <c r="H52" s="27"/>
      <c r="I52" s="27"/>
      <c r="J52" s="27"/>
      <c r="K52" s="33">
        <f t="shared" si="2"/>
        <v>0.51218187218187228</v>
      </c>
    </row>
    <row r="53" spans="2:12" x14ac:dyDescent="0.3">
      <c r="B53" s="15" t="s">
        <v>49</v>
      </c>
      <c r="C53" s="18"/>
      <c r="D53" s="27">
        <f t="shared" si="2"/>
        <v>0.26676026676026676</v>
      </c>
      <c r="E53" s="27"/>
      <c r="F53" s="27"/>
      <c r="G53" s="27"/>
      <c r="H53" s="27"/>
      <c r="I53" s="27"/>
      <c r="J53" s="27"/>
      <c r="K53" s="33">
        <f t="shared" si="2"/>
        <v>9.3729297729297736E-2</v>
      </c>
    </row>
    <row r="54" spans="2:12" x14ac:dyDescent="0.3">
      <c r="B54" s="15" t="s">
        <v>50</v>
      </c>
      <c r="C54" s="18"/>
      <c r="D54" s="27"/>
      <c r="E54" s="27"/>
      <c r="F54" s="27">
        <f t="shared" si="2"/>
        <v>0.56052056052056065</v>
      </c>
      <c r="G54" s="27"/>
      <c r="H54" s="27">
        <f t="shared" si="2"/>
        <v>0.47210303210303206</v>
      </c>
      <c r="I54" s="27">
        <f t="shared" si="2"/>
        <v>0.22888354888354887</v>
      </c>
      <c r="J54" s="27"/>
      <c r="K54" s="33"/>
    </row>
    <row r="55" spans="2:12" x14ac:dyDescent="0.3">
      <c r="B55" s="9" t="s">
        <v>51</v>
      </c>
      <c r="C55" s="20"/>
      <c r="D55" s="28"/>
      <c r="E55" s="28">
        <f t="shared" ref="E55:H55" si="3">E45/33.3333*3.6</f>
        <v>0.33944433944433944</v>
      </c>
      <c r="F55" s="28">
        <f t="shared" si="3"/>
        <v>0.33944433944433944</v>
      </c>
      <c r="G55" s="28">
        <f t="shared" si="3"/>
        <v>0.33944433944433944</v>
      </c>
      <c r="H55" s="28">
        <f t="shared" si="3"/>
        <v>0.33944433944433944</v>
      </c>
      <c r="I55" s="28"/>
      <c r="J55" s="28"/>
      <c r="K55" s="31"/>
    </row>
    <row r="56" spans="2:12" x14ac:dyDescent="0.3">
      <c r="B56" s="15" t="s">
        <v>52</v>
      </c>
      <c r="C56" s="29"/>
      <c r="D56" s="29">
        <f t="shared" ref="D56:K56" si="4">D46/33.3333*3.6</f>
        <v>-1.4585414585414587</v>
      </c>
      <c r="E56" s="29"/>
      <c r="F56" s="29"/>
      <c r="G56" s="29"/>
      <c r="H56" s="29"/>
      <c r="I56" s="29"/>
      <c r="J56" s="29"/>
      <c r="K56" s="30">
        <f t="shared" si="4"/>
        <v>-0.51218187218187228</v>
      </c>
    </row>
    <row r="57" spans="2:12" x14ac:dyDescent="0.3">
      <c r="B57" s="15" t="s">
        <v>53</v>
      </c>
      <c r="C57" s="28">
        <f t="shared" ref="C57:K57" si="5">C47/33.3333*3.6</f>
        <v>-0.45856845856845857</v>
      </c>
      <c r="D57" s="28">
        <f t="shared" si="5"/>
        <v>-1.9872019872019874E-2</v>
      </c>
      <c r="E57" s="28">
        <f>E47/33.3333*3.6</f>
        <v>-0.37011637011637011</v>
      </c>
      <c r="F57" s="28">
        <f t="shared" si="5"/>
        <v>-0.37011637011637011</v>
      </c>
      <c r="G57" s="28">
        <f t="shared" si="5"/>
        <v>-0.28766476766476767</v>
      </c>
      <c r="H57" s="28">
        <f t="shared" si="5"/>
        <v>-0.28766476766476767</v>
      </c>
      <c r="I57" s="28">
        <f t="shared" si="5"/>
        <v>-6.1858357858357853E-2</v>
      </c>
      <c r="J57" s="28">
        <f t="shared" si="5"/>
        <v>-0.3603542403542403</v>
      </c>
      <c r="K57" s="31">
        <f t="shared" si="5"/>
        <v>-0.30756702756702758</v>
      </c>
    </row>
    <row r="58" spans="2:12" x14ac:dyDescent="0.3">
      <c r="B58" s="11" t="s">
        <v>57</v>
      </c>
      <c r="C58" s="23">
        <f>SUM(C56:C57)*-1</f>
        <v>0.45856845856845857</v>
      </c>
      <c r="D58" s="23">
        <f t="shared" ref="D58:K58" si="6">SUM(D56:D57)*-1</f>
        <v>1.4784134784134786</v>
      </c>
      <c r="E58" s="23">
        <f t="shared" si="6"/>
        <v>0.37011637011637011</v>
      </c>
      <c r="F58" s="23">
        <f t="shared" si="6"/>
        <v>0.37011637011637011</v>
      </c>
      <c r="G58" s="23">
        <f t="shared" si="6"/>
        <v>0.28766476766476767</v>
      </c>
      <c r="H58" s="23">
        <f t="shared" si="6"/>
        <v>0.28766476766476767</v>
      </c>
      <c r="I58" s="23">
        <f t="shared" si="6"/>
        <v>6.1858357858357853E-2</v>
      </c>
      <c r="J58" s="23">
        <f t="shared" si="6"/>
        <v>0.3603542403542403</v>
      </c>
      <c r="K58" s="23">
        <f t="shared" si="6"/>
        <v>0.81974889974889986</v>
      </c>
    </row>
    <row r="59" spans="2:12" x14ac:dyDescent="0.3">
      <c r="B59" t="s">
        <v>55</v>
      </c>
      <c r="C59" s="23">
        <f>C50+C51+C52+C53+C54+C55</f>
        <v>7.1712071712071701</v>
      </c>
      <c r="D59" s="23">
        <f t="shared" ref="D59:K59" si="7">D50+D51+D52+D53+D54+D55</f>
        <v>8.8965088965088963</v>
      </c>
      <c r="E59" s="23">
        <f t="shared" si="7"/>
        <v>6.1412101412101414</v>
      </c>
      <c r="F59" s="23">
        <f t="shared" si="7"/>
        <v>6.7017307017307024</v>
      </c>
      <c r="G59" s="23">
        <f t="shared" si="7"/>
        <v>5.3906093906093906</v>
      </c>
      <c r="H59" s="23">
        <f t="shared" si="7"/>
        <v>6.3346728946728943</v>
      </c>
      <c r="I59" s="23">
        <f t="shared" si="7"/>
        <v>4.9247282447282448</v>
      </c>
      <c r="J59" s="23">
        <f t="shared" si="7"/>
        <v>7.013527013527014</v>
      </c>
      <c r="K59" s="23">
        <f t="shared" si="7"/>
        <v>7.6194381834381844</v>
      </c>
    </row>
    <row r="60" spans="2:12" x14ac:dyDescent="0.3">
      <c r="B60" t="s">
        <v>56</v>
      </c>
      <c r="C60" s="23">
        <f>C59+C57+C56</f>
        <v>6.7126387126387117</v>
      </c>
      <c r="D60" s="23">
        <f t="shared" ref="D60:K60" si="8">D59+D57+D56</f>
        <v>7.4180954180954179</v>
      </c>
      <c r="E60" s="23">
        <f t="shared" si="8"/>
        <v>5.7710937710937715</v>
      </c>
      <c r="F60" s="23">
        <f t="shared" si="8"/>
        <v>6.3316143316143325</v>
      </c>
      <c r="G60" s="23">
        <f t="shared" si="8"/>
        <v>5.1029446229446229</v>
      </c>
      <c r="H60" s="23">
        <f t="shared" si="8"/>
        <v>6.0470081270081266</v>
      </c>
      <c r="I60" s="23">
        <f t="shared" si="8"/>
        <v>4.8628698868698867</v>
      </c>
      <c r="J60" s="23">
        <f t="shared" si="8"/>
        <v>6.6531727731727734</v>
      </c>
      <c r="K60" s="23">
        <f t="shared" si="8"/>
        <v>6.7996892836892844</v>
      </c>
    </row>
    <row r="63" spans="2:12" x14ac:dyDescent="0.3">
      <c r="J63" t="str" cm="1">
        <f t="array" ref="J63:J71">TRANSPOSE(C49:K49)</f>
        <v>NG</v>
      </c>
      <c r="K63" cm="1">
        <f t="array" ref="K63:K71">TRANSPOSE(C60:K60)</f>
        <v>6.7126387126387117</v>
      </c>
      <c r="L63" cm="1">
        <f t="array" ref="L63:L71">TRANSPOSE(C58:K58)</f>
        <v>0.45856845856845857</v>
      </c>
    </row>
    <row r="64" spans="2:12" x14ac:dyDescent="0.3">
      <c r="J64" t="str">
        <v>NG_CC</v>
      </c>
      <c r="K64">
        <v>7.4180954180954179</v>
      </c>
      <c r="L64">
        <v>1.4784134784134786</v>
      </c>
    </row>
    <row r="65" spans="10:12" x14ac:dyDescent="0.3">
      <c r="J65" t="str">
        <v>NGOxy</v>
      </c>
      <c r="K65">
        <v>5.7710937710937715</v>
      </c>
      <c r="L65">
        <v>0.37011637011637011</v>
      </c>
    </row>
    <row r="66" spans="10:12" x14ac:dyDescent="0.3">
      <c r="J66" t="str">
        <v>NGOxy_CC</v>
      </c>
      <c r="K66">
        <v>6.3316143316143325</v>
      </c>
      <c r="L66">
        <v>0.37011637011637011</v>
      </c>
    </row>
    <row r="67" spans="10:12" x14ac:dyDescent="0.3">
      <c r="J67" t="str">
        <v>Hyb</v>
      </c>
      <c r="K67">
        <v>5.1029446229446229</v>
      </c>
      <c r="L67">
        <v>0.28766476766476767</v>
      </c>
    </row>
    <row r="68" spans="10:12" x14ac:dyDescent="0.3">
      <c r="J68" t="str">
        <v>Hyb_CC</v>
      </c>
      <c r="K68">
        <v>6.0470081270081266</v>
      </c>
      <c r="L68">
        <v>0.28766476766476767</v>
      </c>
    </row>
    <row r="69" spans="10:12" x14ac:dyDescent="0.3">
      <c r="J69" t="str">
        <v>EL_CC</v>
      </c>
      <c r="K69">
        <v>4.8628698868698867</v>
      </c>
      <c r="L69">
        <v>6.1858357858357853E-2</v>
      </c>
    </row>
    <row r="70" spans="10:12" x14ac:dyDescent="0.3">
      <c r="J70" t="str">
        <v>H2</v>
      </c>
      <c r="K70">
        <v>6.6531727731727734</v>
      </c>
      <c r="L70">
        <v>0.3603542403542403</v>
      </c>
    </row>
    <row r="71" spans="10:12" x14ac:dyDescent="0.3">
      <c r="J71" t="str">
        <v>H2_CC</v>
      </c>
      <c r="K71">
        <v>6.7996892836892844</v>
      </c>
      <c r="L71">
        <v>0.81974889974889986</v>
      </c>
    </row>
  </sheetData>
  <mergeCells count="3">
    <mergeCell ref="N1:O1"/>
    <mergeCell ref="H1:I1"/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19E0-5094-4E9B-9D18-0B00987E880A}">
  <dimension ref="A1:J11"/>
  <sheetViews>
    <sheetView workbookViewId="0">
      <selection activeCell="P10" sqref="P10"/>
    </sheetView>
  </sheetViews>
  <sheetFormatPr defaultRowHeight="14.4" x14ac:dyDescent="0.3"/>
  <cols>
    <col min="1" max="1" width="16.77734375" bestFit="1" customWidth="1"/>
    <col min="2" max="2" width="8" bestFit="1" customWidth="1"/>
    <col min="3" max="3" width="6.88671875" bestFit="1" customWidth="1"/>
    <col min="4" max="4" width="6.5546875" bestFit="1" customWidth="1"/>
    <col min="5" max="5" width="9.77734375" bestFit="1" customWidth="1"/>
    <col min="6" max="6" width="8" bestFit="1" customWidth="1"/>
    <col min="7" max="7" width="9" bestFit="1" customWidth="1"/>
    <col min="8" max="8" width="10" bestFit="1" customWidth="1"/>
    <col min="9" max="10" width="9" bestFit="1" customWidth="1"/>
  </cols>
  <sheetData>
    <row r="1" spans="1:10" x14ac:dyDescent="0.3">
      <c r="A1" s="15"/>
      <c r="B1" s="12" t="s">
        <v>19</v>
      </c>
      <c r="C1" s="15" t="s">
        <v>20</v>
      </c>
      <c r="D1" s="15" t="s">
        <v>21</v>
      </c>
      <c r="E1" s="14" t="s">
        <v>22</v>
      </c>
      <c r="F1" s="15" t="s">
        <v>23</v>
      </c>
      <c r="G1" s="15" t="s">
        <v>24</v>
      </c>
      <c r="H1" s="15" t="s">
        <v>25</v>
      </c>
      <c r="I1" s="15" t="s">
        <v>26</v>
      </c>
      <c r="J1" s="13" t="s">
        <v>27</v>
      </c>
    </row>
    <row r="2" spans="1:10" x14ac:dyDescent="0.3">
      <c r="A2" s="6" t="s">
        <v>35</v>
      </c>
      <c r="B2" s="4">
        <v>54759.100000000006</v>
      </c>
      <c r="C2" s="11">
        <v>45317</v>
      </c>
      <c r="D2" s="11">
        <v>42887</v>
      </c>
      <c r="E2" s="4">
        <v>42887</v>
      </c>
      <c r="F2" s="11">
        <v>31272</v>
      </c>
      <c r="G2" s="11">
        <v>31272.139999999996</v>
      </c>
      <c r="H2" s="11">
        <v>0</v>
      </c>
      <c r="I2" s="11">
        <v>53476.71</v>
      </c>
      <c r="J2" s="5">
        <v>49949.84</v>
      </c>
    </row>
    <row r="3" spans="1:10" x14ac:dyDescent="0.3">
      <c r="A3" s="12" t="s">
        <v>36</v>
      </c>
      <c r="B3" s="4">
        <v>3154</v>
      </c>
      <c r="C3" s="11">
        <v>7400</v>
      </c>
      <c r="D3" s="11">
        <v>7112</v>
      </c>
      <c r="E3">
        <v>7400</v>
      </c>
      <c r="F3" s="11">
        <v>12469</v>
      </c>
      <c r="G3" s="11">
        <v>16840.3</v>
      </c>
      <c r="H3" s="11">
        <v>42910.837999999996</v>
      </c>
      <c r="I3" s="11">
        <v>3336.61</v>
      </c>
      <c r="J3" s="5">
        <v>5420.02</v>
      </c>
    </row>
    <row r="4" spans="1:10" x14ac:dyDescent="0.3">
      <c r="A4" s="12" t="s">
        <v>37</v>
      </c>
      <c r="B4" s="4">
        <v>4246</v>
      </c>
      <c r="C4" s="11">
        <v>0</v>
      </c>
      <c r="D4" s="11">
        <v>284</v>
      </c>
      <c r="E4">
        <v>0</v>
      </c>
      <c r="F4" s="11">
        <v>360.73</v>
      </c>
      <c r="G4" s="11">
        <v>360.73</v>
      </c>
      <c r="H4" s="11">
        <v>572.76199999999994</v>
      </c>
      <c r="I4" s="11">
        <v>4063.39</v>
      </c>
      <c r="J4" s="5">
        <v>1979.9770000000001</v>
      </c>
    </row>
    <row r="5" spans="1:10" x14ac:dyDescent="0.3">
      <c r="A5" s="12" t="s">
        <v>38</v>
      </c>
      <c r="B5" s="1">
        <v>0</v>
      </c>
      <c r="C5" s="9">
        <v>13505</v>
      </c>
      <c r="D5" s="9">
        <v>0</v>
      </c>
      <c r="E5" s="1">
        <v>0</v>
      </c>
      <c r="F5" s="9">
        <v>0</v>
      </c>
      <c r="G5" s="9">
        <v>0</v>
      </c>
      <c r="H5" s="9">
        <v>0</v>
      </c>
      <c r="I5" s="9">
        <v>0</v>
      </c>
      <c r="J5" s="3">
        <v>4742.42</v>
      </c>
    </row>
    <row r="6" spans="1:10" x14ac:dyDescent="0.3">
      <c r="A6" s="12" t="s">
        <v>39</v>
      </c>
      <c r="B6" s="4">
        <v>0</v>
      </c>
      <c r="C6" s="11">
        <v>2288</v>
      </c>
      <c r="D6" s="11">
        <v>0</v>
      </c>
      <c r="E6" s="4">
        <v>0</v>
      </c>
      <c r="F6" s="11">
        <v>0</v>
      </c>
      <c r="G6" s="11">
        <v>0</v>
      </c>
      <c r="H6" s="11">
        <v>0</v>
      </c>
      <c r="I6" s="11">
        <v>0</v>
      </c>
      <c r="J6" s="5">
        <v>0</v>
      </c>
    </row>
    <row r="7" spans="1:10" x14ac:dyDescent="0.3">
      <c r="A7" s="12" t="s">
        <v>40</v>
      </c>
      <c r="B7" s="6">
        <v>0</v>
      </c>
      <c r="C7" s="10">
        <v>184</v>
      </c>
      <c r="D7" s="10">
        <v>0</v>
      </c>
      <c r="E7" s="6">
        <v>0</v>
      </c>
      <c r="F7" s="10">
        <v>0</v>
      </c>
      <c r="G7" s="10">
        <v>0</v>
      </c>
      <c r="H7" s="10">
        <v>0</v>
      </c>
      <c r="I7" s="10">
        <v>0</v>
      </c>
      <c r="J7" s="8">
        <v>867.86300000000006</v>
      </c>
    </row>
    <row r="8" spans="1:10" x14ac:dyDescent="0.3">
      <c r="A8" s="12" t="s">
        <v>42</v>
      </c>
      <c r="B8" s="1">
        <v>0</v>
      </c>
      <c r="C8" s="9">
        <v>0</v>
      </c>
      <c r="D8" s="9">
        <v>0</v>
      </c>
      <c r="E8" s="2">
        <v>4910</v>
      </c>
      <c r="F8" s="9">
        <v>0</v>
      </c>
      <c r="G8" s="9">
        <v>4371.32</v>
      </c>
      <c r="H8" s="9">
        <v>2119.29</v>
      </c>
      <c r="I8" s="9">
        <v>0</v>
      </c>
      <c r="J8" s="3">
        <v>0</v>
      </c>
    </row>
    <row r="9" spans="1:10" x14ac:dyDescent="0.3">
      <c r="A9" s="12" t="s">
        <v>41</v>
      </c>
      <c r="B9" s="6">
        <v>0</v>
      </c>
      <c r="C9" s="10">
        <v>0</v>
      </c>
      <c r="D9" s="10">
        <v>0</v>
      </c>
      <c r="E9" s="7">
        <v>284</v>
      </c>
      <c r="F9" s="10">
        <v>0</v>
      </c>
      <c r="G9" s="10">
        <v>0</v>
      </c>
      <c r="H9" s="10">
        <v>0</v>
      </c>
      <c r="I9" s="10">
        <v>0</v>
      </c>
      <c r="J9" s="8">
        <v>0</v>
      </c>
    </row>
    <row r="10" spans="1:10" x14ac:dyDescent="0.3">
      <c r="A10" s="12" t="s">
        <v>43</v>
      </c>
      <c r="B10" s="4">
        <v>0</v>
      </c>
      <c r="C10" s="11">
        <v>0</v>
      </c>
      <c r="D10" s="11">
        <v>0</v>
      </c>
      <c r="E10">
        <v>0</v>
      </c>
      <c r="F10" s="11">
        <v>0</v>
      </c>
      <c r="G10" s="11">
        <v>0</v>
      </c>
      <c r="H10" s="11">
        <v>0</v>
      </c>
      <c r="I10" s="11">
        <v>0</v>
      </c>
      <c r="J10" s="5">
        <v>0</v>
      </c>
    </row>
    <row r="11" spans="1:10" x14ac:dyDescent="0.3">
      <c r="A11" s="12" t="s">
        <v>44</v>
      </c>
      <c r="B11" s="6">
        <v>0</v>
      </c>
      <c r="C11" s="10">
        <v>0</v>
      </c>
      <c r="D11" s="10">
        <v>3143</v>
      </c>
      <c r="E11" s="6">
        <v>3143</v>
      </c>
      <c r="F11" s="10">
        <v>2302.83</v>
      </c>
      <c r="G11" s="10">
        <v>2302.83</v>
      </c>
      <c r="H11" s="10">
        <v>0</v>
      </c>
      <c r="I11" s="10">
        <v>0</v>
      </c>
      <c r="J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energy_breakdown2</vt:lpstr>
      <vt:lpstr>Sheet1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 Muhammad</cp:lastModifiedBy>
  <dcterms:created xsi:type="dcterms:W3CDTF">2024-08-18T16:53:13Z</dcterms:created>
  <dcterms:modified xsi:type="dcterms:W3CDTF">2024-08-29T21:17:40Z</dcterms:modified>
</cp:coreProperties>
</file>