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rojects\TheKuwaitOnline\"/>
    </mc:Choice>
  </mc:AlternateContent>
  <bookViews>
    <workbookView showHorizontalScroll="0" showVerticalScroll="0" showSheetTabs="0" xWindow="0" yWindow="0" windowWidth="28800" windowHeight="12435"/>
  </bookViews>
  <sheets>
    <sheet name="MASDATA " sheetId="1" r:id="rId1"/>
  </sheets>
  <definedNames>
    <definedName name="_xlnm._FilterDatabase" localSheetId="0" hidden="1">'MASDATA '!$A$2:$AZ$5</definedName>
  </definedNames>
  <calcPr calcId="152511"/>
</workbook>
</file>

<file path=xl/calcChain.xml><?xml version="1.0" encoding="utf-8"?>
<calcChain xmlns="http://schemas.openxmlformats.org/spreadsheetml/2006/main">
  <c r="Z4" i="1" l="1"/>
  <c r="Z5" i="1"/>
  <c r="Z3" i="1"/>
  <c r="AD5" i="1"/>
  <c r="AI5" i="1" s="1"/>
  <c r="AJ5" i="1" s="1"/>
  <c r="P5" i="1"/>
  <c r="R5" i="1" s="1"/>
  <c r="M5" i="1"/>
  <c r="L5" i="1"/>
  <c r="AD4" i="1"/>
  <c r="AI4" i="1" s="1"/>
  <c r="P4" i="1"/>
  <c r="R4" i="1" s="1"/>
  <c r="M4" i="1"/>
  <c r="L4" i="1"/>
  <c r="AD3" i="1"/>
  <c r="AI3" i="1" s="1"/>
  <c r="P3" i="1"/>
  <c r="R3" i="1" s="1"/>
  <c r="T3" i="1" s="1"/>
  <c r="M3" i="1"/>
  <c r="L3" i="1"/>
  <c r="S4" i="1" l="1"/>
  <c r="T4" i="1"/>
  <c r="S3" i="1"/>
  <c r="AJ4" i="1"/>
  <c r="S5" i="1"/>
  <c r="T5" i="1"/>
  <c r="U3" i="1"/>
  <c r="V3" i="1" s="1"/>
  <c r="AJ3" i="1"/>
  <c r="U4" i="1" l="1"/>
  <c r="V4" i="1" s="1"/>
  <c r="U5" i="1"/>
  <c r="V5" i="1" s="1"/>
</calcChain>
</file>

<file path=xl/sharedStrings.xml><?xml version="1.0" encoding="utf-8"?>
<sst xmlns="http://schemas.openxmlformats.org/spreadsheetml/2006/main" count="74" uniqueCount="65">
  <si>
    <t>INDEMNITY CALCULATION</t>
  </si>
  <si>
    <t>E.I.D</t>
  </si>
  <si>
    <t>SL</t>
  </si>
  <si>
    <t>Name of Employee</t>
  </si>
  <si>
    <t>Designation</t>
  </si>
  <si>
    <t>Division</t>
  </si>
  <si>
    <t>Department</t>
  </si>
  <si>
    <t>Location</t>
  </si>
  <si>
    <t>Cost Center</t>
  </si>
  <si>
    <t>Date of Birth</t>
  </si>
  <si>
    <t>Gender</t>
  </si>
  <si>
    <t>Marital Status</t>
  </si>
  <si>
    <t>Age</t>
  </si>
  <si>
    <t>Yrs of Serv</t>
  </si>
  <si>
    <t>Date of Joining</t>
  </si>
  <si>
    <t>AsOnDate</t>
  </si>
  <si>
    <t>Gross Service Days</t>
  </si>
  <si>
    <t>No Pay Days</t>
  </si>
  <si>
    <t>Net Service Days</t>
  </si>
  <si>
    <t>Indemnity Days 1ST 5 Yrs(15)</t>
  </si>
  <si>
    <t>Indemnity Days Above 5 Yrs (26)</t>
  </si>
  <si>
    <t>Total Indemnity Days</t>
  </si>
  <si>
    <t>Total Indemnity Amount</t>
  </si>
  <si>
    <t>Annual Leave Entitlement</t>
  </si>
  <si>
    <t>Basic Salary</t>
  </si>
  <si>
    <t>Other Allowance</t>
  </si>
  <si>
    <t>Increment 2011</t>
  </si>
  <si>
    <t>Net Salary</t>
  </si>
  <si>
    <t>M Allow</t>
  </si>
  <si>
    <t>Ego Alow</t>
  </si>
  <si>
    <t>Trans Allow</t>
  </si>
  <si>
    <t>Leave Pasage</t>
  </si>
  <si>
    <t>Insurance Med+Life</t>
  </si>
  <si>
    <t>Total Monthly CTC</t>
  </si>
  <si>
    <t>Bank Name</t>
  </si>
  <si>
    <t>Account No.</t>
  </si>
  <si>
    <t>Sponsor </t>
  </si>
  <si>
    <t>Passport No</t>
  </si>
  <si>
    <t>Date of Issue</t>
  </si>
  <si>
    <t>Date of Expiry</t>
  </si>
  <si>
    <t>Civil ID</t>
  </si>
  <si>
    <t>Date  of Expiry</t>
  </si>
  <si>
    <t>Natioality</t>
  </si>
  <si>
    <t>Email address</t>
  </si>
  <si>
    <t xml:space="preserve">Mobile </t>
  </si>
  <si>
    <t xml:space="preserve">Last Day </t>
  </si>
  <si>
    <t>KW HO</t>
  </si>
  <si>
    <t>Administration</t>
  </si>
  <si>
    <t>Male</t>
  </si>
  <si>
    <t>Married</t>
  </si>
  <si>
    <t>Mohiuddin Khan Majeed</t>
  </si>
  <si>
    <t>Office boy (2nd Floor HO)</t>
  </si>
  <si>
    <t>Operations Div</t>
  </si>
  <si>
    <t>IT &amp; Network Dept</t>
  </si>
  <si>
    <t>Mohammed Abdul Rawoof</t>
  </si>
  <si>
    <t>IT Manager</t>
  </si>
  <si>
    <t>Smile Ser Over all</t>
  </si>
  <si>
    <t xml:space="preserve">Mahesh Reddy </t>
  </si>
  <si>
    <t>Driver</t>
  </si>
  <si>
    <t>Finance Div</t>
  </si>
  <si>
    <t>Finance Dept</t>
  </si>
  <si>
    <t>Single</t>
  </si>
  <si>
    <t>Leaves taken last year</t>
  </si>
  <si>
    <t>Leaves taken this year</t>
  </si>
  <si>
    <t>Total leaves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</si>
</sst>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[$-409]d\-mmm\-yy;@"/>
    <numFmt numFmtId="165" formatCode="000"/>
    <numFmt numFmtId="166" formatCode="[$-409]dd/mmm/yy;@"/>
    <numFmt numFmtId="167" formatCode="0.0"/>
    <numFmt numFmtId="168" formatCode="[$-409]d/mmm/yy;@"/>
    <numFmt numFmtId="169" formatCode="##0.00\ &quot;KD&quot;"/>
    <numFmt numFmtId="170" formatCode="##0.00\ &quot;KD&quot;#"/>
    <numFmt numFmtId="171" formatCode="##0.000\ &quot;KD&quot;#"/>
  </numFmts>
  <fonts count="13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9"/>
      <color rgb="FF00B0F0"/>
      <name val="Arial"/>
      <family val="2"/>
    </font>
    <font>
      <b/>
      <sz val="9.1"/>
      <color theme="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charset val="178"/>
    </font>
    <font>
      <sz val="12"/>
      <color theme="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6">
    <xf numFmtId="0" fontId="0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/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left" vertical="center" wrapText="1"/>
    </xf>
    <xf numFmtId="164" fontId="6" fillId="4" borderId="2" xfId="1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center" vertical="center" wrapText="1"/>
    </xf>
    <xf numFmtId="1" fontId="4" fillId="4" borderId="0" xfId="0" applyNumberFormat="1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/>
    <xf numFmtId="14" fontId="2" fillId="5" borderId="0" xfId="0" applyNumberFormat="1" applyFont="1" applyFill="1" applyBorder="1" applyAlignment="1">
      <alignment horizontal="center"/>
    </xf>
    <xf numFmtId="167" fontId="2" fillId="5" borderId="0" xfId="0" applyNumberFormat="1" applyFont="1" applyFill="1" applyBorder="1" applyAlignment="1">
      <alignment horizontal="center"/>
    </xf>
    <xf numFmtId="168" fontId="2" fillId="5" borderId="0" xfId="0" applyNumberFormat="1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9" fontId="2" fillId="5" borderId="0" xfId="0" applyNumberFormat="1" applyFont="1" applyFill="1" applyBorder="1" applyAlignment="1">
      <alignment horizontal="center"/>
    </xf>
    <xf numFmtId="170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center"/>
    </xf>
    <xf numFmtId="171" fontId="2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1" fontId="2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/>
    <xf numFmtId="0" fontId="2" fillId="0" borderId="0" xfId="0" applyFont="1" applyBorder="1"/>
    <xf numFmtId="0" fontId="10" fillId="5" borderId="0" xfId="0" applyFont="1" applyFill="1" applyBorder="1"/>
    <xf numFmtId="166" fontId="10" fillId="5" borderId="0" xfId="0" applyNumberFormat="1" applyFont="1" applyFill="1" applyBorder="1" applyAlignment="1">
      <alignment horizontal="center" vertical="center"/>
    </xf>
    <xf numFmtId="14" fontId="10" fillId="5" borderId="0" xfId="0" applyNumberFormat="1" applyFont="1" applyFill="1" applyBorder="1" applyAlignment="1">
      <alignment horizontal="center"/>
    </xf>
    <xf numFmtId="167" fontId="10" fillId="5" borderId="0" xfId="0" applyNumberFormat="1" applyFont="1" applyFill="1" applyBorder="1" applyAlignment="1">
      <alignment horizontal="center"/>
    </xf>
    <xf numFmtId="171" fontId="2" fillId="5" borderId="0" xfId="0" applyNumberFormat="1" applyFont="1" applyFill="1" applyBorder="1" applyAlignment="1">
      <alignment horizontal="right"/>
    </xf>
    <xf numFmtId="170" fontId="2" fillId="5" borderId="0" xfId="0" applyNumberFormat="1" applyFont="1" applyFill="1" applyBorder="1" applyAlignment="1">
      <alignment horizontal="center"/>
    </xf>
    <xf numFmtId="170" fontId="2" fillId="5" borderId="0" xfId="0" applyNumberFormat="1" applyFont="1" applyFill="1" applyBorder="1" applyAlignment="1">
      <alignment horizontal="left"/>
    </xf>
    <xf numFmtId="0" fontId="2" fillId="5" borderId="0" xfId="2" applyFont="1" applyFill="1" applyBorder="1" applyAlignment="1" applyProtection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/>
    </xf>
  </cellXfs>
  <cellStyles count="16">
    <cellStyle name="60% - Accent1 2" xfId="3"/>
    <cellStyle name="Accent4 2" xfId="4"/>
    <cellStyle name="Comma 2" xfId="5"/>
    <cellStyle name="Currency 2" xfId="6"/>
    <cellStyle name="Hyperlink" xfId="2" builtinId="8"/>
    <cellStyle name="Normal" xfId="0" builtinId="0"/>
    <cellStyle name="Normal 2" xfId="1"/>
    <cellStyle name="Normal 3" xfId="7"/>
    <cellStyle name="Normal 4" xfId="8"/>
    <cellStyle name="Normal 5" xfId="9"/>
    <cellStyle name="Normal 6" xfId="10"/>
    <cellStyle name="Normal 7" xfId="11"/>
    <cellStyle name="Normal 8" xfId="12"/>
    <cellStyle name="Normal 9" xfId="13"/>
    <cellStyle name="Percent 2" xfId="14"/>
    <cellStyle name="Percent 3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14"/>
  <sheetViews>
    <sheetView showGridLines="0" tabSelected="1" zoomScaleNormal="10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9.140625" defaultRowHeight="12.75" customHeight="1"/>
  <cols>
    <col min="1" max="1" width="4.42578125" style="1" customWidth="1"/>
    <col min="2" max="2" width="3.7109375" style="2" customWidth="1"/>
    <col min="3" max="3" width="25.5703125" style="3" bestFit="1" customWidth="1"/>
    <col min="4" max="4" width="31.5703125" style="3" bestFit="1" customWidth="1"/>
    <col min="5" max="5" width="25.5703125" style="3" customWidth="1"/>
    <col min="6" max="6" width="30.28515625" style="3" bestFit="1" customWidth="1"/>
    <col min="7" max="7" width="15.5703125" style="3" customWidth="1"/>
    <col min="8" max="8" width="27" style="3" customWidth="1"/>
    <col min="9" max="9" width="12.42578125" style="2" customWidth="1"/>
    <col min="10" max="10" width="6.85546875" style="1" customWidth="1"/>
    <col min="11" max="11" width="12.42578125" style="1" customWidth="1"/>
    <col min="12" max="12" width="6" style="1" customWidth="1"/>
    <col min="13" max="13" width="12.140625" style="1" bestFit="1" customWidth="1"/>
    <col min="14" max="14" width="13.85546875" style="4" bestFit="1" customWidth="1"/>
    <col min="15" max="26" width="12.140625" style="1" customWidth="1"/>
    <col min="27" max="27" width="11.28515625" style="3" customWidth="1"/>
    <col min="28" max="29" width="17.28515625" style="1" customWidth="1"/>
    <col min="30" max="36" width="12.140625" style="4" customWidth="1"/>
    <col min="37" max="37" width="19.85546875" style="3" customWidth="1"/>
    <col min="38" max="38" width="14.7109375" style="3" customWidth="1"/>
    <col min="39" max="39" width="14.7109375" style="1" customWidth="1"/>
    <col min="40" max="40" width="11.5703125" style="3" customWidth="1"/>
    <col min="41" max="41" width="12" style="3" customWidth="1"/>
    <col min="42" max="42" width="12.5703125" style="3" customWidth="1"/>
    <col min="43" max="43" width="12.42578125" style="5" customWidth="1"/>
    <col min="44" max="44" width="10.28515625" style="3" customWidth="1"/>
    <col min="45" max="45" width="11.28515625" style="3" customWidth="1"/>
    <col min="46" max="46" width="9.42578125" style="6" customWidth="1"/>
    <col min="47" max="47" width="20.140625" style="6" customWidth="1"/>
    <col min="48" max="48" width="12" style="1" customWidth="1"/>
    <col min="49" max="49" width="9.140625" style="4"/>
    <col min="50" max="50" width="10.42578125" style="3" customWidth="1"/>
    <col min="51" max="51" width="14" style="3" bestFit="1" customWidth="1"/>
    <col min="52" max="16384" width="9.140625" style="3"/>
  </cols>
  <sheetData>
    <row r="1" spans="1:49" ht="12.75" customHeight="1">
      <c r="O1" s="42" t="s">
        <v>0</v>
      </c>
      <c r="P1" s="42"/>
      <c r="Q1" s="42"/>
      <c r="R1" s="42"/>
      <c r="S1" s="42"/>
      <c r="T1" s="42"/>
      <c r="U1" s="42"/>
      <c r="V1" s="42"/>
    </row>
    <row r="2" spans="1:49" s="15" customFormat="1" ht="33.75" customHeight="1">
      <c r="A2" s="7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10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7" t="s">
        <v>23</v>
      </c>
      <c r="X2" s="7" t="s">
        <v>62</v>
      </c>
      <c r="Y2" s="7" t="s">
        <v>63</v>
      </c>
      <c r="Z2" s="7" t="s">
        <v>64</v>
      </c>
      <c r="AA2" s="9" t="s">
        <v>24</v>
      </c>
      <c r="AB2" s="7" t="s">
        <v>25</v>
      </c>
      <c r="AC2" s="7" t="s">
        <v>26</v>
      </c>
      <c r="AD2" s="12" t="s">
        <v>27</v>
      </c>
      <c r="AE2" s="10" t="s">
        <v>28</v>
      </c>
      <c r="AF2" s="10" t="s">
        <v>29</v>
      </c>
      <c r="AG2" s="10" t="s">
        <v>30</v>
      </c>
      <c r="AH2" s="10" t="s">
        <v>31</v>
      </c>
      <c r="AI2" s="10" t="s">
        <v>32</v>
      </c>
      <c r="AJ2" s="10" t="s">
        <v>33</v>
      </c>
      <c r="AK2" s="9" t="s">
        <v>34</v>
      </c>
      <c r="AL2" s="9" t="s">
        <v>35</v>
      </c>
      <c r="AM2" s="13" t="s">
        <v>36</v>
      </c>
      <c r="AN2" s="9" t="s">
        <v>37</v>
      </c>
      <c r="AO2" s="9" t="s">
        <v>38</v>
      </c>
      <c r="AP2" s="9" t="s">
        <v>39</v>
      </c>
      <c r="AQ2" s="14" t="s">
        <v>40</v>
      </c>
      <c r="AR2" s="9" t="s">
        <v>38</v>
      </c>
      <c r="AS2" s="9" t="s">
        <v>41</v>
      </c>
      <c r="AT2" s="9" t="s">
        <v>42</v>
      </c>
      <c r="AU2" s="9" t="s">
        <v>43</v>
      </c>
      <c r="AV2" s="7" t="s">
        <v>44</v>
      </c>
      <c r="AW2" s="7" t="s">
        <v>45</v>
      </c>
    </row>
    <row r="3" spans="1:49" s="31" customFormat="1" ht="12.75" customHeight="1">
      <c r="A3" s="16">
        <v>3</v>
      </c>
      <c r="B3" s="17">
        <v>2</v>
      </c>
      <c r="C3" s="32" t="s">
        <v>50</v>
      </c>
      <c r="D3" s="18" t="s">
        <v>51</v>
      </c>
      <c r="E3" s="18" t="s">
        <v>52</v>
      </c>
      <c r="F3" s="18" t="s">
        <v>53</v>
      </c>
      <c r="G3" s="18" t="s">
        <v>46</v>
      </c>
      <c r="H3" s="32" t="s">
        <v>47</v>
      </c>
      <c r="I3" s="33">
        <v>23413</v>
      </c>
      <c r="J3" s="34" t="s">
        <v>48</v>
      </c>
      <c r="K3" s="34" t="s">
        <v>49</v>
      </c>
      <c r="L3" s="35">
        <f ca="1">IF(I3&lt;&gt;"",(TODAY()-I3)/365.25,"")</f>
        <v>49.336071184120463</v>
      </c>
      <c r="M3" s="20">
        <f ca="1">IF(N3&lt;&gt;"",(TODAY()-N3)/365.25,"")</f>
        <v>11.679671457905544</v>
      </c>
      <c r="N3" s="21">
        <v>37167</v>
      </c>
      <c r="O3" s="22">
        <v>40633</v>
      </c>
      <c r="P3" s="23">
        <f>O3-N3+1</f>
        <v>3467</v>
      </c>
      <c r="Q3" s="23">
        <v>0</v>
      </c>
      <c r="R3" s="23">
        <f>P3-Q3</f>
        <v>3467</v>
      </c>
      <c r="S3" s="23">
        <f>IF(R3&gt;1825,75,(R3/365)*15)</f>
        <v>75</v>
      </c>
      <c r="T3" s="23">
        <f>IF(R3&gt;1825,((R3-1825)/365)*26,0)</f>
        <v>116.96438356164384</v>
      </c>
      <c r="U3" s="23">
        <f>S3+T3</f>
        <v>191.96438356164384</v>
      </c>
      <c r="V3" s="24">
        <f>U3*AD3/26</f>
        <v>2030.3925184404638</v>
      </c>
      <c r="W3" s="20">
        <v>30</v>
      </c>
      <c r="X3" s="20">
        <v>5</v>
      </c>
      <c r="Y3" s="20">
        <v>20</v>
      </c>
      <c r="Z3" s="20">
        <f>W3-X3-Y3</f>
        <v>5</v>
      </c>
      <c r="AA3" s="36">
        <v>240</v>
      </c>
      <c r="AB3" s="26">
        <v>15</v>
      </c>
      <c r="AC3" s="37">
        <v>20</v>
      </c>
      <c r="AD3" s="27">
        <f>AA3+AB3+AC3</f>
        <v>275</v>
      </c>
      <c r="AE3" s="27"/>
      <c r="AF3" s="27"/>
      <c r="AG3" s="27"/>
      <c r="AH3" s="27"/>
      <c r="AI3" s="27">
        <f>AD3*2.5%+11.25</f>
        <v>18.125</v>
      </c>
      <c r="AJ3" s="27">
        <f>AD3+AE3+AF3+AG3+AH3+AI3</f>
        <v>293.125</v>
      </c>
      <c r="AK3" s="18"/>
      <c r="AL3" s="28"/>
      <c r="AM3" s="26"/>
      <c r="AN3" s="26"/>
      <c r="AO3" s="19"/>
      <c r="AP3" s="19"/>
      <c r="AQ3" s="29"/>
      <c r="AR3" s="19"/>
      <c r="AS3" s="19"/>
      <c r="AT3" s="30"/>
      <c r="AU3" s="28"/>
      <c r="AV3" s="26"/>
      <c r="AW3" s="21"/>
    </row>
    <row r="4" spans="1:49" s="31" customFormat="1" ht="12.75" customHeight="1">
      <c r="A4" s="16">
        <v>4</v>
      </c>
      <c r="B4" s="17">
        <v>3</v>
      </c>
      <c r="C4" s="32" t="s">
        <v>54</v>
      </c>
      <c r="D4" s="18" t="s">
        <v>55</v>
      </c>
      <c r="E4" s="18" t="s">
        <v>52</v>
      </c>
      <c r="F4" s="18" t="s">
        <v>53</v>
      </c>
      <c r="G4" s="18" t="s">
        <v>46</v>
      </c>
      <c r="H4" s="32" t="s">
        <v>56</v>
      </c>
      <c r="I4" s="33">
        <v>28750</v>
      </c>
      <c r="J4" s="34" t="s">
        <v>48</v>
      </c>
      <c r="K4" s="34" t="s">
        <v>49</v>
      </c>
      <c r="L4" s="35">
        <f ca="1">IF(I4&lt;&gt;"",(TODAY()-I4)/365.25,"")</f>
        <v>34.724161533196444</v>
      </c>
      <c r="M4" s="20">
        <f ca="1">IF(N4&lt;&gt;"",(TODAY()-N4)/365.25,"")</f>
        <v>10.85284052019165</v>
      </c>
      <c r="N4" s="21">
        <v>37469</v>
      </c>
      <c r="O4" s="22">
        <v>40633</v>
      </c>
      <c r="P4" s="23">
        <f>O4-N4+1</f>
        <v>3165</v>
      </c>
      <c r="Q4" s="23">
        <v>0</v>
      </c>
      <c r="R4" s="23">
        <f>P4-Q4</f>
        <v>3165</v>
      </c>
      <c r="S4" s="23">
        <f>IF(R4&gt;1825,75,(R4/365)*15)</f>
        <v>75</v>
      </c>
      <c r="T4" s="23">
        <f>IF(R4&gt;1825,((R4-1825)/365)*26,0)</f>
        <v>95.452054794520549</v>
      </c>
      <c r="U4" s="23">
        <f>S4+T4</f>
        <v>170.45205479452056</v>
      </c>
      <c r="V4" s="24">
        <f>U4*AD4/26</f>
        <v>9833.7723919915716</v>
      </c>
      <c r="W4" s="20">
        <v>30</v>
      </c>
      <c r="X4" s="20">
        <v>1</v>
      </c>
      <c r="Y4" s="20">
        <v>20</v>
      </c>
      <c r="Z4" s="20">
        <f>W4-X4-Y4</f>
        <v>9</v>
      </c>
      <c r="AA4" s="25">
        <v>1150</v>
      </c>
      <c r="AB4" s="37">
        <v>350</v>
      </c>
      <c r="AC4" s="37"/>
      <c r="AD4" s="38">
        <f>AA4+AB4+AC4</f>
        <v>1500</v>
      </c>
      <c r="AE4" s="38">
        <v>60</v>
      </c>
      <c r="AF4" s="38">
        <v>20</v>
      </c>
      <c r="AG4" s="38">
        <v>0</v>
      </c>
      <c r="AH4" s="38">
        <v>0</v>
      </c>
      <c r="AI4" s="27">
        <f>AD4*2.5%+11.25</f>
        <v>48.75</v>
      </c>
      <c r="AJ4" s="27">
        <f>AD4+AE4+AF4+AG4+AH4+AI4</f>
        <v>1628.75</v>
      </c>
      <c r="AK4" s="18"/>
      <c r="AL4" s="28"/>
      <c r="AM4" s="26"/>
      <c r="AN4" s="26"/>
      <c r="AO4" s="19"/>
      <c r="AP4" s="19"/>
      <c r="AQ4" s="29"/>
      <c r="AR4" s="19"/>
      <c r="AS4" s="19"/>
      <c r="AT4" s="30"/>
      <c r="AU4" s="39"/>
      <c r="AV4" s="26"/>
      <c r="AW4" s="21"/>
    </row>
    <row r="5" spans="1:49" s="31" customFormat="1" ht="12.75" customHeight="1">
      <c r="A5" s="16">
        <v>5</v>
      </c>
      <c r="B5" s="17">
        <v>4</v>
      </c>
      <c r="C5" s="32" t="s">
        <v>57</v>
      </c>
      <c r="D5" s="18" t="s">
        <v>58</v>
      </c>
      <c r="E5" s="18" t="s">
        <v>59</v>
      </c>
      <c r="F5" s="18" t="s">
        <v>60</v>
      </c>
      <c r="G5" s="18" t="s">
        <v>46</v>
      </c>
      <c r="H5" s="32" t="s">
        <v>47</v>
      </c>
      <c r="I5" s="33">
        <v>27185</v>
      </c>
      <c r="J5" s="34" t="s">
        <v>48</v>
      </c>
      <c r="K5" s="34" t="s">
        <v>61</v>
      </c>
      <c r="L5" s="35">
        <f ca="1">IF(I5&lt;&gt;"",(TODAY()-I5)/365.25,"")</f>
        <v>39.008898015058179</v>
      </c>
      <c r="M5" s="20">
        <f ca="1">IF(N5&lt;&gt;"",(TODAY()-N5)/365.25,"")</f>
        <v>9.6865160848733751</v>
      </c>
      <c r="N5" s="21">
        <v>37895</v>
      </c>
      <c r="O5" s="22">
        <v>40633</v>
      </c>
      <c r="P5" s="23">
        <f>O5-N5+1</f>
        <v>2739</v>
      </c>
      <c r="Q5" s="23">
        <v>0</v>
      </c>
      <c r="R5" s="23">
        <f>P5-Q5</f>
        <v>2739</v>
      </c>
      <c r="S5" s="23">
        <f>IF(R5&gt;1825,75,(R5/365)*15)</f>
        <v>75</v>
      </c>
      <c r="T5" s="23">
        <f>IF(R5&gt;1825,((R5-1825)/365)*26,0)</f>
        <v>65.106849315068501</v>
      </c>
      <c r="U5" s="23">
        <f>S5+T5</f>
        <v>140.1068493150685</v>
      </c>
      <c r="V5" s="24">
        <f>U5*AD5/26</f>
        <v>1670.5047418335091</v>
      </c>
      <c r="W5" s="20">
        <v>30</v>
      </c>
      <c r="X5" s="20">
        <v>0</v>
      </c>
      <c r="Y5" s="20">
        <v>30</v>
      </c>
      <c r="Z5" s="20">
        <f>W5-X5-Y5</f>
        <v>0</v>
      </c>
      <c r="AA5" s="25">
        <v>275</v>
      </c>
      <c r="AB5" s="37">
        <v>15</v>
      </c>
      <c r="AC5" s="37">
        <v>20</v>
      </c>
      <c r="AD5" s="38">
        <f>AA5+AB5+AC5</f>
        <v>310</v>
      </c>
      <c r="AE5" s="38">
        <v>20</v>
      </c>
      <c r="AF5" s="38">
        <v>0</v>
      </c>
      <c r="AG5" s="38">
        <v>0</v>
      </c>
      <c r="AH5" s="38">
        <v>0</v>
      </c>
      <c r="AI5" s="27">
        <f>AD5*2.5%+11.25</f>
        <v>19</v>
      </c>
      <c r="AJ5" s="27">
        <f>AD5+AE5+AF5+AG5+AH5+AI5</f>
        <v>349</v>
      </c>
      <c r="AK5" s="18"/>
      <c r="AL5" s="28"/>
      <c r="AM5" s="26"/>
      <c r="AN5" s="26"/>
      <c r="AO5" s="19"/>
      <c r="AP5" s="19"/>
      <c r="AQ5" s="29"/>
      <c r="AR5" s="19"/>
      <c r="AS5" s="19"/>
      <c r="AT5" s="30"/>
      <c r="AU5" s="28"/>
      <c r="AV5" s="26"/>
      <c r="AW5" s="21"/>
    </row>
    <row r="6" spans="1:49" ht="12.75" customHeight="1">
      <c r="I6" s="40"/>
      <c r="AV6" s="6"/>
      <c r="AW6" s="6"/>
    </row>
    <row r="7" spans="1:49" ht="12.75" customHeight="1">
      <c r="I7" s="40"/>
    </row>
    <row r="8" spans="1:49" ht="12.75" customHeight="1">
      <c r="I8" s="40"/>
    </row>
    <row r="9" spans="1:49" ht="12.75" customHeight="1">
      <c r="I9" s="40"/>
    </row>
    <row r="10" spans="1:49" ht="12.75" customHeight="1">
      <c r="I10" s="40"/>
    </row>
    <row r="11" spans="1:49" ht="12.75" customHeight="1">
      <c r="I11" s="40"/>
    </row>
    <row r="12" spans="1:49" ht="12.75" customHeight="1">
      <c r="I12" s="41"/>
    </row>
    <row r="13" spans="1:49" ht="12.75" customHeight="1">
      <c r="I13" s="41"/>
    </row>
    <row r="14" spans="1:49" ht="12.75" customHeight="1">
      <c r="I14" s="41"/>
    </row>
  </sheetData>
  <autoFilter ref="A2:AZ5">
    <sortState ref="A3:AY5">
      <sortCondition ref="A2:A5"/>
    </sortState>
  </autoFilter>
  <mergeCells count="1">
    <mergeCell ref="O1:V1"/>
  </mergeCells>
  <pageMargins left="0.2" right="0.2" top="0.25" bottom="0.25" header="0.3" footer="0.3"/>
  <pageSetup scale="80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MASDATA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nabeelkhan</cp:lastModifiedBy>
  <dcterms:created xsi:type="dcterms:W3CDTF">2012-09-24T10:34:25Z</dcterms:created>
  <dcterms:modified xsi:type="dcterms:W3CDTF">2013-06-08T12:57:44Z</dcterms:modified>
</cp:coreProperties>
</file>