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dxfp\shares4\rpateam\techvistaprojects\Nadeem\PIR_Report_Process\"/>
    </mc:Choice>
  </mc:AlternateContent>
  <xr:revisionPtr revIDLastSave="0" documentId="13_ncr:1_{819D3BBC-7D6A-472D-BF65-AE9E5417A3AA}" xr6:coauthVersionLast="47" xr6:coauthVersionMax="47" xr10:uidLastSave="{00000000-0000-0000-0000-000000000000}"/>
  <bookViews>
    <workbookView xWindow="-120" yWindow="-120" windowWidth="23280" windowHeight="12600" tabRatio="598" firstSheet="6" activeTab="8" xr2:uid="{00000000-000D-0000-FFFF-FFFF00000000}"/>
  </bookViews>
  <sheets>
    <sheet name="Sheet1" sheetId="27" r:id="rId1"/>
    <sheet name="Summary" sheetId="1" r:id="rId2"/>
    <sheet name="Status_Release_Meeting" sheetId="22" r:id="rId3"/>
    <sheet name="WeekendProjects" sheetId="26" r:id="rId4"/>
    <sheet name="New Sheet" sheetId="28" r:id="rId5"/>
    <sheet name="Weekend PIR FSC" sheetId="19" r:id="rId6"/>
    <sheet name="Weekend Tasks &amp; DRs" sheetId="20" r:id="rId7"/>
    <sheet name="CR APPROVAL STATUS" sheetId="21" r:id="rId8"/>
    <sheet name="Pivot Sheet" sheetId="32" r:id="rId9"/>
  </sheets>
  <definedNames>
    <definedName name="_xlnm._FilterDatabase" localSheetId="4" hidden="1">'New Sheet'!$A$1:$R$20</definedName>
    <definedName name="_xlnm._FilterDatabase" localSheetId="2" hidden="1">Status_Release_Meeting!$A$1:$AI$73</definedName>
    <definedName name="_xlnm._FilterDatabase" localSheetId="1" hidden="1">Summary!$D$20:$E$25</definedName>
    <definedName name="_xlnm._FilterDatabase" localSheetId="5" hidden="1">'Weekend PIR FSC'!$A$1:$R$154</definedName>
    <definedName name="_xlnm._FilterDatabase" localSheetId="6" hidden="1">'Weekend Tasks &amp; DRs'!$F$1:$R$85</definedName>
    <definedName name="_xlnm._FilterDatabase" localSheetId="3" hidden="1">WeekendProjects!$A$1:$G$34</definedName>
  </definedNames>
  <calcPr calcId="191029"/>
  <pivotCaches>
    <pivotCache cacheId="0" r:id="rId10"/>
    <pivotCache cacheId="1" r:id="rId11"/>
    <pivotCache cacheId="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20" l="1"/>
  <c r="R19" i="20"/>
  <c r="R67" i="20"/>
  <c r="R68" i="20"/>
  <c r="R20" i="20"/>
  <c r="R21" i="20"/>
  <c r="R52" i="20"/>
  <c r="R69" i="20"/>
  <c r="R70" i="20"/>
  <c r="R15" i="20"/>
  <c r="R16" i="20"/>
  <c r="R71" i="20"/>
  <c r="R82" i="20"/>
  <c r="R72" i="20"/>
  <c r="R73" i="20"/>
  <c r="R24" i="20"/>
  <c r="R74" i="20"/>
  <c r="R75" i="20"/>
  <c r="R76" i="20"/>
  <c r="R25" i="20"/>
  <c r="R77" i="20"/>
  <c r="R53" i="20"/>
  <c r="R78" i="20"/>
  <c r="R83" i="20"/>
  <c r="R79" i="20"/>
  <c r="R84" i="20"/>
  <c r="R80" i="20"/>
  <c r="R85" i="20"/>
  <c r="R81" i="20"/>
  <c r="Q37" i="20"/>
  <c r="Q19" i="20"/>
  <c r="Q67" i="20"/>
  <c r="Q68" i="20"/>
  <c r="Q20" i="20"/>
  <c r="Q21" i="20"/>
  <c r="Q52" i="20"/>
  <c r="Q69" i="20"/>
  <c r="Q70" i="20"/>
  <c r="Q15" i="20"/>
  <c r="Q16" i="20"/>
  <c r="Q71" i="20"/>
  <c r="Q82" i="20"/>
  <c r="Q72" i="20"/>
  <c r="Q73" i="20"/>
  <c r="Q24" i="20"/>
  <c r="Q74" i="20"/>
  <c r="Q75" i="20"/>
  <c r="Q76" i="20"/>
  <c r="Q25" i="20"/>
  <c r="Q77" i="20"/>
  <c r="Q53" i="20"/>
  <c r="Q78" i="20"/>
  <c r="Q83" i="20"/>
  <c r="Q79" i="20"/>
  <c r="Q84" i="20"/>
  <c r="Q80" i="20"/>
  <c r="Q85" i="20"/>
  <c r="Q81" i="20"/>
  <c r="B36" i="26" l="1"/>
  <c r="B73" i="22"/>
  <c r="AH72" i="22" l="1"/>
  <c r="AH71" i="22" l="1"/>
  <c r="AH70" i="22" l="1"/>
  <c r="AH69" i="22"/>
  <c r="AH68" i="22" l="1"/>
  <c r="AH67" i="22" l="1"/>
  <c r="AH66" i="22" l="1"/>
  <c r="AH65" i="22"/>
  <c r="AH55" i="22" l="1"/>
  <c r="B25" i="22" l="1"/>
  <c r="AH48" i="22" l="1"/>
  <c r="AH38" i="22"/>
  <c r="AH64" i="22"/>
  <c r="AH30" i="22" l="1"/>
  <c r="AH24" i="22"/>
  <c r="AH59" i="22" l="1"/>
  <c r="AI3" i="22" l="1"/>
  <c r="AI4" i="22"/>
  <c r="AI6" i="22"/>
  <c r="AI51" i="22"/>
  <c r="AI45" i="22"/>
  <c r="AI8" i="22"/>
  <c r="AI63" i="22"/>
  <c r="AI17" i="22"/>
  <c r="AI12" i="22"/>
  <c r="AI53" i="22"/>
  <c r="AI36" i="22"/>
  <c r="AI39" i="22"/>
  <c r="AI2" i="22"/>
  <c r="AI7" i="22"/>
  <c r="AI62" i="22"/>
  <c r="AI23" i="22"/>
  <c r="AI18" i="22"/>
  <c r="AI25" i="22"/>
  <c r="AI5" i="22"/>
  <c r="AI21" i="22"/>
  <c r="AI58" i="22"/>
  <c r="AI54" i="22"/>
  <c r="AI37" i="22"/>
  <c r="AI11" i="22"/>
  <c r="AI27" i="22"/>
  <c r="AI10" i="22"/>
  <c r="AI29" i="22"/>
  <c r="AI32" i="22"/>
  <c r="AI31" i="22"/>
  <c r="AI28" i="22"/>
  <c r="AI33" i="22"/>
  <c r="AI34" i="22"/>
  <c r="AI35" i="22"/>
  <c r="AI9" i="22"/>
  <c r="AI14" i="22"/>
  <c r="AI22" i="22"/>
  <c r="AI40" i="22"/>
  <c r="AI56" i="22"/>
  <c r="AI13" i="22"/>
  <c r="AI41" i="22"/>
  <c r="AI42" i="22"/>
  <c r="AI43" i="22"/>
  <c r="AI44" i="22"/>
  <c r="AI26" i="22"/>
  <c r="AI46" i="22"/>
  <c r="AI47" i="22"/>
  <c r="AI19" i="22"/>
  <c r="AI49" i="22"/>
  <c r="AI50" i="22"/>
  <c r="AI15" i="22"/>
  <c r="AI60" i="22"/>
  <c r="AH3" i="22"/>
  <c r="AH4" i="22"/>
  <c r="AH6" i="22"/>
  <c r="AH51" i="22"/>
  <c r="AH45" i="22"/>
  <c r="AH8" i="22"/>
  <c r="AH63" i="22"/>
  <c r="AH17" i="22"/>
  <c r="AH12" i="22"/>
  <c r="AH53" i="22"/>
  <c r="AH36" i="22"/>
  <c r="AH39" i="22"/>
  <c r="AH2" i="22"/>
  <c r="AH7" i="22"/>
  <c r="AH62" i="22"/>
  <c r="AH23" i="22"/>
  <c r="AH18" i="22"/>
  <c r="AH25" i="22"/>
  <c r="AH5" i="22"/>
  <c r="AH21" i="22"/>
  <c r="AH58" i="22"/>
  <c r="AH54" i="22"/>
  <c r="AH37" i="22"/>
  <c r="AH11" i="22"/>
  <c r="AH27" i="22"/>
  <c r="AH10" i="22"/>
  <c r="AH29" i="22"/>
  <c r="AH32" i="22"/>
  <c r="AH31" i="22"/>
  <c r="AH28" i="22"/>
  <c r="AH33" i="22"/>
  <c r="AH34" i="22"/>
  <c r="AH35" i="22"/>
  <c r="AH9" i="22"/>
  <c r="AH14" i="22"/>
  <c r="AH22" i="22"/>
  <c r="AH40" i="22"/>
  <c r="AH56" i="22"/>
  <c r="AH13" i="22"/>
  <c r="AH41" i="22"/>
  <c r="AH42" i="22"/>
  <c r="AH43" i="22"/>
  <c r="AH44" i="22"/>
  <c r="AH26" i="22"/>
  <c r="AH46" i="22"/>
  <c r="AH47" i="22"/>
  <c r="AH19" i="22"/>
  <c r="AH49" i="22"/>
  <c r="AH50" i="22"/>
  <c r="AH15" i="22"/>
  <c r="AH60" i="22"/>
  <c r="AG25" i="22"/>
  <c r="AG19" i="22"/>
  <c r="AG49" i="22"/>
  <c r="AG50" i="22"/>
  <c r="AG15" i="22"/>
  <c r="AG60" i="22"/>
  <c r="B47" i="22" l="1"/>
  <c r="AG47" i="22" s="1"/>
  <c r="B46" i="22"/>
  <c r="AG46" i="22" s="1"/>
  <c r="B26" i="22"/>
  <c r="AG26" i="22" s="1"/>
  <c r="B44" i="22"/>
  <c r="AG44" i="22" s="1"/>
  <c r="B43" i="22"/>
  <c r="AG43" i="22" s="1"/>
  <c r="B42" i="22"/>
  <c r="AG42" i="22" s="1"/>
  <c r="B41" i="22"/>
  <c r="AG41" i="22" s="1"/>
  <c r="B13" i="22"/>
  <c r="AG13" i="22" s="1"/>
  <c r="B56" i="22"/>
  <c r="AG56" i="22" s="1"/>
  <c r="B40" i="22"/>
  <c r="AG40" i="22" s="1"/>
  <c r="B22" i="22"/>
  <c r="AG22" i="22" s="1"/>
  <c r="B14" i="22"/>
  <c r="AG14" i="22" s="1"/>
  <c r="B9" i="22"/>
  <c r="AG9" i="22" s="1"/>
  <c r="B35" i="22"/>
  <c r="AG35" i="22" s="1"/>
  <c r="B34" i="22"/>
  <c r="AG34" i="22" s="1"/>
  <c r="B33" i="22"/>
  <c r="AG33" i="22" s="1"/>
  <c r="B28" i="22"/>
  <c r="AG28" i="22" s="1"/>
  <c r="B31" i="22"/>
  <c r="AG31" i="22" s="1"/>
  <c r="B32" i="22"/>
  <c r="AG32" i="22" s="1"/>
  <c r="B29" i="22"/>
  <c r="AG29" i="22" s="1"/>
  <c r="B10" i="22"/>
  <c r="AG10" i="22" s="1"/>
  <c r="B27" i="22"/>
  <c r="AG27" i="22" s="1"/>
  <c r="B11" i="22"/>
  <c r="AG11" i="22" s="1"/>
  <c r="B37" i="22"/>
  <c r="AG37" i="22" s="1"/>
  <c r="B54" i="22"/>
  <c r="AG54" i="22" s="1"/>
  <c r="B58" i="22"/>
  <c r="AG58" i="22" s="1"/>
  <c r="B21" i="22"/>
  <c r="AG21" i="22" s="1"/>
  <c r="B5" i="22"/>
  <c r="AG5" i="22" s="1"/>
  <c r="B18" i="22"/>
  <c r="AG18" i="22" s="1"/>
  <c r="B23" i="22"/>
  <c r="AG23" i="22" s="1"/>
  <c r="B62" i="22"/>
  <c r="AG62" i="22" s="1"/>
  <c r="B7" i="22"/>
  <c r="AG7" i="22" s="1"/>
  <c r="B2" i="22"/>
  <c r="AG2" i="22" s="1"/>
  <c r="B39" i="22"/>
  <c r="AG39" i="22" s="1"/>
  <c r="B36" i="22"/>
  <c r="AG36" i="22" s="1"/>
  <c r="B53" i="22"/>
  <c r="AG53" i="22" s="1"/>
  <c r="B12" i="22"/>
  <c r="AG12" i="22" s="1"/>
  <c r="B17" i="22"/>
  <c r="AG17" i="22" s="1"/>
  <c r="B63" i="22"/>
  <c r="AG63" i="22" s="1"/>
  <c r="B8" i="22"/>
  <c r="AG8" i="22" s="1"/>
  <c r="B45" i="22"/>
  <c r="AG45" i="22" s="1"/>
  <c r="B51" i="22"/>
  <c r="AG51" i="22" s="1"/>
  <c r="B6" i="22"/>
  <c r="AG6" i="22" s="1"/>
  <c r="B4" i="22"/>
  <c r="AG4" i="22" s="1"/>
  <c r="B3" i="22"/>
  <c r="AG3" i="22" s="1"/>
  <c r="B20" i="22"/>
  <c r="AI20" i="22" l="1"/>
  <c r="AH20" i="22" l="1"/>
  <c r="AG20" i="22" l="1"/>
  <c r="Q35" i="20" l="1"/>
  <c r="R35" i="20"/>
  <c r="Q51" i="20" l="1"/>
  <c r="R51" i="20"/>
  <c r="Q13" i="20"/>
  <c r="R13" i="20"/>
  <c r="Q12" i="20"/>
  <c r="R12" i="20"/>
  <c r="Q48" i="20"/>
  <c r="R48" i="20"/>
  <c r="Q22" i="20"/>
  <c r="R22" i="20"/>
  <c r="Q65" i="20"/>
  <c r="R65" i="20"/>
  <c r="R31" i="20" l="1"/>
  <c r="Q31" i="20"/>
  <c r="Q49" i="20" l="1"/>
  <c r="R49" i="20"/>
  <c r="Q11" i="20"/>
  <c r="R11" i="20"/>
  <c r="Q63" i="20"/>
  <c r="R63" i="20"/>
  <c r="Q4" i="20"/>
  <c r="R4" i="20"/>
  <c r="Q43" i="20"/>
  <c r="R43" i="20"/>
  <c r="Q47" i="20"/>
  <c r="R47" i="20"/>
  <c r="Q38" i="20"/>
  <c r="R38" i="20"/>
  <c r="Q26" i="20"/>
  <c r="R26" i="20"/>
  <c r="Q3" i="20"/>
  <c r="R3" i="20"/>
  <c r="Q32" i="20"/>
  <c r="R32" i="20"/>
  <c r="R39" i="20" l="1"/>
  <c r="R46" i="20"/>
  <c r="R59" i="20"/>
  <c r="R57" i="20"/>
  <c r="R17" i="20"/>
  <c r="R66" i="20"/>
  <c r="R34" i="20"/>
  <c r="R58" i="20"/>
  <c r="R36" i="20"/>
  <c r="R9" i="20"/>
  <c r="R54" i="20"/>
  <c r="R42" i="20"/>
  <c r="R56" i="20"/>
  <c r="R64" i="20"/>
  <c r="R44" i="20"/>
  <c r="R60" i="20"/>
  <c r="R40" i="20"/>
  <c r="R7" i="20"/>
  <c r="R23" i="20"/>
  <c r="R27" i="20"/>
  <c r="R55" i="20"/>
  <c r="R6" i="20"/>
  <c r="R41" i="20"/>
  <c r="R33" i="20"/>
  <c r="R61" i="20"/>
  <c r="R18" i="20"/>
  <c r="R29" i="20"/>
  <c r="R14" i="20"/>
  <c r="R30" i="20"/>
  <c r="R62" i="20"/>
  <c r="R45" i="20"/>
  <c r="R10" i="20"/>
  <c r="R5" i="20"/>
  <c r="R28" i="20"/>
  <c r="R50" i="20"/>
  <c r="R8" i="20"/>
  <c r="Q39" i="20"/>
  <c r="Q46" i="20"/>
  <c r="Q59" i="20"/>
  <c r="Q57" i="20"/>
  <c r="Q17" i="20"/>
  <c r="Q66" i="20"/>
  <c r="Q34" i="20"/>
  <c r="Q58" i="20"/>
  <c r="Q36" i="20"/>
  <c r="Q9" i="20"/>
  <c r="Q54" i="20"/>
  <c r="Q42" i="20"/>
  <c r="Q56" i="20"/>
  <c r="Q64" i="20"/>
  <c r="Q44" i="20"/>
  <c r="Q60" i="20"/>
  <c r="Q40" i="20"/>
  <c r="Q7" i="20"/>
  <c r="Q23" i="20"/>
  <c r="Q27" i="20"/>
  <c r="Q55" i="20"/>
  <c r="Q6" i="20"/>
  <c r="Q41" i="20"/>
  <c r="Q33" i="20"/>
  <c r="Q61" i="20"/>
  <c r="Q18" i="20"/>
  <c r="Q29" i="20"/>
  <c r="Q14" i="20"/>
  <c r="Q30" i="20"/>
  <c r="Q62" i="20"/>
  <c r="Q45" i="20"/>
  <c r="Q10" i="20"/>
  <c r="Q5" i="20"/>
  <c r="Q28" i="20"/>
  <c r="Q50" i="20"/>
  <c r="Q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Dipika Lokare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PPM Proposal ID.
Please cross check in RTC if its availabe.
If not, ask the PM to share correct PPM ID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As per the release notes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As per the Release notes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Mention all system in on cell:
System1 (Alt+Enter)
System2 (Alt+Enter)
System3 (Alt+Enter)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Yes/No/NA
If NA, need QA Email approvals</t>
        </r>
      </text>
    </comment>
    <comment ref="H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Yes/No/NA
If NA, Need UAT Approval email</t>
        </r>
      </text>
    </comment>
    <comment ref="I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Yes/No/NA
</t>
        </r>
      </text>
    </comment>
    <comment ref="J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Yes/No/NA</t>
        </r>
      </text>
    </comment>
    <comment ref="K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Yes/No/NA</t>
        </r>
      </text>
    </comment>
    <comment ref="L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Yes/No/NA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Dipika Lokare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PPM Proposal ID.
Please cross check in RTC if its availabe.
If not, ask the PM to share correct PPM ID</t>
        </r>
      </text>
    </comment>
    <comment ref="D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As per the release notes</t>
        </r>
      </text>
    </comment>
    <comment ref="E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As per the Release notes</t>
        </r>
      </text>
    </comment>
    <comment ref="F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Dipika Lokare:</t>
        </r>
        <r>
          <rPr>
            <sz val="9"/>
            <color indexed="81"/>
            <rFont val="Tahoma"/>
            <family val="2"/>
          </rPr>
          <t xml:space="preserve">
Mention all system in on cell:
System1 (Alt+Enter)
System2 (Alt+Enter)
System3 (Alt+Enter)</t>
        </r>
      </text>
    </comment>
  </commentList>
</comments>
</file>

<file path=xl/sharedStrings.xml><?xml version="1.0" encoding="utf-8"?>
<sst xmlns="http://schemas.openxmlformats.org/spreadsheetml/2006/main" count="4850" uniqueCount="945">
  <si>
    <t>Project List Summary</t>
  </si>
  <si>
    <t>QA CERTIFICATION</t>
  </si>
  <si>
    <t>Affected Systems</t>
  </si>
  <si>
    <t>Row Labels</t>
  </si>
  <si>
    <t>Grand Total</t>
  </si>
  <si>
    <t>Status</t>
  </si>
  <si>
    <t>Project #</t>
  </si>
  <si>
    <t>Project Description</t>
  </si>
  <si>
    <t>PM</t>
  </si>
  <si>
    <t>Code Change</t>
  </si>
  <si>
    <t>RatePlan changes</t>
  </si>
  <si>
    <t>Security Involvement?</t>
  </si>
  <si>
    <t>Comments / Observations</t>
  </si>
  <si>
    <t>Comments</t>
  </si>
  <si>
    <t>Type</t>
  </si>
  <si>
    <t>Id</t>
  </si>
  <si>
    <t>Filed Against</t>
  </si>
  <si>
    <t>Project Record ID</t>
  </si>
  <si>
    <t>Created By</t>
  </si>
  <si>
    <t>Planned For</t>
  </si>
  <si>
    <t>Assignment Group</t>
  </si>
  <si>
    <t>Summary</t>
  </si>
  <si>
    <t>Staging Area</t>
  </si>
  <si>
    <t>QA Call out SPOC:</t>
  </si>
  <si>
    <t>HPSM CR #</t>
  </si>
  <si>
    <t>HPSM CR Task #</t>
  </si>
  <si>
    <t>Approver</t>
  </si>
  <si>
    <t>Vignesh Kumar Rajan</t>
  </si>
  <si>
    <t>kurajan@etisalat.ae</t>
  </si>
  <si>
    <t>Raghunath  Reddy</t>
  </si>
  <si>
    <t>rareddy@etisalat.ae</t>
  </si>
  <si>
    <t>Count of Id</t>
  </si>
  <si>
    <t>Column Labels</t>
  </si>
  <si>
    <t>Subcategory</t>
  </si>
  <si>
    <t>Change ID</t>
  </si>
  <si>
    <t>Rtc Id</t>
  </si>
  <si>
    <t>Service</t>
  </si>
  <si>
    <t>Affected Configuration Item</t>
  </si>
  <si>
    <t>Planned  For</t>
  </si>
  <si>
    <t>Approval Status</t>
  </si>
  <si>
    <t>Current Pending Groups</t>
  </si>
  <si>
    <t>HPSM CR Task Number</t>
  </si>
  <si>
    <t>Count of Project #</t>
  </si>
  <si>
    <t>Select the below Fields</t>
  </si>
  <si>
    <t>Query</t>
  </si>
  <si>
    <t>In filters, select category RTC</t>
  </si>
  <si>
    <t>In Open date select Sunday to Saturday i.e whole week</t>
  </si>
  <si>
    <t xml:space="preserve"> RATE PLAN CHANGES REQUIRED</t>
  </si>
  <si>
    <t>Scope of Change</t>
  </si>
  <si>
    <t>SCOPE OF PROJECTS</t>
  </si>
  <si>
    <t>STATUS</t>
  </si>
  <si>
    <t>Business Project Manager</t>
  </si>
  <si>
    <t>Affected 
Systems</t>
  </si>
  <si>
    <t>PREPOD 
Testing
Yes/NA</t>
  </si>
  <si>
    <t>Special Release</t>
  </si>
  <si>
    <t>Management Approval</t>
  </si>
  <si>
    <t>Project 
Record ID</t>
  </si>
  <si>
    <t>Target 
Environment
PROD</t>
  </si>
  <si>
    <t>Sub 
Application</t>
  </si>
  <si>
    <t>HPSM CR
Number</t>
  </si>
  <si>
    <t>Sub Application</t>
  </si>
  <si>
    <t>Approval
Status</t>
  </si>
  <si>
    <t>Approval 
Status</t>
  </si>
  <si>
    <t>QA Certified</t>
  </si>
  <si>
    <t>Release Notes#</t>
  </si>
  <si>
    <t>Business Domain</t>
  </si>
  <si>
    <t>Business Impact</t>
  </si>
  <si>
    <t>Creation
Date</t>
  </si>
  <si>
    <t>UAT Certified</t>
  </si>
  <si>
    <t>SR#</t>
  </si>
  <si>
    <t xml:space="preserve">Product Group </t>
  </si>
  <si>
    <t>Product</t>
  </si>
  <si>
    <t>Time when changes submitted</t>
  </si>
  <si>
    <t>Projects Confirmed after release meeitng before cut off time</t>
  </si>
  <si>
    <t>Projects Confirmed after cut off time</t>
  </si>
  <si>
    <t>Dependenct on Project</t>
  </si>
  <si>
    <t xml:space="preserve">Projects Confirmed in Release meeting </t>
  </si>
  <si>
    <t>RN#</t>
  </si>
  <si>
    <t>Project Id #</t>
  </si>
  <si>
    <t>Config
Change</t>
  </si>
  <si>
    <t>Count of Scope of Change</t>
  </si>
  <si>
    <t>PM Ticket</t>
  </si>
  <si>
    <t>Deployment Request (DR)</t>
  </si>
  <si>
    <t>In Progress</t>
  </si>
  <si>
    <t>NA</t>
  </si>
  <si>
    <t>First Time Rollout</t>
  </si>
  <si>
    <t>Yes</t>
  </si>
  <si>
    <t>Enhancement</t>
  </si>
  <si>
    <t>Marketing Non PLC</t>
  </si>
  <si>
    <t>PLC/GTM</t>
  </si>
  <si>
    <t>AFFECTED SYSTEMS</t>
  </si>
  <si>
    <t>QA SPOC</t>
  </si>
  <si>
    <t>Confirmed</t>
  </si>
  <si>
    <t>Count of QA Certified</t>
  </si>
  <si>
    <t>Hazem Hanna Mitri Baramki</t>
  </si>
  <si>
    <t>Dependency on Project</t>
  </si>
  <si>
    <t>Status of Project</t>
  </si>
  <si>
    <t>#</t>
  </si>
  <si>
    <t>Project</t>
  </si>
  <si>
    <t>Impacted Systems</t>
  </si>
  <si>
    <t xml:space="preserve"> Project #</t>
  </si>
  <si>
    <t>Maya Krishnan Subbiah</t>
  </si>
  <si>
    <t>231581</t>
  </si>
  <si>
    <t>PLC_231581 - Drop2_Business Commitment Plan - New Rating for IDD &amp; F2M</t>
  </si>
  <si>
    <t>Musba Mohamed Ismail</t>
  </si>
  <si>
    <t>232648</t>
  </si>
  <si>
    <t>232648 - SaaS ISV Sprint 3.1 (EMR)</t>
  </si>
  <si>
    <t>Deepesh Vikram Singh</t>
  </si>
  <si>
    <t>Kumaran Gajarajan</t>
  </si>
  <si>
    <t>IT</t>
  </si>
  <si>
    <t>Parvez Akram Siddiqui</t>
  </si>
  <si>
    <t>Other</t>
  </si>
  <si>
    <t>Mohamed Samir Elsayed Ahmed Abotaleb</t>
  </si>
  <si>
    <t>Sales</t>
  </si>
  <si>
    <t>245850 - EMR - Parameters and dunning - CR (Main Proposal 237418)</t>
  </si>
  <si>
    <t>Salem Ayoub Alia</t>
  </si>
  <si>
    <t>220479</t>
  </si>
  <si>
    <t>220479 Mandating CPR consent on T.S Agents ( 1 )</t>
  </si>
  <si>
    <t>Alian Adel Aboukoush</t>
  </si>
  <si>
    <t xml:space="preserve">Puthiya Veetil Sanjay
</t>
  </si>
  <si>
    <t/>
  </si>
  <si>
    <t xml:space="preserve">Neetha Suneetha
</t>
  </si>
  <si>
    <t>Anum Afsheen</t>
  </si>
  <si>
    <t>Edassery Mohamed Abdul Rahiman</t>
  </si>
  <si>
    <t>Mrinal Bharti</t>
  </si>
  <si>
    <t xml:space="preserve">Pankaj Vitthal Shinde
</t>
  </si>
  <si>
    <t>Home wireless Response_ Phase 2_ Drop2</t>
  </si>
  <si>
    <t>Mohamed Mohamed</t>
  </si>
  <si>
    <t>249664</t>
  </si>
  <si>
    <t xml:space="preserve">Ashraful Ahmed
Ram Sivarathri
</t>
  </si>
  <si>
    <t>Rahil Khan</t>
  </si>
  <si>
    <t>232603</t>
  </si>
  <si>
    <t>232603 Hassantuk - Wired Solution</t>
  </si>
  <si>
    <t>Mohamed Nabeel Juma Mohamed Juma Aldoy</t>
  </si>
  <si>
    <t>Ashwin Gujjar Nagabhushana</t>
  </si>
  <si>
    <t xml:space="preserve">Abrarsharief Mohammed
</t>
  </si>
  <si>
    <t>226114</t>
  </si>
  <si>
    <t>226114, 249148, 249129, 251017 Dubai Police back ends</t>
  </si>
  <si>
    <t>Rajendra Singh Yadav</t>
  </si>
  <si>
    <t>Santosh Kumar Verma</t>
  </si>
  <si>
    <t>242708 Enhancing Exceptional flag developed to bypass TDRA Sim limit check</t>
  </si>
  <si>
    <t>Pardeep Mantra</t>
  </si>
  <si>
    <t>Tarek Zain Elabdeen Ahmed Youssef</t>
  </si>
  <si>
    <t>250334</t>
  </si>
  <si>
    <t xml:space="preserve">250334 - DELIVERY PLATFORM FOR INDIRECT SALES- HOME WIRELESS-4&amp; 5G - Drop 2 </t>
  </si>
  <si>
    <t>Babar Aftab</t>
  </si>
  <si>
    <t xml:space="preserve">Muhammad Qasim
</t>
  </si>
  <si>
    <t xml:space="preserve">ECM-Mobile_x000D_
PSM_CBCM_x000D_
RTF_x000D_
CNS_x000D_
CRM Gateway_x000D_
COMS_MOBILE_x000D_
USP- Direct_x000D_
Muamalaty_x000D_
Falcon BSCS_x000D_
IN_x000D_
B2C-ATG-Back End_x000D_
</t>
  </si>
  <si>
    <t>Muhammad Shoaib Ur Rehman</t>
  </si>
  <si>
    <t>CCC</t>
  </si>
  <si>
    <t>254418</t>
  </si>
  <si>
    <t xml:space="preserve">Veeresh Wali
</t>
  </si>
  <si>
    <t>247281</t>
  </si>
  <si>
    <t>Project 247281:   Rebranding of CWS Customer Portal</t>
  </si>
  <si>
    <t>Thirupathi Reddy Pasham</t>
  </si>
  <si>
    <t xml:space="preserve">C&amp;WS- ATG Portal (Carrier and wholesale portal)_x000D_
CNS_x000D_
HTML_x000D_
</t>
  </si>
  <si>
    <t>Abdullah Abubaker Balfaqeh</t>
  </si>
  <si>
    <t xml:space="preserve">Karthikeyan Neelamegam Jothiram
</t>
  </si>
  <si>
    <t>248955</t>
  </si>
  <si>
    <t>MR_Changing the business rules of MOI Prepaid Plan</t>
  </si>
  <si>
    <t>Sami Ullah</t>
  </si>
  <si>
    <t xml:space="preserve">DCRM_x000D_
CRM Gateway_x000D_
CBCM_x000D_
CRM Interface_x000D_
EBW_x000D_
</t>
  </si>
  <si>
    <t xml:space="preserve">Venkat Ramana Ramaraj
Vinod Pallath Chandran
</t>
  </si>
  <si>
    <t xml:space="preserve">CRM Gateway_x000D_
PSM_CBCM_x000D_
RTF-MOI_x000D_
PAY_x000D_
WFMS-FAMS_x000D_
WFMS-SIH_x000D_
IOT (ENG)_x000D_
TIBCO_x000D_
MOI Portal_x000D_
</t>
  </si>
  <si>
    <t>242708</t>
  </si>
  <si>
    <t xml:space="preserve">Muhammad Zammar Niazi
Rameez Ur Rehman Muhammad
Shantanu Agrawal
Asmaa Elhusseiny Motawea Abdellatif
Shaimaa Maged Mohamed Hussien
Alaa Asim Ibrahim Bakhit
Hamid Daud
Adarsh Matha Murugaiah Matha
Ali Abdel Khalek
</t>
  </si>
  <si>
    <t xml:space="preserve">CWOM-CONCEPTWAVE-Enterprise_x000D_
ECM-Fixed_x000D_
BCRM_x000D_
TIBCO_x000D_
</t>
  </si>
  <si>
    <t xml:space="preserve">Muamalaty_x000D_
TIBCO_x000D_
RTF_x000D_
CIM_x000D_
COMS_FIXED_x000D_
CRM Gateway_x000D_
COMS_MOBILE_x000D_
</t>
  </si>
  <si>
    <t>TIBCO</t>
  </si>
  <si>
    <t>Abdulla Al Muhairi</t>
  </si>
  <si>
    <t xml:space="preserve">BCRM_x000D_
CRM Gateway_x000D_
PSM_CBCM_x000D_
IOT (ENG)_x000D_
WFMS-SIH_x000D_
WFMS-FAMS_x000D_
</t>
  </si>
  <si>
    <t>Dilum Fernando</t>
  </si>
  <si>
    <t xml:space="preserve"> </t>
  </si>
  <si>
    <t>ATG</t>
  </si>
  <si>
    <t>CMS B2B Transformation</t>
  </si>
  <si>
    <t>Danyal Najeeb Siddiqui</t>
  </si>
  <si>
    <t>IT_DBA_MiddleWare</t>
  </si>
  <si>
    <t>B2B CMS Portal - Production deployment</t>
  </si>
  <si>
    <t>ATG_B2C</t>
  </si>
  <si>
    <t>Shoaib Ijaz</t>
  </si>
  <si>
    <t>ATG-B2B</t>
  </si>
  <si>
    <t>Waqar Ahmed</t>
  </si>
  <si>
    <t>CMS -B2C- Ecare deployment to the production</t>
  </si>
  <si>
    <t>Catalogue</t>
  </si>
  <si>
    <t>ECM-Fixed</t>
  </si>
  <si>
    <t>Ojas Dhamija</t>
  </si>
  <si>
    <t>CIT_CWOM_Support</t>
  </si>
  <si>
    <t>CBCM</t>
  </si>
  <si>
    <t>CBCM-Application</t>
  </si>
  <si>
    <t>IT_AO_PSM_SUPPORT</t>
  </si>
  <si>
    <t>Basheer Ahmad</t>
  </si>
  <si>
    <t>CIM-Muamalaty</t>
  </si>
  <si>
    <t>Muamalaty-Mobile</t>
  </si>
  <si>
    <t>COMS</t>
  </si>
  <si>
    <t>Inquiries-and-APIs</t>
  </si>
  <si>
    <t>CRMGateway</t>
  </si>
  <si>
    <t>CRMGateway_Libraries</t>
  </si>
  <si>
    <t>Digital Service</t>
  </si>
  <si>
    <t>SMB mobile APP</t>
  </si>
  <si>
    <t>Danish Raza</t>
  </si>
  <si>
    <t>.SMB Backend Deployment</t>
  </si>
  <si>
    <t>UAE Mobile App</t>
  </si>
  <si>
    <t>Arham Maroof</t>
  </si>
  <si>
    <t>Dynamics-CRM</t>
  </si>
  <si>
    <t>Business-CRM</t>
  </si>
  <si>
    <t>Muhammad Aqeel Ahmed</t>
  </si>
  <si>
    <t>IT_AO_BCRM_SUPPORT_L2</t>
  </si>
  <si>
    <t>ESB-BPM</t>
  </si>
  <si>
    <t>IT_AO_TIBCO</t>
  </si>
  <si>
    <t>Satish Sagar Reddy Patil</t>
  </si>
  <si>
    <t>ESB-BPM -ITO-L2</t>
  </si>
  <si>
    <t>OrderManagement-Fixed</t>
  </si>
  <si>
    <t>CW-ConceptWave</t>
  </si>
  <si>
    <t>Dwaipayan Deb</t>
  </si>
  <si>
    <t>RTF</t>
  </si>
  <si>
    <t>RTF Application</t>
  </si>
  <si>
    <t>Mostafa Yousef</t>
  </si>
  <si>
    <t>IT_AO_RTF_Operation</t>
  </si>
  <si>
    <t>Muhammad Usman</t>
  </si>
  <si>
    <t>193049 - Event Engine - Deposit Refund via RTF action</t>
  </si>
  <si>
    <t>USP</t>
  </si>
  <si>
    <t>USP-Indirect</t>
  </si>
  <si>
    <t>Fahad  Saeed Khan</t>
  </si>
  <si>
    <t>[USP]Unified Sales Portal Production Release</t>
  </si>
  <si>
    <t>WFMS</t>
  </si>
  <si>
    <t>WFUI</t>
  </si>
  <si>
    <t>Users - WFMS</t>
  </si>
  <si>
    <t>SIH</t>
  </si>
  <si>
    <t>DR</t>
  </si>
  <si>
    <t>IT_DBA_ORACLE</t>
  </si>
  <si>
    <t>Task</t>
  </si>
  <si>
    <t>Done</t>
  </si>
  <si>
    <t>YES</t>
  </si>
  <si>
    <t>RTF Database</t>
  </si>
  <si>
    <t>FALCON</t>
  </si>
  <si>
    <t>FALCON-BSCS</t>
  </si>
  <si>
    <t>Rattan Ladharam Gajwani</t>
  </si>
  <si>
    <t>IT_AO_Billing_Management_Support_L2</t>
  </si>
  <si>
    <t>ECM-Mobile</t>
  </si>
  <si>
    <t>Guruprasad Bolleddula</t>
  </si>
  <si>
    <t>Mohd Shafi Peer</t>
  </si>
  <si>
    <t>[USP]Unified Sales Portal DML Script</t>
  </si>
  <si>
    <t>USP week end production release for CIM DB</t>
  </si>
  <si>
    <t>Kiran Reddy</t>
  </si>
  <si>
    <t>DR
B2C</t>
  </si>
  <si>
    <t>DR
WFMS</t>
  </si>
  <si>
    <t>DR
CRM
Gateway</t>
  </si>
  <si>
    <t>DR
TIBCO</t>
  </si>
  <si>
    <t xml:space="preserve">ECM-Fixed_x000D_
O2B_x000D_
RTF_x000D_
Falcon BSCS_x000D_
CRM Gateway_x000D_
</t>
  </si>
  <si>
    <t xml:space="preserve"> Yes</t>
  </si>
  <si>
    <t>246279</t>
  </si>
  <si>
    <t>246279 - Tremblant Preorder Fulfillment from USP- Direct</t>
  </si>
  <si>
    <t xml:space="preserve">B2C-CMS-Front End_x000D_
B2C-ATG-Back End_x000D_
USP- Direct_x000D_
</t>
  </si>
  <si>
    <t>Shujaat Hussain Qureshi</t>
  </si>
  <si>
    <t xml:space="preserve">Duitiban Parida
</t>
  </si>
  <si>
    <t>238982</t>
  </si>
  <si>
    <t>238982 - #Tag Enhancement - Port Out Quaratine &amp; Re-Port in - Drop 2</t>
  </si>
  <si>
    <t xml:space="preserve">RTF_x000D_
Muamalaty_x000D_
</t>
  </si>
  <si>
    <t>Rida Albargouti</t>
  </si>
  <si>
    <t xml:space="preserve">Binay Swain
</t>
  </si>
  <si>
    <t>232437</t>
  </si>
  <si>
    <t xml:space="preserve">Manish Bhatt
Gayatri Tiwari
Sumit Kumar
</t>
  </si>
  <si>
    <t>248282</t>
  </si>
  <si>
    <t>248282 UAT Plan OTAR Enhancement - BRD 4 USSD flow Drop 1 &amp; 2</t>
  </si>
  <si>
    <t xml:space="preserve">OTAR_x000D_
</t>
  </si>
  <si>
    <t>Deepak Srivastava</t>
  </si>
  <si>
    <t xml:space="preserve">Binay Swain
Yugeswara Kurakula Peddy Reddy
</t>
  </si>
  <si>
    <t>238982_ #Tag Enhancement - Port Out Quaratine &amp; Re-Port in - Drop 2</t>
  </si>
  <si>
    <t xml:space="preserve">RTF_x000D_
</t>
  </si>
  <si>
    <t xml:space="preserve">BCRM_x000D_
RTF_x000D_
CWOM-CONCEPTWAVE-Enterprise_x000D_
ECM-Fixed_x000D_
LWC_x000D_
CRM Gateway_x000D_
B2B-ATG-Back End_x000D_
SAAS_x000D_
</t>
  </si>
  <si>
    <t>247479</t>
  </si>
  <si>
    <t>253145&gt; UCMS Complaints Charges Removal- Fixed technical. - Drop 2</t>
  </si>
  <si>
    <t>Hitesh Bajaj</t>
  </si>
  <si>
    <t>Elsir Shareef</t>
  </si>
  <si>
    <t xml:space="preserve">Shruti  Jadhav
</t>
  </si>
  <si>
    <t>232708</t>
  </si>
  <si>
    <t>232708 - E_COMMERCE DELIVERY SOLUTION (FLEET MANAGEMENT) DROP 2</t>
  </si>
  <si>
    <t>Uddalak Chowdhury</t>
  </si>
  <si>
    <t>To be conducted once pre prod activities are completed.</t>
  </si>
  <si>
    <t>Arvind Singh</t>
  </si>
  <si>
    <t xml:space="preserve">Ribu Oommen
Yugeswara Kurakula Peddy Reddy
Mausumi  Jena
</t>
  </si>
  <si>
    <t>233125</t>
  </si>
  <si>
    <t>220346 - Credit Facility through Tele-sales &amp; 233125 - CVM Campaign customer treatment</t>
  </si>
  <si>
    <t>Danish Sami</t>
  </si>
  <si>
    <t xml:space="preserve">Muamalaty_x000D_
RTF_x000D_
</t>
  </si>
  <si>
    <t>ABDUL HADI KHAN</t>
  </si>
  <si>
    <t xml:space="preserve">Adarsh Dhunti Varadaraju
</t>
  </si>
  <si>
    <t>227792</t>
  </si>
  <si>
    <t>eLife Ultra_Giga Packages - Drop1</t>
  </si>
  <si>
    <t>Omar Farooq</t>
  </si>
  <si>
    <t xml:space="preserve">Naveen Ramesh
Balaji Banoth
Muhammad Qasim
</t>
  </si>
  <si>
    <t xml:space="preserve">Birendra Baral
</t>
  </si>
  <si>
    <t>254418 : 24Hr service installation and provisioning drop2</t>
  </si>
  <si>
    <t>229958</t>
  </si>
  <si>
    <t>PPM 229958 AECB MOHRE</t>
  </si>
  <si>
    <t>Muazzam Khan</t>
  </si>
  <si>
    <t xml:space="preserve">B2C-ATG-Back End_x000D_
RTF_x000D_
</t>
  </si>
  <si>
    <t>Mohammed Talha</t>
  </si>
  <si>
    <t xml:space="preserve">Rowayda Badran
</t>
  </si>
  <si>
    <t>261008</t>
  </si>
  <si>
    <t>261008 - ERM Call Routing</t>
  </si>
  <si>
    <t xml:space="preserve">CRM Gateway_x000D_
</t>
  </si>
  <si>
    <t>Abubaker Amawy</t>
  </si>
  <si>
    <t xml:space="preserve">ADMIN
</t>
  </si>
  <si>
    <t>210579</t>
  </si>
  <si>
    <t>227785 - Developing SmartLiving Platform - WP 4</t>
  </si>
  <si>
    <t>Yunuskhan Mustafakhan Hakim</t>
  </si>
  <si>
    <t xml:space="preserve">CWOM-CONCEPTWAVE-Consumer_x000D_
</t>
  </si>
  <si>
    <t xml:space="preserve">Required_x000D_
</t>
  </si>
  <si>
    <t>Dawood Agha</t>
  </si>
  <si>
    <t xml:space="preserve">Adarsh Matha Murugaiah Matha
Nikhanj Nawal
Balaji Banoth
Farah Noureen
</t>
  </si>
  <si>
    <t>243277</t>
  </si>
  <si>
    <t>243277- CONTRACT_NON-CONTRACT INSTRUCTIONS BY TDRA</t>
  </si>
  <si>
    <t>Khurram Nawaz</t>
  </si>
  <si>
    <t xml:space="preserve">RTF_x000D_
ECM-Mobile_x000D_
USP- Direct_x000D_
USP-In direct_x000D_
CNS_x000D_
Muamalaty_x000D_
HTML_x000D_
Mobile App- Front End_x000D_
IN_x000D_
PSM_CBCM_x000D_
Automation Portal_x000D_
Mobile App- Back End_x000D_
</t>
  </si>
  <si>
    <t>Abdul Karim Yaacoub</t>
  </si>
  <si>
    <t>Mohammad Abu Nazar</t>
  </si>
  <si>
    <t xml:space="preserve">Adarsh Dhunti Varadaraju
Venkat Ramana Ramaraj
Yakub Pasha Shaik
</t>
  </si>
  <si>
    <t>253145&amp;gt; UCMS Complaints Charges Removal- Fixed technical. - Drop 2_x000D_</t>
  </si>
  <si>
    <t>250334 - DELIVERY PLATFORM FOR INDIRECT SALES- HOME WIRELESS-4&amp;amp; 5G - Drop 2 _x000D_</t>
  </si>
  <si>
    <t>256194 - System enhancement for Pre-Order Classification in COMS</t>
  </si>
  <si>
    <t>Defect Fix</t>
  </si>
  <si>
    <t>249312</t>
  </si>
  <si>
    <t>DevOps ECM CICD Fixed Tagged Release Test 2</t>
  </si>
  <si>
    <t>Ahsan Ali</t>
  </si>
  <si>
    <t xml:space="preserve">ECM-Fixed_x000D_
</t>
  </si>
  <si>
    <t>DevOps ECM CICD Fixed Tagged Release Test</t>
  </si>
  <si>
    <t xml:space="preserve">DevOps ECM CICD Fixed Tagged Release Test_x000D_
</t>
  </si>
  <si>
    <t>256194</t>
  </si>
  <si>
    <t xml:space="preserve">COMS_MOBILE_x000D_
</t>
  </si>
  <si>
    <t xml:space="preserve">Pavan JYOTHIGOWDANAPURA NAGARAJU
</t>
  </si>
  <si>
    <t xml:space="preserve">248281 - Tag Number Management Automation </t>
  </si>
  <si>
    <t xml:space="preserve">CSS_x000D_
Robotics_x000D_
</t>
  </si>
  <si>
    <t xml:space="preserve">Yugeswara Kurakula Peddy Reddy
</t>
  </si>
  <si>
    <t>241546</t>
  </si>
  <si>
    <t xml:space="preserve">&lt;241546&gt; - &lt;APIs Requirement for FTA and VBOT Phase 3&gt; - Drop 1 </t>
  </si>
  <si>
    <t>Shahzad Hussain</t>
  </si>
  <si>
    <t>Eng</t>
  </si>
  <si>
    <t>249651</t>
  </si>
  <si>
    <t>PPM#249652 - RTF to not allow ‘Subscriber Request Cessation’ for fraud cases</t>
  </si>
  <si>
    <t>Manoj Vishnu Batham</t>
  </si>
  <si>
    <t xml:space="preserve">RTF_x000D_
Muamalaty_x000D_
USP-In direct_x000D_
Mobile App- Front End_x000D_
</t>
  </si>
  <si>
    <t>Melanie Simoes</t>
  </si>
  <si>
    <t xml:space="preserve">Hamid Daud
Hassan Shafiq
</t>
  </si>
  <si>
    <t xml:space="preserve">CSS_x000D_
WINCASH_x000D_
TIBCO_x000D_
CNS_x000D_
TIBCO_x000D_
</t>
  </si>
  <si>
    <t>262255</t>
  </si>
  <si>
    <t>262255: MOI- Add Service Prod Issues</t>
  </si>
  <si>
    <t>Rakesh Choudhary</t>
  </si>
  <si>
    <t xml:space="preserve">MOI Portal_x000D_
PSM_CBCM_x000D_
CRM Gateway_x000D_
</t>
  </si>
  <si>
    <t>Farhan Mahmood</t>
  </si>
  <si>
    <t>218613</t>
  </si>
  <si>
    <t>218613 - Capturing Home Country Number</t>
  </si>
  <si>
    <t xml:space="preserve">Bharath Kumar Nandihalli Shivayogi
</t>
  </si>
  <si>
    <t>210396</t>
  </si>
  <si>
    <t xml:space="preserve">BPM_x000D_
TIBCO_x000D_
</t>
  </si>
  <si>
    <t xml:space="preserve">Revamped solution for the Test Line Monitoring_x000D_
Revamped solution for the Test Line Monitoring_x000D_
</t>
  </si>
  <si>
    <t>Anil Nalukettungal</t>
  </si>
  <si>
    <t xml:space="preserve">Santhoshkumar Patmeen
</t>
  </si>
  <si>
    <t>243231</t>
  </si>
  <si>
    <t>243231: Fleet Management – Drop 2</t>
  </si>
  <si>
    <t>Aparna Kakkar</t>
  </si>
  <si>
    <t xml:space="preserve">Walid Ishaq Ibrahim Al-Amassi
Mohammad Afzal
</t>
  </si>
  <si>
    <t>245404</t>
  </si>
  <si>
    <t>245404 - PROPOSAL SUBMISSION &amp; OLA AUTOMATION</t>
  </si>
  <si>
    <t xml:space="preserve">BCRM_x000D_
</t>
  </si>
  <si>
    <t>Ammar Al Ameri</t>
  </si>
  <si>
    <t xml:space="preserve">Merlin Benit Sebastin Michael Raj
</t>
  </si>
  <si>
    <t>234487</t>
  </si>
  <si>
    <t>Main Project 234487 and CR 260279 || B2B-Registration of Documents</t>
  </si>
  <si>
    <t xml:space="preserve">B2B-CMS-Front End_x000D_
B2B-ATG-Back End_x000D_
BCRM_x000D_
CNS_x000D_
</t>
  </si>
  <si>
    <t>Asem Bassam Mahmoud Isawi</t>
  </si>
  <si>
    <t xml:space="preserve">Preethi Tiwari
</t>
  </si>
  <si>
    <t>223124</t>
  </si>
  <si>
    <t xml:space="preserve">USP-In direct_x000D_
RTF_x000D_
USP- Direct_x000D_
Muamalaty_x000D_
COMS_FIXED_x000D_
CRM Gateway_x000D_
TIBCO_x000D_
ECM-Mobile_x000D_
COMS_MOBILE_x000D_
CNS_x000D_
PAY_x000D_
Event Engine- RTF_x000D_
</t>
  </si>
  <si>
    <t>245871</t>
  </si>
  <si>
    <t>245871 - Rebranding E-Contracts for Postpaid and Prepaid Channels</t>
  </si>
  <si>
    <t>Mohammed Saif Al Suwaidi</t>
  </si>
  <si>
    <t xml:space="preserve">Rebranding E-Contracts for Postpaid and Prepaid Channels_x000D_
</t>
  </si>
  <si>
    <t>Saad Khan</t>
  </si>
  <si>
    <t>197637</t>
  </si>
  <si>
    <t>197637 - USP - FR</t>
  </si>
  <si>
    <t>Faisal Amjad Khan</t>
  </si>
  <si>
    <t xml:space="preserve">USP- Direct_x000D_
RTF_x000D_
</t>
  </si>
  <si>
    <t>Abdallah Sami</t>
  </si>
  <si>
    <t xml:space="preserve">Yakub Pasha Shaik
</t>
  </si>
  <si>
    <t>221091</t>
  </si>
  <si>
    <t>PPM 221091 || MNP PORT IN  via BCRM</t>
  </si>
  <si>
    <t xml:space="preserve">BCRM_x000D_
RTF_x000D_
COMS_MOBILE_x000D_
CSS_x000D_
CRM Gateway_x000D_
ECM-Mobile_x000D_
</t>
  </si>
  <si>
    <t>Omar Saad Mohd Quttaineh</t>
  </si>
  <si>
    <t xml:space="preserve">Manish Bhatt
</t>
  </si>
  <si>
    <t>249068</t>
  </si>
  <si>
    <t xml:space="preserve">249068 Automation Wave 2-Automation of Readiness Activities </t>
  </si>
  <si>
    <t xml:space="preserve">Sharepoint_x000D_
</t>
  </si>
  <si>
    <t xml:space="preserve">Automation Wave 2-Automation of Readiness Activities _x000D_
</t>
  </si>
  <si>
    <t xml:space="preserve">Ahmer Shafeeq
</t>
  </si>
  <si>
    <t>221619</t>
  </si>
  <si>
    <t>PPM 221619 DROP2 || Mobile Ordering Migration COCP Prepaid To COCP Postpaid || B2B Channel</t>
  </si>
  <si>
    <t xml:space="preserve">B2B-CMS-Front End_x000D_
B2B-ATG-Back End_x000D_
RTF_x000D_
</t>
  </si>
  <si>
    <t>239813</t>
  </si>
  <si>
    <t>PPMID: 239813: Online SIM Activation with UAE Pass</t>
  </si>
  <si>
    <t>252008</t>
  </si>
  <si>
    <t>252008 | GoChat Premium Plans for Postpaid and Prepaid - Enhancement</t>
  </si>
  <si>
    <t>Heba Ibrahim</t>
  </si>
  <si>
    <t xml:space="preserve">Anjul  Sharma
Shaimaa Maged Mohamed Hussien
</t>
  </si>
  <si>
    <t>242729</t>
  </si>
  <si>
    <t>242729 - COMs to RTF Migration - 257966 - Drop 15.3</t>
  </si>
  <si>
    <t xml:space="preserve">Venkat Ramana Ramaraj
Yakub Pasha Shaik
</t>
  </si>
  <si>
    <t>235948</t>
  </si>
  <si>
    <t>PPM#235948 - CR for Test Line</t>
  </si>
  <si>
    <t xml:space="preserve">RTF_x000D_
CRM Gateway_x000D_
TIBCO_x000D_
BPM_x000D_
Mobile SMB_x000D_
B2B-CMS-Front End_x000D_
B2B-ATG-Back End_x000D_
</t>
  </si>
  <si>
    <t xml:space="preserve">Santhoshkumar Patmeen
Mohammad Afzal
</t>
  </si>
  <si>
    <t>245731</t>
  </si>
  <si>
    <t>245731 - SNIMS BRD-4  Drop 2</t>
  </si>
  <si>
    <t>Sandeep Chandrani</t>
  </si>
  <si>
    <t xml:space="preserve">CSS_x000D_
TIBCO_x000D_
BPM_x000D_
</t>
  </si>
  <si>
    <t>Sadaf Ahmed</t>
  </si>
  <si>
    <t xml:space="preserve">Ribu Oommen
</t>
  </si>
  <si>
    <t xml:space="preserve">TBC_x000D_
</t>
  </si>
  <si>
    <t xml:space="preserve">New ISV_x000D_
</t>
  </si>
  <si>
    <t>RTF to not allow ‘Subscriber Request Cessation’ for fraud cases_x000D_</t>
  </si>
  <si>
    <t>MNP Processing Time - Average and Max-Asynchronous jobs - Drop 2 (#246158)</t>
  </si>
  <si>
    <t>Etisalat Test and Service Lines _x000D_</t>
  </si>
  <si>
    <t>245731 - SNIMS BRD-4&amp;nbsp; Drop 2_x000D_</t>
  </si>
  <si>
    <t>258886 - Issue of selling Smart Living service to existing KAON STB customers</t>
  </si>
  <si>
    <t>Marc Samir Hosny Sidhom</t>
  </si>
  <si>
    <t>ECM-Fixed
PSM_CBCM
COMS_FIXED
CRM Gateway</t>
  </si>
  <si>
    <r>
      <t xml:space="preserve">CNS_x000D_
</t>
    </r>
    <r>
      <rPr>
        <sz val="10"/>
        <color rgb="FFFF0000"/>
        <rFont val="Calibri"/>
        <family val="2"/>
      </rPr>
      <t>WFMS-FSM_x000D_</t>
    </r>
    <r>
      <rPr>
        <sz val="10"/>
        <rFont val="Calibri"/>
        <family val="2"/>
      </rPr>
      <t xml:space="preserve">
</t>
    </r>
  </si>
  <si>
    <t>242983 - New Premium Number Pool Creation and Enhancement of existing pool - Drop 2</t>
  </si>
  <si>
    <t>Tuhin Chowdhury</t>
  </si>
  <si>
    <t>Hanaa Qeshta</t>
  </si>
  <si>
    <t>BCRM
CPP-BCRM
Bespoke
PSM_CBCM
ECM-Mobile
RTF
CRM Gateway</t>
  </si>
  <si>
    <t>CR#261815 - Premium Number Mapping and rule set in BCRM</t>
  </si>
  <si>
    <t>BCRM
CRM GW</t>
  </si>
  <si>
    <t>260292 - Email notification trigger for ceased PRI account DID range addition to NGN pool</t>
  </si>
  <si>
    <t>Zeyad Tariq Hasan Nasro</t>
  </si>
  <si>
    <t>BCRM</t>
  </si>
  <si>
    <t>Not Going</t>
  </si>
  <si>
    <t>254100 - CONFIGURABLE CREDIT CHECK RULES IN INDIRECT SALES</t>
  </si>
  <si>
    <t>USP-In direct</t>
  </si>
  <si>
    <t xml:space="preserve">Loyalty_x000D_
RTF_x000D_
ECM-Mobile_x000D_
Automation Portal_x000D_
CNS_x000D_
</t>
  </si>
  <si>
    <t>in Progress</t>
  </si>
  <si>
    <t>AECB/MOHRE - 193049 - Drop 1, 2 and CRs
Telesailes</t>
  </si>
  <si>
    <t xml:space="preserve">Mobile App- Back End_x000D_
B2B-CMS-Front End_x000D_
Mobile App- Front End_x000D_
Mobile App- Front End_x000D_
TIBCO_x000D_
BPM_x000D_
RTF_x000D_
ODS_x000D_
</t>
  </si>
  <si>
    <t>Added as aligned with QA</t>
  </si>
  <si>
    <t>257436 - Segment Recon Exception - Drop-1</t>
  </si>
  <si>
    <t>Jaseem Ahmed Karuthedath</t>
  </si>
  <si>
    <t>CIM</t>
  </si>
  <si>
    <t>Skipped</t>
  </si>
  <si>
    <t xml:space="preserve">Both QA and UAT are agreed to skip testing since testing DWH/ETL job </t>
  </si>
  <si>
    <t>260976 e&amp; Money Screen and Information View Restrictions</t>
  </si>
  <si>
    <t>Project # 255118 - IOP between Nokia OLT and Zhone ONTs - drop 1</t>
  </si>
  <si>
    <t xml:space="preserve">255118
</t>
  </si>
  <si>
    <t>Omar F.I. Ibrahim</t>
  </si>
  <si>
    <t>Joel Manaol Tapiru</t>
  </si>
  <si>
    <t>NRM
VEDA
 CWOM-CONCEPTWAVE-Consumer
ECM-Fixed</t>
  </si>
  <si>
    <t>Harish Thakkar</t>
  </si>
  <si>
    <r>
      <t xml:space="preserve">CRM Gateway_x000D_
Task Management_x000D_
CBCM_x000D_
Muamalaty_x000D_
NPS (RTF)_x000D_
RTF_x000D_
TIBCO_x000D_
</t>
    </r>
    <r>
      <rPr>
        <sz val="10"/>
        <color rgb="FFFF0000"/>
        <rFont val="Calibri"/>
        <family val="2"/>
      </rPr>
      <t>VEDA - Virtual Ericsson Dynamic Activation</t>
    </r>
    <r>
      <rPr>
        <sz val="10"/>
        <rFont val="Calibri"/>
        <family val="2"/>
      </rPr>
      <t>_x000D_
CSS_x000D_
CNS_x000D_
Falcon BSCS_x000D_
EDMS_x000D_
IT-Security_x000D_
Robotics_x000D_
ICM-Channel_x000D_
Big Data Analytics_x000D_
ODS_x000D_
DWH portal_x000D_
USP- Direct_x000D_</t>
    </r>
  </si>
  <si>
    <t>256457-BCRM development for CNAP new customer onboarding process</t>
  </si>
  <si>
    <t>BCRM
RTF
CRM Gateway</t>
  </si>
  <si>
    <r>
      <rPr>
        <sz val="10"/>
        <color theme="1"/>
        <rFont val="Calibri"/>
        <family val="2"/>
      </rPr>
      <t>TIBCO_x000D_
NRM_x000D_</t>
    </r>
    <r>
      <rPr>
        <sz val="10"/>
        <rFont val="Calibri"/>
        <family val="2"/>
      </rPr>
      <t xml:space="preserve">
</t>
    </r>
  </si>
  <si>
    <t>PPM#210396_ Test Line - Monitoring Process</t>
  </si>
  <si>
    <t xml:space="preserve">CRM Gateway_x000D_
CBCM_x000D_
CNS_x000D_
RTF_x000D_
NPS (RTF)_x000D_
COMS_MOBILE_x000D_
Muamalaty_x000D_
USP- Direct_x000D_
USP-In direct_x000D_
ODS_x000D_
CIM_x000D_
</t>
  </si>
  <si>
    <t>TELESALES SPAM POLICY  ETISALAT TELE CALLING TO OWN CUSTOMERS</t>
  </si>
  <si>
    <t>Dr. Taher Ben Yahya</t>
  </si>
  <si>
    <t>B2C-CMS-Front End
B2C-ATG-Back End
RTF</t>
  </si>
  <si>
    <t>Migration from 2P to 3P. and devices charges - CR</t>
  </si>
  <si>
    <t>Rohit Pahade</t>
  </si>
  <si>
    <t>ECM-Fixed
CWOM-CONCEPTWAVE-Consumer
O2B
Falcon BSCS</t>
  </si>
  <si>
    <t>253693 -Return SAS parameters to UM system to enhance the NBAA reporting</t>
  </si>
  <si>
    <t>Vinay Raja Rao</t>
  </si>
  <si>
    <t>Seshadri Subramanian</t>
  </si>
  <si>
    <t>NBA (Vendor Managed)
SAS-CMS-Front End
SAS-ATG-Back End</t>
  </si>
  <si>
    <t>QA did only Sanity and UAT NA since its realted to reporting</t>
  </si>
  <si>
    <t>255144 - Bitstream AS JSV Task Process Enhancements Phase 2</t>
  </si>
  <si>
    <t>Faisal Javed</t>
  </si>
  <si>
    <t>WFMS-SIH</t>
  </si>
  <si>
    <t>As per QA planning , its QA Skipped</t>
  </si>
  <si>
    <t>260758 - FSM Documents Download Facility to MSS</t>
  </si>
  <si>
    <t>254713 - FSM Skills for Multiple Talk Lines</t>
  </si>
  <si>
    <t>AS per proejct plan QA as NA</t>
  </si>
  <si>
    <t>Added as per QA Managemet Approval</t>
  </si>
  <si>
    <t>Added to release</t>
  </si>
  <si>
    <t>259114 - VAT BCC configuration in the fulfillment devices flow are not reflecting correctly</t>
  </si>
  <si>
    <t>Muhammad Ali</t>
  </si>
  <si>
    <t>B2C-CMS-Front End
B2C-ATG-Back End</t>
  </si>
  <si>
    <t xml:space="preserve">Muamalaty_x000D_
USP- Direct_x000D_
CRM Gateway_x000D_
RTF_x000D_
COMS_MOBILE_x000D_
USP-In direct_x000D_
USP-BO-Back Office_x000D_
RTF_x000D_
</t>
  </si>
  <si>
    <t>250031 - Web Enhancement - Sprint EW-10 | ETWS-400</t>
  </si>
  <si>
    <t>Sufyan Bin Azam</t>
  </si>
  <si>
    <t>B2C-CMS-Front End</t>
  </si>
  <si>
    <t>Heba Noaman</t>
  </si>
  <si>
    <t xml:space="preserve">QA as NA , its R74 UI chnages only </t>
  </si>
  <si>
    <t>Defect converted into CR hich is tested by UAT</t>
  </si>
  <si>
    <t>Removed</t>
  </si>
  <si>
    <t>Move to next release</t>
  </si>
  <si>
    <t>245042 - IT Security Compliance on Customer tracking support tickets-Defect Fixes</t>
  </si>
  <si>
    <t>Angelo Pactor Alday</t>
  </si>
  <si>
    <t>PD Defect 1586686 fix</t>
  </si>
  <si>
    <r>
      <t xml:space="preserve">ECM-Mobile_x000D_
USP-In direct_x000D_
RTF_x000D_
CRM Gateway_x000D_
</t>
    </r>
    <r>
      <rPr>
        <strike/>
        <sz val="10"/>
        <rFont val="Calibri"/>
        <family val="2"/>
      </rPr>
      <t>TIBCO_x000D_
EPG_x000D_</t>
    </r>
    <r>
      <rPr>
        <sz val="10"/>
        <rFont val="Calibri"/>
        <family val="2"/>
      </rPr>
      <t xml:space="preserve">
</t>
    </r>
  </si>
  <si>
    <t>236949: Bundling Framework Factory (1)_Defects</t>
  </si>
  <si>
    <t>Added as Approved by QA Management</t>
  </si>
  <si>
    <t>PPMID: 262233 - EA-11 - Mobile App Enhancement || Sprint EA124 | ETA-86 | ETA-110 | ETA 76</t>
  </si>
  <si>
    <t>Muhammad Farhan</t>
  </si>
  <si>
    <t>Shaker Samy</t>
  </si>
  <si>
    <t>Mobile App- Back End</t>
  </si>
  <si>
    <t>256455 - Self Checkout issue with Serialized or Non-Serialized inventory</t>
  </si>
  <si>
    <t>Hira Iqbal Jilani</t>
  </si>
  <si>
    <t>Mohamed Ehatesham</t>
  </si>
  <si>
    <t>SAS-CMS-Front End
SAS-ATG-Back End
TIBCO</t>
  </si>
  <si>
    <r>
      <rPr>
        <sz val="10"/>
        <color theme="1"/>
        <rFont val="Calibri"/>
        <family val="2"/>
      </rPr>
      <t>RTF_x000D_
CNS_x000D_
CWOM-CONCEPTWAVE-Enterprise_x000D_
BCRM_x000D_
WFMS-SIH_x000D_
WFMS-FSM_x000D_</t>
    </r>
    <r>
      <rPr>
        <sz val="10"/>
        <rFont val="Calibri"/>
        <family val="2"/>
      </rPr>
      <t xml:space="preserve">
</t>
    </r>
  </si>
  <si>
    <r>
      <t xml:space="preserve">PSM_CBCM_x000D_
Event Engine- RTF_x000D_
ECM-Fixed_x000D_
Falcon BSCS_x000D_
VEDA - Virtual Ericsson Dynamic Activation_x000D_
</t>
    </r>
    <r>
      <rPr>
        <sz val="10"/>
        <color rgb="FFFF0000"/>
        <rFont val="Calibri"/>
        <family val="2"/>
      </rPr>
      <t>WFMS-FSM_x000D_</t>
    </r>
    <r>
      <rPr>
        <sz val="10"/>
        <rFont val="Calibri"/>
        <family val="2"/>
      </rPr>
      <t xml:space="preserve">
CWOM-CONCEPTWAVE-Consumer_x000D_
</t>
    </r>
    <r>
      <rPr>
        <sz val="10"/>
        <color rgb="FFFF0000"/>
        <rFont val="Calibri"/>
        <family val="2"/>
      </rPr>
      <t>NRM_x000D_</t>
    </r>
    <r>
      <rPr>
        <sz val="10"/>
        <rFont val="Calibri"/>
        <family val="2"/>
      </rPr>
      <t xml:space="preserve">
GIS-Geographic Information System_x000D_
IPAM_x000D_
TIBCO_x000D_
USP-In direct_x000D_
USP- Direct_x000D_
Muamalaty_x000D_
CRM Gateway_x000D_
COMS</t>
    </r>
  </si>
  <si>
    <t>PPMID: 239813: Online SIM Activation with UAE Pass - Defect Fixing</t>
  </si>
  <si>
    <t>FMS-Fleet Management System</t>
  </si>
  <si>
    <t>CRM Gateway_x000D_
Task Management_x000D_
CBCM_x000D_
Muamalaty_x000D_
NPS (RTF)_x000D_
RTF_x000D_
TIBCO_x000D_
VEDA - Virtual Ericsson Dynamic Activation_x000D_
CSS_x000D_
CNS_x000D_
Falcon BSCS_x000D_
EDMS_x000D_
IT-Security_x000D_
Robotics_x000D_
ICM-Channel_x000D_
Big Data Analytics_x000D_
ODS_x000D_
DWH portal_x000D_
USP- Direct_x000D_</t>
  </si>
  <si>
    <t xml:space="preserve">RTF_x000D_
CNS_x000D_
CWOM-CONCEPTWAVE-Enterprise_x000D_
BCRM_x000D_
WFMS-SIH_x000D_
WFMS-FSM_x000D_
</t>
  </si>
  <si>
    <t>PSM_CBCM_x000D_
Event Engine- RTF_x000D_
ECM-Fixed_x000D_
Falcon BSCS_x000D_
VEDA - Virtual Ericsson Dynamic Activation_x000D_
WFMS-FSM_x000D_
CWOM-CONCEPTWAVE-Consumer_x000D_
NRM_x000D_
GIS-Geographic Information System_x000D_
IPAM_x000D_
TIBCO_x000D_
USP-In direct_x000D_
USP- Direct_x000D_
Muamalaty_x000D_
CRM Gateway_x000D_
COMS</t>
  </si>
  <si>
    <t xml:space="preserve">ECM-Mobile_x000D_
USP-In direct_x000D_
RTF_x000D_
CRM Gateway_x000D_
TIBCO_x000D_
EPG_x000D_
</t>
  </si>
  <si>
    <t xml:space="preserve">CNS_x000D_
WFMS-FSM_x000D_
</t>
  </si>
  <si>
    <t xml:space="preserve">TIBCO_x000D_
NRM_x000D_
</t>
  </si>
  <si>
    <t>248281 - Tag Number Management Automation</t>
  </si>
  <si>
    <t>CSS
Robotics</t>
  </si>
  <si>
    <t>1588682</t>
  </si>
  <si>
    <t>1596182</t>
  </si>
  <si>
    <t>1591426</t>
  </si>
  <si>
    <t>1595506</t>
  </si>
  <si>
    <t>1595622</t>
  </si>
  <si>
    <t>1593959</t>
  </si>
  <si>
    <t>1587109</t>
  </si>
  <si>
    <t>1595006</t>
  </si>
  <si>
    <t>1596022</t>
  </si>
  <si>
    <t>1596242</t>
  </si>
  <si>
    <t>2023SEP07</t>
  </si>
  <si>
    <t>\\fs01-ho-ho1-22\CN-WA-QA\WeeklyRelease\2023\SEP\07\1597398</t>
  </si>
  <si>
    <t>Abdul Rahuman Kamaludeen</t>
  </si>
  <si>
    <t>[ESHOP - ATGB2B] :- Production release - 07SEP2023</t>
  </si>
  <si>
    <t>\\fs01-ho-ho1-22\CN-WA-QA\WeeklyRelease\2023\SEP\07\1597850</t>
  </si>
  <si>
    <t>Mahroz Naeem</t>
  </si>
  <si>
    <t>CMS -B2C- SAS deployment to the production - Regression is Required</t>
  </si>
  <si>
    <t>Balram Bansal</t>
  </si>
  <si>
    <t>B2C | Prod All Nodes Deployment - 07SEP2023</t>
  </si>
  <si>
    <t>CBCM PRODUCTION BUILD TO GO QA RELEASE and WEEKLY PRODUCTION RELEASE(07/09/2023)  -- PM57890</t>
  </si>
  <si>
    <t>\\fs01-ho-ho1-22\CN-WA-QA\WeeklyRelease\2023\SEP\07\1598508</t>
  </si>
  <si>
    <t>Sohail Hameed Abdul Hameed</t>
  </si>
  <si>
    <t>Muamalaty weekend production release - 2023SEP07</t>
  </si>
  <si>
    <t>\\fs01-ho-ho1-22\CN-WA-QA\WeeklyRelease\2023\SEP\07\1597924</t>
  </si>
  <si>
    <t>CIM-Account Inquiry</t>
  </si>
  <si>
    <t>Mohamed  Sobhy</t>
  </si>
  <si>
    <t>CIM PRODUCTION Deployment</t>
  </si>
  <si>
    <t>\\fs01-ho-ho1-22\CN-WA-QA\WeeklyRelease\2023\SEP\07\1598276</t>
  </si>
  <si>
    <t>Deployment of COMS ear for Production - 07-09-2023</t>
  </si>
  <si>
    <t>\\fs01-ho-ho1-22\CN-WA-QA\WeeklyRelease\2023\SEP\07\1598486</t>
  </si>
  <si>
    <t>CRMGW PRODUCTION BUILD TO GO QA RELEASE and WEEKLY PRODUCTION RELEASE (07/09/2023)</t>
  </si>
  <si>
    <t>\\fs01-ho-ho1-22\CN-WA-QA\WeeklyRelease\2023\SEP\07\1598299</t>
  </si>
  <si>
    <t>CSS</t>
  </si>
  <si>
    <t>Core CSS</t>
  </si>
  <si>
    <t>ANAND KUMAR</t>
  </si>
  <si>
    <t>DR:CSS: PROD: Online:PM57628:Deduct Product updating Activation Dates for activated serials</t>
  </si>
  <si>
    <t>\\fs01-ho-ho1-22\CN-WA-QA\WeeklyRelease\2023\SEP\07\1597565</t>
  </si>
  <si>
    <t>IT_AO_CSSS_SUPPORT_L2</t>
  </si>
  <si>
    <t>DR:CSS: PROD:JOBS:248281 - Tag Number Management Automation</t>
  </si>
  <si>
    <t>\\fs01-ho-ho1-22\CN-WA-QA\WeeklyRelease\2023\SEP\07\1597576</t>
  </si>
  <si>
    <t>\\fs01-ho-ho1-22\CN-WA-QA\WeeklyRelease\2023\SEP\07\1598308</t>
  </si>
  <si>
    <t>Digital App | Production Deployment | 20230409</t>
  </si>
  <si>
    <t>\\fs01-ho-ho1-22\CN-WA-QA\WeeklyRelease\2023\SEP\07\1598410</t>
  </si>
  <si>
    <t>Digital App | Production Release | CMS | 20230409</t>
  </si>
  <si>
    <t>\\fs01-ho-ho1-22\CN-WA-QA\WeeklyRelease\2023\SEP\07\1598455</t>
  </si>
  <si>
    <t>Production Release 07 September 2023</t>
  </si>
  <si>
    <t>\\fs01-ho-ho1-22\CN-WA-QA\WeeklyRelease\2023\SEP\07\1597804</t>
  </si>
  <si>
    <t>Sai Rajkumar Chintala</t>
  </si>
  <si>
    <t>256455 - SAS - Serialized and Non Serialized Inventory Issue [ Sales ] resourceinventorymgmt/getproducttypedetails</t>
  </si>
  <si>
    <t>\\fs01-ho-ho1-22\CN-WA-QA\WeeklyRelease\2023\SEP\07\1577531</t>
  </si>
  <si>
    <t>256455 - SAS - Serialized and Non Serialized Inventory Issue [ Sales ] csswrapper/(getproducttypedetails_ean and getproductdetails_serial)</t>
  </si>
  <si>
    <t>\\fs01-ho-ho1-22\CN-WA-QA\WeeklyRelease\2023\SEP\07\1577546</t>
  </si>
  <si>
    <t>193049_(Main+CR-222626+ CR-200746) -Postpaid activation with AECB/MOHRE checks for postpaid SIM  customerordermgmt/smartpayeligibilty</t>
  </si>
  <si>
    <t>.\\fs01-ho-ho1-22\CN-WA-QA\WeeklyRelease\2023\SEP\07\1597168</t>
  </si>
  <si>
    <t>BPM</t>
  </si>
  <si>
    <t>Muhammad Hashir Khilji</t>
  </si>
  <si>
    <t>Etisalat | Testline Process | BPM | PROD DR</t>
  </si>
  <si>
    <t>\\fs01-ho-ho1-22\CN-WA-QA\WeeklyRelease\2023\SEP\07\1597378</t>
  </si>
  <si>
    <t>Etisalat | Testline Process | Middleware | PROD DR</t>
  </si>
  <si>
    <t>\\fs01-ho-ho1-22\CN-WA-QA\WeeklyRelease\2023\SEP\07\1597419</t>
  </si>
  <si>
    <t>Tammisetti Hari Kishore</t>
  </si>
  <si>
    <t>241546 - APIs Requirement for FTA and VBOT Phase 3 [ Engineering ] - NetworkResourceMgmt</t>
  </si>
  <si>
    <t>\\fs01-ho-ho1-22\CN-WA-QA\WeeklyRelease\2023\SEP\07\1597685</t>
  </si>
  <si>
    <t>Deesha Mishra</t>
  </si>
  <si>
    <t>210396 - Etisalat Test and Service Lines – End to End Automation Project (DROP 1.1: CIM complaints) - Drop 6 DROP : 6 [ Finance ] - EnterprisseAssetMgmt</t>
  </si>
  <si>
    <t>\\fs01-ho-ho1-22\CN-WA-QA\WeeklyRelease\2023\SEP\07\1597855</t>
  </si>
  <si>
    <t>210396 - Etisalat Test and Service Lines – End to End Automation Project (DROP 1.1: CIM complaints) - Drop 6 DROP : 6 [ Finance ] - BPMWrapper</t>
  </si>
  <si>
    <t>\\fs01-ho-ho1-22\CN-WA-QA\WeeklyRelease\2023\SEP\07\1597865</t>
  </si>
  <si>
    <t>210396 - Etisalat Test and Service Lines – End to End Automation Project (DROP 1.1: CIM complaints) - Drop 6 DROP : 6 [ Finance ] - SMSEmailService</t>
  </si>
  <si>
    <t>\\fs01-ho-ho1-22\CN-WA-QA\WeeklyRelease\2023\SEP\07\1597874</t>
  </si>
  <si>
    <t>210396 - CR for Test Line - CR - 235948 [ Finance ] customerordermgmt</t>
  </si>
  <si>
    <t>\\fs01-ho-ho1-22\CN-WA-QA\WeeklyRelease\2023\SEP\07\1598032</t>
  </si>
  <si>
    <t>210396 - CR for Test Line - CR - 235948 [ Finance ] customerinformationmgmt</t>
  </si>
  <si>
    <t>\\fs01-ho-ho1-22\CN-WA-QA\WeeklyRelease\2023\SEP\07\1598038</t>
  </si>
  <si>
    <t>TIBCO:CustomerInformationManagement:200915Subscriber / User gets inactive---- Case # 200915-335836</t>
  </si>
  <si>
    <t>\\fs01-ho-ho1-22\CN-WA-QA\WeeklyRelease\2023\SEP\07\1598707</t>
  </si>
  <si>
    <t>FALCON-SS</t>
  </si>
  <si>
    <t>SS Adaptor | PPM_227792_UltraGigaPackage</t>
  </si>
  <si>
    <t>\\fs01-ho-ho1-22\CN-WA-QA\WeeklyRelease\2023\SEP\07\1278225</t>
  </si>
  <si>
    <t>Indirect Channel Retailer Portal</t>
  </si>
  <si>
    <t>RetailerPortal</t>
  </si>
  <si>
    <t>Balaji Vendra</t>
  </si>
  <si>
    <t>[WEBSERVICES CLIENT] Deploy "cbcmwebservices.jar" in dx1018 / dx1019 and au1476 / au1572 Production</t>
  </si>
  <si>
    <t>\\fs01-ho-ho1-22\CN-WA-QA\WeeklyRelease\2023\SEP\07\1598649</t>
  </si>
  <si>
    <t>CW ENTERPRISE BUILD PRODUCTION RELEASE (07/09/2023)</t>
  </si>
  <si>
    <t>\\fs01-ho-ho1-22\CN-WA-QA\WeeklyRelease\2023\SEP\07\1598512</t>
  </si>
  <si>
    <t>CONCEPTWAVE CONSUMER PRODUCTION BUILD TO GO QA RELEASE and WEEKLY PRODUCTION RELEASE(07/09/2023)</t>
  </si>
  <si>
    <t>\\fs01-ho-ho1-22\CN-WA-QA\WeeklyRelease\2023\SEP\07\1598555</t>
  </si>
  <si>
    <t>PMS-NRM</t>
  </si>
  <si>
    <t>NRM Application</t>
  </si>
  <si>
    <t>Users - ITO - NRM</t>
  </si>
  <si>
    <t>NRM Emergency PRODUCTION Deployment for 05SEP2023</t>
  </si>
  <si>
    <t>\\fs01-ho-ho1-22\CN-WA-QA\WeeklyRelease\2023\SEP\07\1598872</t>
  </si>
  <si>
    <t>\\fs01-ho-ho1-22\CN-WA-QA\WeeklyRelease\2023\SEP\07\1591243</t>
  </si>
  <si>
    <t>RTF 2023SEP07 production release</t>
  </si>
  <si>
    <t>\\fs01-ho-ho1-22\CN-WA-QA\WeeklyRelease\2023\SEP\07\1597890</t>
  </si>
  <si>
    <t>\\fs01-ho-ho1-22\CN-WA-QA\WeeklyRelease\2023\SEP\07\1597437</t>
  </si>
  <si>
    <t>WFMS - WFUI Release for PD/RC/PROD Release Id : 2023SEP07</t>
  </si>
  <si>
    <t>\\fs01-ho-ho1-22\CN-WA-QA\WeeklyRelease\2023\SEP\07\1598270</t>
  </si>
  <si>
    <t>TIBCO WFMS:SIH Production Release 07SEP2023</t>
  </si>
  <si>
    <t>\\fs01-ho-ho1-22\CN-WA-QA\WeeklyRelease\2023\SEP\07\1598288</t>
  </si>
  <si>
    <t>TSK:CSS:PROD:248281 - Tag Number Management Automation</t>
  </si>
  <si>
    <t>\\fs01-ho-ho1-22\CN-WA-QA\WeeklyRelease\2023\SEP\07\1597109</t>
  </si>
  <si>
    <t>\\fs01-ho-ho1-22\CN-WA-QA\WeeklyRelease\2023\SEP\07\1597915</t>
  </si>
  <si>
    <t>Muamalaty
-Mobile</t>
  </si>
  <si>
    <t>252008_GoChat Premium Plans for Postpaid and Prepaid - Enhancement</t>
  </si>
  <si>
    <t>\\fs01-ho-ho1-22\CN-WA-QA\WeeklyRelease\2023\SEP\07\1598087</t>
  </si>
  <si>
    <t>\\fs01-ho-ho1-22\CN-WA-QA\WeeklyRelease\2023\SEP\07\1598090</t>
  </si>
  <si>
    <t>Sachith Denuka Fernando Ranmuthugalage</t>
  </si>
  <si>
    <t>252008 - GoChat Premium Plans for Postpaid and Prepaid - Enhancement [ Consumer-Mobile ]</t>
  </si>
  <si>
    <t>\\fs01-ho-ho1-22\CN-WA-QA\WeeklyRelease\2023\SEP\07\1598881</t>
  </si>
  <si>
    <t>DB configuration Script</t>
  </si>
  <si>
    <t>\\fs01-ho-ho1-22\CN-WA-QA\WeeklyRelease\2023\SEP\07\1598545</t>
  </si>
  <si>
    <t>210396 - Etisalat Test and Service Lines – End to End Automation Project (DROP 1.1: CIM complaints) - Drop 6 DROP : 6 [ Finance ]</t>
  </si>
  <si>
    <t>\\fs01-ho-ho1-22\CN-WA-QA\WeeklyRelease\2023\SEP\07\1598167</t>
  </si>
  <si>
    <t>Etisalat | Testline Process | BPM | DDL TASK | PROD DR</t>
  </si>
  <si>
    <t>\\fs01-ho-ho1-22\CN-WA-QA\WeeklyRelease\2023\SEP\07\1597447</t>
  </si>
  <si>
    <t>Etisalat | Testline Process | BPM | DML TASK | PROD DR</t>
  </si>
  <si>
    <t>\\fs01-ho-ho1-22\CN-WA-QA\WeeklyRelease\2023\SEP\07\1597462</t>
  </si>
  <si>
    <t>Mohamed Hissam Peer Mohamed</t>
  </si>
  <si>
    <t>SDD - 260819 - Issue of selling Smart home service to existing KAON STB customers - Catalog</t>
  </si>
  <si>
    <t>\\fs01-ho-ho1-22\CN-WA-QA\WeeklyRelease\2023\SEP\07\1584795</t>
  </si>
  <si>
    <t>SDD - 260819 - Issue of selling Smart home service to existing KAON STB customers - DB</t>
  </si>
  <si>
    <t>\\fs01-ho-ho1-22\CN-WA-QA\WeeklyRelease\2023\SEP\07\1584798</t>
  </si>
  <si>
    <t>Kumaraswamy Akinepalli</t>
  </si>
  <si>
    <t>selling Smart home service to existing KAON STB customers for running orders                     </t>
  </si>
  <si>
    <t>\\fs01-ho-ho1-22\CN-WA-QA\WeeklyRelease\2023\SEP\07\1596634</t>
  </si>
  <si>
    <t>Webservices</t>
  </si>
  <si>
    <t>260819_Issue of selling Smart home service to existing KAON STB customers</t>
  </si>
  <si>
    <t>\\fs01-ho-ho1-22\CN-WA-QA\WeeklyRelease\2023\SEP\07\1598393</t>
  </si>
  <si>
    <t>PPM_227792_UltraGigaPackage | BSCS</t>
  </si>
  <si>
    <t>\\fs01-ho-ho1-22\CN-WA-QA\WeeklyRelease\2023\SEP\07\1276121</t>
  </si>
  <si>
    <t>FALCON-EBW</t>
  </si>
  <si>
    <t>PPM_227792_UltraGigaPackage |  EBW</t>
  </si>
  <si>
    <t>\\fs01-ho-ho1-22\CN-WA-QA\WeeklyRelease\2023\SEP\07\1276153</t>
  </si>
  <si>
    <t>SDD - 227792 - eLife Ultra Giga Plans - ( DB Task )</t>
  </si>
  <si>
    <t>\\fs01-ho-ho1-22\CN-WA-QA\WeeklyRelease\2023\SEP\07\1383378</t>
  </si>
  <si>
    <t>PPM_227792_UltraGigaPackage Function change to retrieve flavor ET_SUPPORT.GET_ELIFE_PACKAGE_NAME Function | SS</t>
  </si>
  <si>
    <t>\\fs01-ho-ho1-22\CN-WA-QA\WeeklyRelease\2023\SEP\07\1448820</t>
  </si>
  <si>
    <t>SDD - 227792 - eLife Ultra Giga Plans - ( Catalog Task )</t>
  </si>
  <si>
    <t>\\fs01-ho-ho1-22\CN-WA-QA\WeeklyRelease\2023\SEP\07\1515013</t>
  </si>
  <si>
    <t>227792 - eLife Ultra Giga Plans\WP1</t>
  </si>
  <si>
    <t>\\fs01-ho-ho1-22\CN-WA-QA\WeeklyRelease\2023\SEP\07\1597872</t>
  </si>
  <si>
    <t>Gopinadh Chowdary Gattamaneni</t>
  </si>
  <si>
    <t>WFMS:SIH:ProductionRelease:2023SEP07:227792 eLife Ultra_Giga Packages - Drop1</t>
  </si>
  <si>
    <t>\\fs01-ho-ho1-22\CN-WA-QA\WeeklyRelease\2023\SEP\07\1597939</t>
  </si>
  <si>
    <t>CW-ASAP</t>
  </si>
  <si>
    <t>Neelakantaiah Puram</t>
  </si>
  <si>
    <t>Ultra GIGA DROP1 related VEDA configuration</t>
  </si>
  <si>
    <t>\\fs01-ho-ho1-22\CN-WA-QA\WeeklyRelease\2023\SEP\07\1598389</t>
  </si>
  <si>
    <t>259996 - Resolve Double Charging for Wireless Phone during 2P to 3P (Catalog changes )</t>
  </si>
  <si>
    <t>\\fs01-ho-ho1-22\CN-WA-QA\WeeklyRelease\2023\SEP\07\1579971</t>
  </si>
  <si>
    <t>Punith Tiwari</t>
  </si>
  <si>
    <t>CR 259996 Resolve Double Charging for Wireless Phone during 2P to 3P</t>
  </si>
  <si>
    <t>\\fs01-ho-ho1-22\CN-WA-QA\WeeklyRelease\2023\SEP\07\1580976</t>
  </si>
  <si>
    <t>Sarah Ismael</t>
  </si>
  <si>
    <t>193049 - AECB production release</t>
  </si>
  <si>
    <t>\\fs01-ho-ho1-22\CN-WA-QA\WeeklyRelease\2023\SEP\07\1589954</t>
  </si>
  <si>
    <t>\\fs01-ho-ho1-22\CN-WA-QA\WeeklyRelease\2023\SEP\07\1597466</t>
  </si>
  <si>
    <t>\\fs01-ho-ho1-22\CN-WA-QA\WeeklyRelease\2023\SEP\07\1597546</t>
  </si>
  <si>
    <t>Ashok Sivanananchaperumal</t>
  </si>
  <si>
    <t>WFMS:WFUI: Engineering Workflow UI Upgrade Task</t>
  </si>
  <si>
    <t>\\fs01-ho-ho1-22\CN-WA-QA\WeeklyRelease\2023\SEP\07\1597869</t>
  </si>
  <si>
    <t>WFMS:SIH: Engineering Workflow UI Upgrade Task</t>
  </si>
  <si>
    <t>\\fs01-ho-ho1-22\CN-WA-QA\WeeklyRelease\2023\SEP\07\1597879</t>
  </si>
  <si>
    <t>WFMS - FSM Web</t>
  </si>
  <si>
    <t>WFMS: FSMWeb: production release 254713- External Link Configuration for Reactive Task</t>
  </si>
  <si>
    <t>Digital App | DML | 20230409</t>
  </si>
  <si>
    <t>\\fs01-ho-ho1-22\CN-WA-QA\WeeklyRelease\2023\SEP\07\1598428</t>
  </si>
  <si>
    <t>Digital App | DDL | 20230409</t>
  </si>
  <si>
    <t>\\fs01-ho-ho1-22\CN-WA-QA\WeeklyRelease\2023\SEP\07\1598439</t>
  </si>
  <si>
    <t>255118 - IOP between Nokia OLT and Zhone ONTs - drop 1 new attribute in LRS_OLT (Catalog Changes)</t>
  </si>
  <si>
    <t>\\fs01-ho-ho1-22\CN-WA-QA\WeeklyRelease\2023\SEP\07\1592886</t>
  </si>
  <si>
    <t>Arshad  Ali</t>
  </si>
  <si>
    <t>New and Modify Column for Global Profile Table</t>
  </si>
  <si>
    <t>\\fs01-ho-ho1-22\CN-WA-QA\WeeklyRelease\2023\SEP\07\1598526</t>
  </si>
  <si>
    <t>Sayed Mushahed Ahmad Mushahed</t>
  </si>
  <si>
    <t>250334 - DELIVERY PLATFORM FOR INDIRECT SALES- HOME WIRELESS</t>
  </si>
  <si>
    <t>\\fs01-ho-ho1-22\CN-WA-QA\WeeklyRelease\2023\SEP\07\1597642</t>
  </si>
  <si>
    <t>CIM PRODUCTION DML Task</t>
  </si>
  <si>
    <t>\\fs01-ho-ho1-22\CN-WA-QA\WeeklyRelease\2023\SEP\07\1598272</t>
  </si>
  <si>
    <t>Rizwan Kombathayil Babu</t>
  </si>
  <si>
    <t>242983 - New Premium Number Pool Creation and Enhancement of existing pool</t>
  </si>
  <si>
    <t>\\fs01-ho-ho1-22\CN-WA-QA\WeeklyRelease\2023\SEP\07\1598307</t>
  </si>
  <si>
    <t>DR
Retailer
Portal</t>
  </si>
  <si>
    <t>DR
Muamalaty
RTF</t>
  </si>
  <si>
    <t>DR
RTF</t>
  </si>
  <si>
    <t xml:space="preserve">DR
BCRM
WFMS
</t>
  </si>
  <si>
    <t>DR
TIBCO
B2C</t>
  </si>
  <si>
    <t>DR
CIM</t>
  </si>
  <si>
    <t xml:space="preserve">DR
TIBCO
SMB mobile APP
BPM
CRM GTW
B2B
RTF </t>
  </si>
  <si>
    <t xml:space="preserve">DR
FALCON
CW
USP-Indirect
Muamalaty
WFMS
COMS
CRM GW
NRM </t>
  </si>
  <si>
    <t>DR
RTF
B2C</t>
  </si>
  <si>
    <t>DR
RTF
USP-Indirect
CRM GW
Muamalaty</t>
  </si>
  <si>
    <t>DR
UAE Mobile App</t>
  </si>
  <si>
    <t>DR
NRM
CW CW</t>
  </si>
  <si>
    <t>DR
BCRM</t>
  </si>
  <si>
    <t xml:space="preserve">DR
BCRM
RTF
CRM Gateway
</t>
  </si>
  <si>
    <t>DR
USP-In direct</t>
  </si>
  <si>
    <t>DR
USP-In direct
CRM Gateway</t>
  </si>
  <si>
    <t>DR
CSS</t>
  </si>
  <si>
    <t xml:space="preserve">DR
TIBCO
NRM
</t>
  </si>
  <si>
    <t xml:space="preserve">DR
BCRM
CRM Gateway
</t>
  </si>
  <si>
    <t xml:space="preserve">DR
RTF
CRM GW
DCRM
</t>
  </si>
  <si>
    <t>\\fs01-ho-ho1-22\CN-WA-QA\WeeklyRelease\2023\SEP\07\1597857</t>
  </si>
  <si>
    <t>\\fs01-ho-ho1-22\CN-WA-QA\WeeklyRelease\2023\SEP\07\1597863</t>
  </si>
  <si>
    <t>\\fs01-ho-ho1-22\CN-WA-QA\WeeklyRelease\2023\SEP\07\1597970</t>
  </si>
  <si>
    <t>Configuration task for IOB project</t>
  </si>
  <si>
    <t>\\fs01-ho-ho1-22\CN-WA-QA\WeeklyRelease\2023\SEP\07\1583247</t>
  </si>
  <si>
    <t>Wincash X10 Device Return and Credit Note - Defect Fixes</t>
  </si>
  <si>
    <t>Saikrishna Ghatamaneni Narasimhulu</t>
  </si>
  <si>
    <t>Marwan Alkhaja</t>
  </si>
  <si>
    <t>USP- Direct
RTF
CRM Gateway</t>
  </si>
  <si>
    <t>251150</t>
  </si>
  <si>
    <t>EASE - Etisalat Systems Deployment</t>
  </si>
  <si>
    <t xml:space="preserve">RTF_x000D_
CRM Gateway_x000D_
SAS-ATG-Back End_x000D_
</t>
  </si>
  <si>
    <t>No</t>
  </si>
  <si>
    <t>Muhammad Qasim</t>
  </si>
  <si>
    <t>Shazia Chan Daulath Basha Gaffar</t>
  </si>
  <si>
    <t>RTF  Configuration  for  the project SAS sprint 251150</t>
  </si>
  <si>
    <t>\\fs01-ho-ho1-22\CN-WA-QA\WeeklyRelease\2023\SEP\07\1583322</t>
  </si>
  <si>
    <t>193049 - Deposit Refund via RTF action</t>
  </si>
  <si>
    <t>\\fs01-ho-ho1-22\CN-WA-QA\WeeklyRelease\2023\SEP\07\1591234</t>
  </si>
  <si>
    <t>[ESHOP - ATGB2B] :- Production release - 07SEP2023 | DML</t>
  </si>
  <si>
    <t>\\fs01-ho-ho1-22\CN-WA-QA\WeeklyRelease\2023\SEP\07\1597979</t>
  </si>
  <si>
    <t>251150_EASE_PLAN</t>
  </si>
  <si>
    <t>\\fs01-ho-ho1-22\CN-WA-QA\WeeklyRelease\2023\SEP\07\1599491</t>
  </si>
  <si>
    <t>\\fs01-ho-ho1-22\CN-WA-QA\WeeklyRelease\2023\SEP\07\1599496</t>
  </si>
  <si>
    <t>TIBCO - ResourceInventroyMgmt-EASE : SDS - Replenishment Open Points</t>
  </si>
  <si>
    <t>\\fs01-ho-ho1-22\CN-WA-QA\WeeklyRelease\2023\SEP\07\1599587</t>
  </si>
  <si>
    <t>193049_(Main+CR-222626+ CR-200746) -Postpaid activation with AECB/MOHRE crmgatewaywrapper/accountretrieve</t>
  </si>
  <si>
    <t>\\fs01-ho-ho1-22\CN-WA-QA\WeeklyRelease\2023\SEP\07\1599805</t>
  </si>
  <si>
    <t>Regression Defect</t>
  </si>
  <si>
    <t>Consumer Fixed</t>
  </si>
  <si>
    <t>227792 - eLife Ultra Giga Plans_Drop1 - Regression issue 1599647</t>
  </si>
  <si>
    <t>\\fs01-ho-ho1-22\CN-WA-QA\WeeklyRelease\2023\SEP\07\1599673</t>
  </si>
  <si>
    <t xml:space="preserve">Task 
CIM-Muamalaty
DR
RTF
CRM
Gateway
</t>
  </si>
  <si>
    <t>C354736</t>
  </si>
  <si>
    <t>T351686</t>
  </si>
  <si>
    <t>HPSM Synchronize</t>
  </si>
  <si>
    <t>C354737</t>
  </si>
  <si>
    <t>T351687</t>
  </si>
  <si>
    <t>Deployment Request</t>
  </si>
  <si>
    <t>C354775</t>
  </si>
  <si>
    <t>Ready For Deploy</t>
  </si>
  <si>
    <t>C354774</t>
  </si>
  <si>
    <t>C354777</t>
  </si>
  <si>
    <t>C354773</t>
  </si>
  <si>
    <t>C354739</t>
  </si>
  <si>
    <t>T351689</t>
  </si>
  <si>
    <t>C354738</t>
  </si>
  <si>
    <t>C354776</t>
  </si>
  <si>
    <t>C354742</t>
  </si>
  <si>
    <t>T351693</t>
  </si>
  <si>
    <t>C354740</t>
  </si>
  <si>
    <t>T351700</t>
  </si>
  <si>
    <t>T351699</t>
  </si>
  <si>
    <t>C354744</t>
  </si>
  <si>
    <t>T351697</t>
  </si>
  <si>
    <t>C354746</t>
  </si>
  <si>
    <t>T351690</t>
  </si>
  <si>
    <t>C354745</t>
  </si>
  <si>
    <t>T351692</t>
  </si>
  <si>
    <t>T351698</t>
  </si>
  <si>
    <t>C354741</t>
  </si>
  <si>
    <t>T351695</t>
  </si>
  <si>
    <t>T351694</t>
  </si>
  <si>
    <t>T351691</t>
  </si>
  <si>
    <t>C354743</t>
  </si>
  <si>
    <t>T351696</t>
  </si>
  <si>
    <t>C354778</t>
  </si>
  <si>
    <t>C354780</t>
  </si>
  <si>
    <t>C354779</t>
  </si>
  <si>
    <t>C354749</t>
  </si>
  <si>
    <t>T351701</t>
  </si>
  <si>
    <t xml:space="preserve">CIM PRODUCTION DML Task </t>
  </si>
  <si>
    <t>C354747</t>
  </si>
  <si>
    <t>T351702</t>
  </si>
  <si>
    <t>C354748</t>
  </si>
  <si>
    <t>T351703</t>
  </si>
  <si>
    <t>C354751</t>
  </si>
  <si>
    <t>T351704</t>
  </si>
  <si>
    <t xml:space="preserve">260819_Issue of selling Smart home service to existing KAON STB customers   </t>
  </si>
  <si>
    <t>C354750</t>
  </si>
  <si>
    <t>T351705</t>
  </si>
  <si>
    <t>C354781</t>
  </si>
  <si>
    <t>C354782</t>
  </si>
  <si>
    <t>C354783</t>
  </si>
  <si>
    <t>C354785</t>
  </si>
  <si>
    <t>C354752</t>
  </si>
  <si>
    <t>T351767</t>
  </si>
  <si>
    <t>C354784</t>
  </si>
  <si>
    <t>C354786</t>
  </si>
  <si>
    <t>T351706</t>
  </si>
  <si>
    <t>C354787</t>
  </si>
  <si>
    <t>C354797</t>
  </si>
  <si>
    <t>C354801</t>
  </si>
  <si>
    <t>\\fs01-ho-ho1-22\CN-WA-QA\WeeklyRelease\2023\SEP\07\1597168</t>
  </si>
  <si>
    <t>C354798</t>
  </si>
  <si>
    <t>C354788</t>
  </si>
  <si>
    <t>C354753</t>
  </si>
  <si>
    <t>T351709</t>
  </si>
  <si>
    <t>C354795</t>
  </si>
  <si>
    <t>C354796</t>
  </si>
  <si>
    <t>C354800</t>
  </si>
  <si>
    <t>C354799</t>
  </si>
  <si>
    <t>C354789</t>
  </si>
  <si>
    <t>C354754</t>
  </si>
  <si>
    <t>T351708</t>
  </si>
  <si>
    <t>C354790</t>
  </si>
  <si>
    <t>C354792</t>
  </si>
  <si>
    <t xml:space="preserve">193049_(Main+CR-222626+ CR-200746) -Postpaid activation with AECB/MOHRE crmgatewaywrapper/accountretrieve </t>
  </si>
  <si>
    <t>T351707</t>
  </si>
  <si>
    <t>C354791</t>
  </si>
  <si>
    <t>C354794</t>
  </si>
  <si>
    <t>C354793</t>
  </si>
  <si>
    <t>C354756</t>
  </si>
  <si>
    <t>T351712</t>
  </si>
  <si>
    <t>C354757</t>
  </si>
  <si>
    <t>T351710</t>
  </si>
  <si>
    <t>C354758</t>
  </si>
  <si>
    <t>T351711</t>
  </si>
  <si>
    <t>C354755</t>
  </si>
  <si>
    <t>T351713</t>
  </si>
  <si>
    <t>C354802</t>
  </si>
  <si>
    <t>C354803</t>
  </si>
  <si>
    <t>C354759</t>
  </si>
  <si>
    <t>T351715</t>
  </si>
  <si>
    <t>C354761</t>
  </si>
  <si>
    <t>T351714</t>
  </si>
  <si>
    <t>C354804</t>
  </si>
  <si>
    <t>C354760</t>
  </si>
  <si>
    <t>T351716</t>
  </si>
  <si>
    <t>C354805</t>
  </si>
  <si>
    <t>C354762</t>
  </si>
  <si>
    <t>T351717</t>
  </si>
  <si>
    <t>C354764</t>
  </si>
  <si>
    <t>T351718</t>
  </si>
  <si>
    <t>C354807</t>
  </si>
  <si>
    <t>C354763</t>
  </si>
  <si>
    <t>T351721</t>
  </si>
  <si>
    <t>C354765</t>
  </si>
  <si>
    <t>T351720</t>
  </si>
  <si>
    <t>C354766</t>
  </si>
  <si>
    <t>T351719</t>
  </si>
  <si>
    <t>C354806</t>
  </si>
  <si>
    <t>C354767</t>
  </si>
  <si>
    <t>T351722</t>
  </si>
  <si>
    <t>C354808</t>
  </si>
  <si>
    <t>C354768</t>
  </si>
  <si>
    <t>T351723</t>
  </si>
  <si>
    <t>C354809</t>
  </si>
  <si>
    <t>C354770</t>
  </si>
  <si>
    <t>T351725</t>
  </si>
  <si>
    <t>C354810</t>
  </si>
  <si>
    <t>C354771</t>
  </si>
  <si>
    <t>T351727</t>
  </si>
  <si>
    <t>C354769</t>
  </si>
  <si>
    <t>T351726</t>
  </si>
  <si>
    <t>\\fs01-ho-ho1-22\CN-WA-QA\WeeklyRelease\2023\SEP\07\1597933</t>
  </si>
  <si>
    <t>C354772</t>
  </si>
  <si>
    <t>T351724</t>
  </si>
  <si>
    <t>C354811</t>
  </si>
  <si>
    <t>C354812</t>
  </si>
  <si>
    <t>selling Smart home service to existing KAON STB customers for running orders</t>
  </si>
  <si>
    <t>CMS B2B
Transformation</t>
  </si>
  <si>
    <t>Defect</t>
  </si>
  <si>
    <t>Pending</t>
  </si>
  <si>
    <t>CSS-Approver</t>
  </si>
  <si>
    <t>IT_ConceptWave</t>
  </si>
  <si>
    <t>IT_VAS_Approver</t>
  </si>
  <si>
    <t>IT_AO_CIM_Muamalaty</t>
  </si>
  <si>
    <t>sambady</t>
  </si>
  <si>
    <t>TIBCO-ITO-L2</t>
  </si>
  <si>
    <t>moyibrahim</t>
  </si>
  <si>
    <t>mrabee</t>
  </si>
  <si>
    <t>mrizni</t>
  </si>
  <si>
    <t>nalsaeedi</t>
  </si>
  <si>
    <t>AO-L2-CRM</t>
  </si>
  <si>
    <t>mchira</t>
  </si>
  <si>
    <t>afathalla</t>
  </si>
  <si>
    <t>hanyraouf</t>
  </si>
  <si>
    <t>AO-Unified-Sales-Portal</t>
  </si>
  <si>
    <t>TSK:CSS:PROD:248281
 - Tag Number Management
 Automation</t>
  </si>
  <si>
    <t>Consumer
Fixed</t>
  </si>
  <si>
    <t>T351770</t>
  </si>
  <si>
    <t>1598648 - 239813 - PPMID: 239813: Online SIM Activation with UAE Pass - Defect Fixing - Anum Afsheen</t>
  </si>
  <si>
    <t>1598063 - 236949 - 236949: Bundling Framework Factory (1)_Defects - Aparna Kakkar</t>
  </si>
  <si>
    <t>1588682 - 233125 - 220346 - Credit Facility through Tele-sales &amp; 233125 - CVM Campaign customer treatment - Danish Sami</t>
  </si>
  <si>
    <t>1596490 - 260292 - 260292 - Email notification trigger for ceased PRI account DID range addition to NGN pool - Deepesh Vikram Singh</t>
  </si>
  <si>
    <t>1596182 - 252008 - 252008 | GoChat Premium Plans for Postpaid and Prepaid - Enhancement - Dilum Fernando</t>
  </si>
  <si>
    <t>1591426 - 254418 - 254418 : 24Hr service installation and provisioning drop2 - Harish Thakkar</t>
  </si>
  <si>
    <t>1596973 - 256455 - 256455 - Self Checkout issue with Serialized or Non-Serialized inventory - Hira Iqbal Jilani</t>
  </si>
  <si>
    <t>1596646 - 257436 - 257436 - Segment Recon Exception - Drop-1 - Hitesh Bajaj</t>
  </si>
  <si>
    <t>1595506 - 210396 - PPM#210396_ Test Line - Monitoring Process - Manoj Vishnu Batham</t>
  </si>
  <si>
    <t>1595622 - 235948 - PPM#235948 - CR for Test Line - Manoj Vishnu Batham</t>
  </si>
  <si>
    <t>1596303 - 260819 - 258886 - Issue of selling Smart Living service to existing KAON STB customers - Marc Samir Hosny Sidhom</t>
  </si>
  <si>
    <t>1596927 - 242051 - TELESALES SPAM POLICY  ETISALAT TELE CALLING TO OWN CUSTOMERS - Maya Krishnan Subbiah</t>
  </si>
  <si>
    <t>1593959 - 227792 - eLife Ultra_Giga Packages - Drop1 - Maya Krishnan Subbiah</t>
  </si>
  <si>
    <t>1596902 - 259996 - Migration from 2P to 3P. and devices charges - CR - Maya Krishnan Subbiah</t>
  </si>
  <si>
    <t>1595006 - 223124 - AECB/MOHRE - 193049 - Drop 1, 2 and CRs
Telesailes - Mohammad Abu Nazar</t>
  </si>
  <si>
    <t>1597036 - 255144 - 255144 - Bitstream AS JSV Task Process Enhancements Phase 2 - Mrinal Bharti</t>
  </si>
  <si>
    <t>1597038 - 260758 - 260758 - FSM Documents Download Facility to MSS - Mrinal Bharti</t>
  </si>
  <si>
    <t>1597040 - 254713 - 254713 - FSM Skills for Multiple Talk Lines - Mrinal Bharti</t>
  </si>
  <si>
    <t>1597588 - 259114 - 259114 - VAT BCC configuration in the fulfillment devices flow are not reflecting correctly - Muhammad Ali</t>
  </si>
  <si>
    <t>1598006 - 262233 - PPMID: 262233 - EA-11 - Mobile App Enhancement || Sprint EA124 | ETA-86 | ETA-110 | ETA 76 - Muhammad Farhan</t>
  </si>
  <si>
    <t>1596191 - 255118
 - Project # 255118 - IOP between Nokia OLT and Zhone ONTs - drop 1 - Omar F.I. Ibrahim</t>
  </si>
  <si>
    <t>1596022 - 245404 - 245404 - PROPOSAL SUBMISSION &amp; OLA AUTOMATION - Pardeep Mantra</t>
  </si>
  <si>
    <t>1596960 - 256457 - 256457-BCRM development for CNAP new customer onboarding process - Pardeep Mantra</t>
  </si>
  <si>
    <t>1597886 - 245042 - 245042 - IT Security Compliance on Customer tracking support tickets-Defect Fixes - Pardeep Mantra</t>
  </si>
  <si>
    <t>1587109 - 250334 - 250334 - DELIVERY PLATFORM FOR INDIRECT SALES- HOME WIRELESS-4&amp; 5G - Drop 2  - Rahil Khan</t>
  </si>
  <si>
    <t>1595878 - 254100 - 254100 - CONFIGURABLE CREDIT CHECK RULES IN INDIRECT SALES - Rahil Khan</t>
  </si>
  <si>
    <t>1596471 - 260976 - 260976 e&amp; Money Screen and Information View Restrictions - Rajendra Singh Yadav</t>
  </si>
  <si>
    <t>1594389 - 248281 - 248281 - Tag Number Management Automation - Santosh Kumar Verma</t>
  </si>
  <si>
    <t>1596242 - 241546 - &lt;241546&gt; - &lt;APIs Requirement for FTA and VBOT Phase 3&gt; - Drop 1  - Shahzad Hussain</t>
  </si>
  <si>
    <t>1597737 - 250031 - 250031 - Web Enhancement - Sprint EW-10 | ETWS-400 - Sufyan Bin Azam</t>
  </si>
  <si>
    <t>1596457 - 242983 - 242983 - New Premium Number Pool Creation and Enhancement of existing pool - Drop 2 - Tuhin Chowdhury</t>
  </si>
  <si>
    <t>1596459 - 261815 - CR#261815 - Premium Number Mapping and rule set in BCRM - Tuhin Chowdhury</t>
  </si>
  <si>
    <t>1597057 - 253693 - 253693 -Return SAS parameters to UM system to enhance the NBAA reporting - Vinay Raja Rao</t>
  </si>
  <si>
    <t>1599588 - 183930 - Wincash X10 Device Return and Credit Note - Defect Fixes - Saikrishna Ghatamaneni Narasimhulu</t>
  </si>
  <si>
    <t>1598373 - 251150 - EASE - Etisalat Systems Deployment - Faisal Amjad Khan</t>
  </si>
  <si>
    <t>[$-4451779]m/d/yy h:mm AM/PM</t>
  </si>
  <si>
    <t>initial</t>
  </si>
  <si>
    <t>dba log at path.|errored out.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</si>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</sst>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Neo Tech Alt"/>
      <family val="2"/>
    </font>
    <font>
      <b/>
      <sz val="10"/>
      <color theme="1"/>
      <name val="Neo Tech Al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Neo Tech Alt"/>
      <family val="2"/>
    </font>
    <font>
      <b/>
      <sz val="10"/>
      <color rgb="FF000000"/>
      <name val="Neo Tech Alt"/>
      <family val="2"/>
    </font>
    <font>
      <u/>
      <sz val="10"/>
      <color theme="10"/>
      <name val="Neo Tech Alt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Neo Tech Alt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eo Tech Alt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trike/>
      <sz val="1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E1FF"/>
        <bgColor indexed="64"/>
      </patternFill>
    </fill>
    <fill>
      <patternFill patternType="solid">
        <fgColor rgb="FFC1C1FF"/>
        <bgColor indexed="64"/>
      </patternFill>
    </fill>
    <fill>
      <patternFill patternType="solid">
        <fgColor rgb="FFD1FFE8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B9FFED"/>
        <bgColor indexed="64"/>
      </patternFill>
    </fill>
    <fill>
      <patternFill patternType="solid">
        <fgColor rgb="FFEDC8B5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1" fillId="0" borderId="0"/>
    <xf numFmtId="9" fontId="2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1" xfId="0" applyBorder="1"/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7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Border="1" applyAlignment="1"/>
    <xf numFmtId="0" fontId="12" fillId="0" borderId="0" xfId="0" applyFont="1" applyAlignment="1"/>
    <xf numFmtId="0" fontId="13" fillId="5" borderId="1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4" fillId="0" borderId="0" xfId="0" applyFont="1" applyBorder="1" applyAlignment="1"/>
    <xf numFmtId="0" fontId="0" fillId="0" borderId="1" xfId="0" applyNumberFormat="1" applyBorder="1" applyAlignment="1">
      <alignment horizontal="left" vertical="top"/>
    </xf>
    <xf numFmtId="0" fontId="0" fillId="0" borderId="8" xfId="0" pivotButton="1" applyBorder="1" applyAlignment="1">
      <alignment horizontal="left" vertical="top"/>
    </xf>
    <xf numFmtId="0" fontId="15" fillId="4" borderId="1" xfId="0" applyFont="1" applyFill="1" applyBorder="1" applyAlignment="1">
      <alignment horizontal="left" vertical="top" wrapText="1"/>
    </xf>
    <xf numFmtId="1" fontId="15" fillId="4" borderId="1" xfId="0" applyNumberFormat="1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9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49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20" fillId="11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top" wrapText="1"/>
    </xf>
    <xf numFmtId="0" fontId="20" fillId="11" borderId="3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" fontId="21" fillId="4" borderId="1" xfId="0" applyNumberFormat="1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8" fillId="0" borderId="1" xfId="0" applyFont="1" applyBorder="1"/>
    <xf numFmtId="0" fontId="0" fillId="0" borderId="0" xfId="0" applyFont="1" applyBorder="1" applyAlignment="1">
      <alignment horizontal="left" vertical="top"/>
    </xf>
    <xf numFmtId="0" fontId="23" fillId="0" borderId="4" xfId="0" applyFont="1" applyBorder="1" applyAlignment="1">
      <alignment horizontal="left" vertical="top" wrapText="1"/>
    </xf>
    <xf numFmtId="0" fontId="23" fillId="13" borderId="1" xfId="0" applyFont="1" applyFill="1" applyBorder="1" applyAlignment="1">
      <alignment horizontal="left" vertical="top" wrapText="1"/>
    </xf>
    <xf numFmtId="0" fontId="23" fillId="13" borderId="4" xfId="0" applyFont="1" applyFill="1" applyBorder="1" applyAlignment="1">
      <alignment horizontal="left" vertical="top" wrapText="1"/>
    </xf>
    <xf numFmtId="0" fontId="6" fillId="0" borderId="1" xfId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23" fillId="0" borderId="1" xfId="3" applyFont="1" applyBorder="1" applyAlignment="1">
      <alignment horizontal="left" vertical="top" wrapText="1"/>
    </xf>
    <xf numFmtId="0" fontId="23" fillId="10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0" fillId="10" borderId="1" xfId="0" applyFill="1" applyBorder="1"/>
    <xf numFmtId="0" fontId="28" fillId="10" borderId="1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9" borderId="1" xfId="0" applyFont="1" applyFill="1" applyBorder="1" applyAlignment="1">
      <alignment horizontal="left" vertical="top"/>
    </xf>
    <xf numFmtId="0" fontId="0" fillId="12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14" borderId="1" xfId="0" applyFont="1" applyFill="1" applyBorder="1" applyAlignment="1">
      <alignment horizontal="left" vertical="top"/>
    </xf>
    <xf numFmtId="0" fontId="0" fillId="15" borderId="1" xfId="0" applyFont="1" applyFill="1" applyBorder="1" applyAlignment="1">
      <alignment horizontal="left" vertical="top"/>
    </xf>
    <xf numFmtId="0" fontId="0" fillId="16" borderId="1" xfId="0" applyFont="1" applyFill="1" applyBorder="1" applyAlignment="1">
      <alignment horizontal="left" vertical="top"/>
    </xf>
    <xf numFmtId="0" fontId="0" fillId="17" borderId="1" xfId="0" applyFont="1" applyFill="1" applyBorder="1" applyAlignment="1">
      <alignment horizontal="left" vertical="top"/>
    </xf>
    <xf numFmtId="0" fontId="0" fillId="18" borderId="1" xfId="0" applyFont="1" applyFill="1" applyBorder="1" applyAlignment="1">
      <alignment horizontal="left" vertical="top"/>
    </xf>
    <xf numFmtId="0" fontId="0" fillId="19" borderId="1" xfId="0" applyFont="1" applyFill="1" applyBorder="1" applyAlignment="1">
      <alignment horizontal="left" vertical="top"/>
    </xf>
    <xf numFmtId="0" fontId="0" fillId="20" borderId="1" xfId="0" applyFont="1" applyFill="1" applyBorder="1" applyAlignment="1">
      <alignment horizontal="left" vertical="top"/>
    </xf>
    <xf numFmtId="0" fontId="0" fillId="21" borderId="1" xfId="0" applyFont="1" applyFill="1" applyBorder="1" applyAlignment="1">
      <alignment horizontal="left" vertical="top"/>
    </xf>
    <xf numFmtId="0" fontId="0" fillId="22" borderId="1" xfId="0" applyFont="1" applyFill="1" applyBorder="1" applyAlignment="1">
      <alignment horizontal="left" vertical="top"/>
    </xf>
    <xf numFmtId="22" fontId="0" fillId="0" borderId="0" xfId="0" applyNumberFormat="1"/>
    <xf numFmtId="0" fontId="30" fillId="0" borderId="1" xfId="0" applyNumberFormat="1" applyFont="1" applyFill="1" applyBorder="1" applyAlignment="1"/>
    <xf numFmtId="0" fontId="3" fillId="10" borderId="11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9" fillId="6" borderId="1" xfId="0" applyFont="1" applyFill="1" applyBorder="1" applyAlignment="1">
      <alignment horizontal="left" vertical="top"/>
    </xf>
    <xf numFmtId="0" fontId="29" fillId="6" borderId="1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1" xfId="0" applyNumberFormat="1" applyFont="1" applyFill="1" applyBorder="1" applyAlignment="1"/>
    <xf numFmtId="0" fontId="14" fillId="0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 applyAlignment="1"/>
    <xf numFmtId="0" fontId="31" fillId="0" borderId="1" xfId="1" applyNumberFormat="1" applyFont="1" applyFill="1" applyBorder="1" applyAlignment="1"/>
    <xf numFmtId="0" fontId="14" fillId="0" borderId="1" xfId="0" applyNumberFormat="1" applyFont="1" applyFill="1" applyBorder="1" applyAlignment="1"/>
    <xf numFmtId="0" fontId="14" fillId="0" borderId="1" xfId="0" applyNumberFormat="1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279"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top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D5F4FF"/>
      <color rgb="FFFFD9FF"/>
      <color rgb="FFEDC8B5"/>
      <color rgb="FFB9FFED"/>
      <color rgb="FFFFC9C9"/>
      <color rgb="FFD1FFE8"/>
      <color rgb="FFC1C1FF"/>
      <color rgb="FFF5E1FF"/>
      <color rgb="FFFED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28574</xdr:colOff>
      <xdr:row>6</xdr:row>
      <xdr:rowOff>171450</xdr:rowOff>
    </xdr:from>
    <xdr:to>
      <xdr:col>20</xdr:col>
      <xdr:colOff>57149</xdr:colOff>
      <xdr:row>26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174" y="1314450"/>
          <a:ext cx="6124575" cy="3827780"/>
        </a:xfrm>
        <a:prstGeom prst="rect">
          <a:avLst/>
        </a:prstGeom>
      </xdr:spPr>
    </xdr:pic>
    <xdr:clientData/>
  </xdr:twoCellAnchor>
  <xdr:twoCellAnchor editAs="oneCell">
    <xdr:from>
      <xdr:col>9</xdr:col>
      <xdr:colOff>609599</xdr:colOff>
      <xdr:row>31</xdr:row>
      <xdr:rowOff>9525</xdr:rowOff>
    </xdr:from>
    <xdr:to>
      <xdr:col>19</xdr:col>
      <xdr:colOff>561974</xdr:colOff>
      <xdr:row>51</xdr:row>
      <xdr:rowOff>81280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599" y="5915025"/>
          <a:ext cx="6048375" cy="38817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54</xdr:row>
      <xdr:rowOff>180975</xdr:rowOff>
    </xdr:from>
    <xdr:to>
      <xdr:col>20</xdr:col>
      <xdr:colOff>19050</xdr:colOff>
      <xdr:row>75</xdr:row>
      <xdr:rowOff>62230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0467975"/>
          <a:ext cx="6115050" cy="388175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ndra Sidramappa" refreshedDate="45176.846194212965" createdVersion="5" refreshedVersion="6" minRefreshableVersion="3" recordCount="85" xr:uid="{00000000-000A-0000-FFFF-FFFF13000000}">
  <cacheSource type="worksheet">
    <worksheetSource ref="F1:R1048576" sheet="Weekend Tasks &amp; DRs"/>
  </cacheSource>
  <cacheFields count="13">
    <cacheField name="Filed Against" numFmtId="0">
      <sharedItems containsBlank="1" count="30">
        <m/>
        <s v="CSS"/>
        <s v="Catalogue"/>
        <s v="ATG"/>
        <s v="CBCM"/>
        <s v="CIM-Muamalaty"/>
        <s v="COMS"/>
        <s v="CRMGateway"/>
        <s v="Digital Service"/>
        <s v="Dynamics-CRM"/>
        <s v="ESB-BPM"/>
        <s v="FALCON"/>
        <s v="Indirect Channel Retailer Portal"/>
        <s v="OrderManagement-Fixed"/>
        <s v="PMS-NRM"/>
        <s v="RTF"/>
        <s v="USP"/>
        <s v="WFMS"/>
        <s v="mWallet" u="1"/>
        <s v="DCRM" u="1"/>
        <s v="Indirect Channel _x000a_Retailer Portal" u="1"/>
        <s v="CIM-_x000a_Muamalaty" u="1"/>
        <s v="OM" u="1"/>
        <s v="Order_x000a_Management_x000a_-Fixed" u="1"/>
        <s v="CODE" u="1"/>
        <s v="ERP-APPL" u="1"/>
        <s v="Indirect Channel_x000a_Retailer Portal" u="1"/>
        <s v="Lead Management System" u="1"/>
        <s v="Master Data Management" u="1"/>
        <s v="WINCASH" u="1"/>
      </sharedItems>
    </cacheField>
    <cacheField name="Sub Application" numFmtId="0">
      <sharedItems containsBlank="1"/>
    </cacheField>
    <cacheField name="Project Record ID" numFmtId="0">
      <sharedItems containsString="0" containsBlank="1" containsNumber="1" containsInteger="1" minValue="210396" maxValue="262233"/>
    </cacheField>
    <cacheField name="Type" numFmtId="0">
      <sharedItems containsBlank="1" count="6">
        <m/>
        <s v="Task"/>
        <s v="Deployment Request"/>
        <s v="DR" u="1"/>
        <s v="Deployment_x000a_Request" u="1"/>
        <s v="Deployment _x000a_Request" u="1"/>
      </sharedItems>
    </cacheField>
    <cacheField name="Id" numFmtId="0">
      <sharedItems containsString="0" containsBlank="1" containsNumber="1" containsInteger="1" minValue="1276121" maxValue="1599805"/>
    </cacheField>
    <cacheField name="HPSM CR #" numFmtId="0">
      <sharedItems containsBlank="1"/>
    </cacheField>
    <cacheField name="HPSM CR Task #" numFmtId="0">
      <sharedItems containsBlank="1"/>
    </cacheField>
    <cacheField name="Staging Area" numFmtId="0">
      <sharedItems containsBlank="1"/>
    </cacheField>
    <cacheField name="Assignment Group" numFmtId="0">
      <sharedItems containsBlank="1"/>
    </cacheField>
    <cacheField name="Status" numFmtId="0">
      <sharedItems containsBlank="1"/>
    </cacheField>
    <cacheField name="Summary" numFmtId="0">
      <sharedItems containsBlank="1"/>
    </cacheField>
    <cacheField name="Approval _x000a_Status" numFmtId="0">
      <sharedItems containsBlank="1"/>
    </cacheField>
    <cacheField name="Approv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endra Sidramappa" refreshedDate="45176.846194444443" createdVersion="5" refreshedVersion="6" minRefreshableVersion="3" recordCount="73" xr:uid="{00000000-000A-0000-FFFF-FFFF1A000000}">
  <cacheSource type="worksheet">
    <worksheetSource ref="C1:P1048576" sheet="Status_Release_Meeting"/>
  </cacheSource>
  <cacheFields count="14">
    <cacheField name="Project #" numFmtId="0">
      <sharedItems containsBlank="1" containsMixedTypes="1" containsNumber="1" containsInteger="1" minValue="183930" maxValue="262233"/>
    </cacheField>
    <cacheField name="Project Description" numFmtId="0">
      <sharedItems containsBlank="1"/>
    </cacheField>
    <cacheField name="PM" numFmtId="0">
      <sharedItems containsBlank="1"/>
    </cacheField>
    <cacheField name="Affected _x000a_Systems" numFmtId="0">
      <sharedItems containsBlank="1"/>
    </cacheField>
    <cacheField name="QA Certified" numFmtId="0">
      <sharedItems containsBlank="1" count="45">
        <s v="Yes"/>
        <s v="In Progress"/>
        <s v="NA"/>
        <s v=" Yes"/>
        <s v="Skipped"/>
        <m/>
        <s v="" u="1"/>
        <s v="FIVE-SIM-App_x000a_CNS_x000a_EMCAIS" u="1"/>
        <s v="     " u="1"/>
        <s v="Partail" u="1"/>
        <s v="Partial RFA" u="1"/>
        <s v="QA Certified" u="1"/>
        <s v="Out of scope " u="1"/>
        <s v="No" u="1"/>
        <s v=" n" u="1"/>
        <s v="Sharepoint_x000a_CNS_x000a_WFMS-FSM_x000a_WFMS-SIH_x000a_CSS_x000a_" u="1"/>
        <s v="Joint Testing" u="1"/>
        <s v="N/A" u="1"/>
        <s v="B2B-ATG-Back End_x000a_B2B-CMS-Front End" u="1"/>
        <s v="   NA" u="1"/>
        <s v="ECM-Fixed_x000a_CWOM-CONCEPTWAVE-Consumer_x000a_WFMS-SIH" u="1"/>
        <s v="ECM-Fixed" u="1"/>
        <s v="Mobile App- Front End_x000d__x000a_B2C-CMS-Front End_x000d__x000a_" u="1"/>
        <s v="Skipped " u="1"/>
        <s v="B2C-CMS-Front End_x000a_B2C-ATG-Back End" u="1"/>
        <s v="WFMS-FSM_x000d__x000a_WFMS-SIH_x000d__x000a_" u="1"/>
        <s v="Partial" u="1"/>
        <s v="Skipping" u="1"/>
        <s v="QA Skipped" u="1"/>
        <s v=" " u="1"/>
        <s v="BCRM" u="1"/>
        <s v="BCRM_x000d__x000a_CPP-BCRM_x000d__x000a_CWOM-CONCEPTWAVE-Enterprise_x000d__x000a_ECM-Fixed_x000d__x000a_CRM Gateway_x000d__x000a_" u="1"/>
        <s v="Skippes" u="1"/>
        <s v="SAS-CMS-Front End_x000d__x000a_SAS-ATG-Back End_x000d__x000a_" u="1"/>
        <s v="RTF_x000d__x000a_COMS_MOBILE_x000d__x000a_CNS_x000d__x000a_SMS_x000d__x000a_EMCAIS_x000d__x000a_" u="1"/>
        <s v="Sanity" u="1"/>
        <s v="Muamalaty_x000a_USP- Direct_x000a_CRM Gateway_x000a_" u="1"/>
        <s v="Partail " u="1"/>
        <s v="TIBCO_x000d__x000a_Motive" u="1"/>
        <s v="By passed" u="1"/>
        <s v="OOS" u="1"/>
        <s v="Smart CIM" u="1"/>
        <s v="Skipepd" u="1"/>
        <s v="Yes_x000a_" u="1"/>
        <s v="RSS_x000d__x000a_ERP_x000d__x000a_PAY_x000d__x000a_CBCM_x000d__x000a_Sharepoint_x000d__x000a_" u="1"/>
      </sharedItems>
    </cacheField>
    <cacheField name="UAT Certified" numFmtId="0">
      <sharedItems containsBlank="1" count="161">
        <s v="Yes"/>
        <s v="In Progress"/>
        <s v="NA"/>
        <s v="Skipped"/>
        <m/>
        <s v="" u="1"/>
        <s v="1 test case pending" u="1"/>
        <s v="UAT Testing is in progress for Cease Return to AP" u="1"/>
        <s v="To be confirmed" u="1"/>
        <s v="UAT is in progress" u="1"/>
        <s v="UAT sign off received." u="1"/>
        <s v="Smart Home Exploration Only" u="1"/>
        <s v="Not required. As agreed with the QA and Development" u="1"/>
        <s v="CIT internal project, QA will be considered as UAT" u="1"/>
        <s v="UAT testing to be performed in Pre-Prod Testing" u="1"/>
        <s v="UAT in progress." u="1"/>
        <s v="UAT 94% completed" u="1"/>
        <s v="Completed" u="1"/>
        <s v="Project UAT Sign off" u="1"/>
        <s v="UAT completed" u="1"/>
        <s v="UAT testing is in progress" u="1"/>
        <s v="Joint Testing Certified" u="1"/>
        <s v="Joint Testing in Progress" u="1"/>
        <s v="UAT in progress" u="1"/>
        <s v="Enhancement testing by Business UAT." u="1"/>
        <s v="Sign Off attached" u="1"/>
        <s v="Sign-Off attached" u="1"/>
        <s v="preprod defects from PD" u="1"/>
        <s v="no" u="1"/>
        <s v="PFA" u="1"/>
        <s v="all vendor specific testing" u="1"/>
        <s v="UAT team saying to skip as there is no business rules change. Only basic testing being done" u="1"/>
        <s v="NIL" u="1"/>
        <s v="Done by BO" u="1"/>
        <s v="Signed off" u="1"/>
        <s v="Joint testing is in progress" u="1"/>
        <s v="completed except 1 test case for SSK" u="1"/>
        <s v="Internal CR. Only QA will certify" u="1"/>
        <s v="its Verified" u="1"/>
        <s v="Project Certified" u="1"/>
        <s v="UAT Signoff provided" u="1"/>
        <s v="Sign Off will be attached" u="1"/>
        <s v="Usage Inquiry under test by UAT" u="1"/>
        <s v="in prog" u="1"/>
        <s v="In Testing" u="1"/>
        <s v="UAT - In progress" u="1"/>
        <s v="Smoke testing issue to be verified in Pre-Prod" u="1"/>
        <s v="Business UAT sign-off provided" u="1"/>
        <s v="Business / PD confirmation for production release." u="1"/>
        <s v="Remedy" u="1"/>
        <s v="Yet to Start" u="1"/>
        <s v="Not yet" u="1"/>
        <s v="JOINT TESTING" u="1"/>
        <s v="Approved" u="1"/>
        <s v="This is verified" u="1"/>
        <s v="UAT closuer email is attached" u="1"/>
        <s v="N/A" u="1"/>
        <s v="Ongoing" u="1"/>
        <s v="NA_x000a_/_x000a_Yes" u="1"/>
        <s v="UAT signoff" u="1"/>
        <s v="sign-off attached for both B2C and SAS" u="1"/>
        <s v=" In Progress" u="1"/>
        <s v="Joint testing done" u="1"/>
        <s v="Waiting for sign off " u="1"/>
        <s v="Done" u="1"/>
        <s v="1 TCs" u="1"/>
        <s v="UAT is currently in progress" u="1"/>
        <s v="certified." u="1"/>
        <s v="QA/UAT was skipped" u="1"/>
        <s v="CIT internal project, confirmed by the owner" u="1"/>
        <s v="waiting signoff email" u="1"/>
        <s v="QA-UAT joint testing in-progress" u="1"/>
        <s v="UAT is completed" u="1"/>
        <s v="Expecting this week" u="1"/>
        <s v="QA-UAT Joint testing in progress" u="1"/>
        <s v="Tested by business team directly" u="1"/>
        <s v="Attached" u="1"/>
        <s v="UAT skipped, since they are IT Security fixes." u="1"/>
        <s v="Skipped " u="1"/>
        <s v="In-Progress" u="1"/>
        <s v="Joint QA-UAT Testing ongoing" u="1"/>
        <s v="Testing done as part of Swyp Sprint 6" u="1"/>
        <s v="UAT not applicable as it is internal IT" u="1"/>
        <s v="PD confirmation of Skipping UAT attached." u="1"/>
        <s v="Certified" u="1"/>
        <s v="UAT Skipped" u="1"/>
        <s v="In Progress " u="1"/>
        <s v="Partial" u="1"/>
        <s v="to be signed off" u="1"/>
        <s v="End user doing tesitng" u="1"/>
        <s v="Management agreement to skip UAT. Business to test directly in PRe-prod" u="1"/>
        <s v="UAT Sign-Off attached" u="1"/>
        <s v="completed basic validation" u="1"/>
        <s v="UAT approved" u="1"/>
        <s v="none" u="1"/>
        <s v="QA testing in progress" u="1"/>
        <s v="testing" u="1"/>
        <s v="testing in-progress." u="1"/>
        <s v="Sign Off will be shared" u="1"/>
        <s v="Defect under verification in QA" u="1"/>
        <s v="In-prog" u="1"/>
        <s v="not needed as directly tested by vendor" u="1"/>
        <s v="y" u="1"/>
        <s v="yes completed." u="1"/>
        <s v="ops testing done" u="1"/>
        <s v="UAT is completed." u="1"/>
        <s v="UAT Certificate attached" u="1"/>
        <s v="Report to be shared post signoff" u="1"/>
        <s v="awiting" u="1"/>
        <s v="UAT inprogress" u="1"/>
        <s v="WIll be provided" u="1"/>
        <s v="production issues" u="1"/>
        <s v="UAT testing in progress" u="1"/>
        <s v="UAT Signed Off. SignOff Email attached." u="1"/>
        <s v="Conditonal" u="1"/>
        <s v="90 % Completed" u="1"/>
        <s v=" Yes" u="1"/>
        <s v="Joint testing closed." u="1"/>
        <s v="Production defect fix" u="1"/>
        <s v="INPRG" u="1"/>
        <s v="UAT certified." u="1"/>
        <s v="UAT sign off available" u="1"/>
        <s v="UAT sign off received and attached." u="1"/>
        <s v="In Progres" u="1"/>
        <s v="Mktg certified" u="1"/>
        <s v="testing in Progress" u="1"/>
        <s v="UAT is In progress for Cease BS Migrate" u="1"/>
        <s v="UAT completed and provided approval" u="1"/>
        <s v="this is internal CIT domain, no UAT involvement" u="1"/>
        <s v="UAT&amp;nbsp; Fully sign off" u="1"/>
        <s v="Not Required" u="1"/>
        <s v="Part of Normal UAT sanity" u="1"/>
        <s v="Changes will be deployed but will be controlled from frontend mobile App to display/not display" u="1"/>
        <s v="TBC" u="1"/>
        <s v="60% completed" u="1"/>
        <s v="Joint Testing Completed." u="1"/>
        <s v="Sign-Off mail attached" u="1"/>
        <s v="Written Certification not provided yet" u="1"/>
        <s v="TBD" u="1"/>
        <s v="UAT In-Progress" u="1"/>
        <s v=" Ref email attached" u="1"/>
        <s v="Joint QA and UAT to start" u="1"/>
        <s v="Inprogress" u="1"/>
        <s v="Work in progress" u="1"/>
        <s v="UAT Sign off received" u="1"/>
        <s v="Joint QA/UAT completed" u="1"/>
        <s v="Signoff Required" u="1"/>
        <s v="UAT/Business Sign Off" u="1"/>
        <s v="To be started" u="1"/>
        <s v="Smart CIM" u="1"/>
        <s v="Out of Scope" u="1"/>
        <s v="NA&lt;br/&gt;OUT OF SCOPE" u="1"/>
        <s v="UAT Certified" u="1"/>
        <s v="NA - Engineering verified" u="1"/>
        <s v="UAT not stated yet" u="1"/>
        <s v="upon QA sanity pass, UAT will proceed for testing" u="1"/>
        <s v="BI project hence UAT will check the report not the backend changes" u="1"/>
        <s v="UAT team saying to skip as there is no business rules change. so UAT skipped" u="1"/>
        <s v="defect fix" u="1"/>
        <s v="In Progress." u="1"/>
        <s v="certification to be shared before cut off" u="1"/>
      </sharedItems>
    </cacheField>
    <cacheField name="Config_x000a_Change" numFmtId="0">
      <sharedItems containsBlank="1"/>
    </cacheField>
    <cacheField name="Code Change" numFmtId="0">
      <sharedItems containsBlank="1"/>
    </cacheField>
    <cacheField name="RatePlan changes" numFmtId="0">
      <sharedItems containsBlank="1" count="23">
        <s v="NA"/>
        <s v="Yes"/>
        <s v="Done"/>
        <m/>
        <s v="In Progress" u="1"/>
        <s v="No" u="1"/>
        <s v="NA_x000a_" u="1"/>
        <s v="NIL" u="1"/>
        <s v="In Progress_x000a_" u="1"/>
        <s v="not applicable" u="1"/>
        <s v="This is an internal Transformation project to move the Request Creation Logic from CBCM Procedure to CRM Gateway" u="1"/>
        <s v="C" u="1"/>
        <s v="N/A" u="1"/>
        <s v="Will be done in Pre-prod environment." u="1"/>
        <s v="nn" u="1"/>
        <s v="Duplicate of 29" u="1"/>
        <s v="BPM" u="1"/>
        <s v="Not required" u="1"/>
        <s v="Done_x000a_" u="1"/>
        <s v="Not Specified" u="1"/>
        <s v="To be get finance Approval" u="1"/>
        <s v="Smart CIM" u="1"/>
        <s v="n" u="1"/>
      </sharedItems>
    </cacheField>
    <cacheField name="Security Involvement?" numFmtId="0">
      <sharedItems containsBlank="1"/>
    </cacheField>
    <cacheField name="Dependency on Project" numFmtId="0">
      <sharedItems containsBlank="1"/>
    </cacheField>
    <cacheField name="Status" numFmtId="0">
      <sharedItems containsBlank="1" count="20">
        <s v="Not Going"/>
        <s v="Confirmed"/>
        <s v="Removed"/>
        <m/>
        <s v="To Be Confirm" u="1"/>
        <s v="To be Confirmed" u="1"/>
        <s v="z" u="1"/>
        <s v="X" u="1"/>
        <s v="Not Going " u="1"/>
        <s v="H" u="1"/>
        <s v="Confirmed " u="1"/>
        <s v="To Be Confirm " u="1"/>
        <s v="First Time Rollout" u="1"/>
        <s v="n " u="1"/>
        <s v="Enhancement" u="1"/>
        <s v="Hassan" u="1"/>
        <s v="Remoevd" u="1"/>
        <s v="Confrimed" u="1"/>
        <s v="Zaabi" u="1"/>
        <s v="Defect Fix" u="1"/>
      </sharedItems>
    </cacheField>
    <cacheField name="Scope of Change" numFmtId="0">
      <sharedItems containsBlank="1" count="26">
        <s v="First Time Rollout"/>
        <s v="Enhancement"/>
        <s v="Defect Fix"/>
        <m/>
        <s v="Thirupathi Reddy Pasham" u="1"/>
        <s v="Mahmoud Yousry" u="1"/>
        <s v="Enhancement " u="1"/>
        <s v="Defect" u="1"/>
        <s v="Small Demand" u="1"/>
        <s v="No" u="1"/>
        <s v="First Time Roll out" u="1"/>
        <s v="Defect Fixi" u="1"/>
        <s v="WALLA" u="1"/>
        <s v="Danish Sami " u="1"/>
        <s v="fadi mashoor bataha" u="1"/>
        <s v="Defect Fixing" u="1"/>
        <s v="Defect Fi" u="1"/>
        <s v="Unassigned" u="1"/>
        <s v="Syed Mohiddin Amrullah Syed" u="1"/>
        <s v="Performance Tunning" u="1"/>
        <s v="Syed Usman Hyder" u="1"/>
        <s v="Duplicate of 29" u="1"/>
        <s v="NA" u="1"/>
        <s v="Mahmoud Yosry" u="1"/>
        <s v="Performance Tuning" u="1"/>
        <s v="Yes" u="1"/>
      </sharedItems>
    </cacheField>
    <cacheField name="Business Impa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heharyar Hussain" refreshedDate="45183.179967013886" createdVersion="1" refreshedVersion="8" recordCount="1" xr:uid="{405912E0-F0B7-4EE9-BD12-3719DF814B8C}">
  <cacheSource type="worksheet">
    <worksheetSource ref="A1:P2" sheet="New Sheet"/>
  </cacheSource>
  <cacheFields count="16">
    <cacheField name="Type" numFmtId="0">
      <sharedItems count="1">
        <s v="Task"/>
      </sharedItems>
    </cacheField>
    <cacheField name="Id" numFmtId="0">
      <sharedItems containsSemiMixedTypes="0" containsString="0" containsNumber="1" containsInteger="1" minValue="1598167" maxValue="1598167"/>
    </cacheField>
    <cacheField name="HPSM CR_x000a_Number" numFmtId="0">
      <sharedItems/>
    </cacheField>
    <cacheField name="HPSM CR Task Number" numFmtId="0">
      <sharedItems/>
    </cacheField>
    <cacheField name="Filed Against" numFmtId="0">
      <sharedItems count="1">
        <s v="ESB-BPM"/>
      </sharedItems>
    </cacheField>
    <cacheField name="Sub _x000a_Application" numFmtId="0">
      <sharedItems count="1">
        <s v="TIBCO"/>
      </sharedItems>
    </cacheField>
    <cacheField name="Project _x000a_Record ID" numFmtId="0">
      <sharedItems containsSemiMixedTypes="0" containsString="0" containsNumber="1" containsInteger="1" minValue="210396" maxValue="210396"/>
    </cacheField>
    <cacheField name="Status" numFmtId="0">
      <sharedItems/>
    </cacheField>
    <cacheField name="Created By" numFmtId="0">
      <sharedItems/>
    </cacheField>
    <cacheField name="Creation_x000a_Date" numFmtId="22">
      <sharedItems containsSemiMixedTypes="0" containsNonDate="0" containsDate="1" containsString="0" minDate="2023-09-01T17:23:00" maxDate="2023-09-01T17:23:00"/>
    </cacheField>
    <cacheField name="Planned For" numFmtId="0">
      <sharedItems/>
    </cacheField>
    <cacheField name="Assignment Group" numFmtId="0">
      <sharedItems count="1">
        <s v="IT_DBA_ORACLE"/>
      </sharedItems>
    </cacheField>
    <cacheField name="Target _x000a_Environment_x000a_PROD" numFmtId="0">
      <sharedItems/>
    </cacheField>
    <cacheField name="Summary" numFmtId="0">
      <sharedItems/>
    </cacheField>
    <cacheField name="Staging Area" numFmtId="0">
      <sharedItems/>
    </cacheField>
    <cacheField name="Comments" numFmtId="0">
      <sharedItems count="1">
        <s v="dba log at path.|errored out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m/>
    <m/>
    <x v="0"/>
    <m/>
    <m/>
    <m/>
    <m/>
    <m/>
    <m/>
    <m/>
    <m/>
    <m/>
  </r>
  <r>
    <x v="1"/>
    <s v="Core CSS"/>
    <n v="245354"/>
    <x v="1"/>
    <n v="1597109"/>
    <s v="C354736"/>
    <s v="T351686"/>
    <s v="\\fs01-ho-ho1-22\CN-WA-QA\WeeklyRelease\2023\SEP\07\1597109"/>
    <s v="IT_DBA_ORACLE"/>
    <s v="HPSM Synchronize"/>
    <s v="TSK:CSS:PROD:248281 - Tag Number Management Automation"/>
    <e v="#N/A"/>
    <e v="#N/A"/>
  </r>
  <r>
    <x v="2"/>
    <s v="Consumer Fixed"/>
    <n v="244905"/>
    <x v="1"/>
    <n v="1599673"/>
    <s v="C354737"/>
    <s v="T351687"/>
    <s v="\\fs01-ho-ho1-22\CN-WA-QA\WeeklyRelease\2023\SEP\07\1599673"/>
    <s v="CIT_CWOM_Support"/>
    <s v="HPSM Synchronize"/>
    <s v="227792 - eLife Ultra Giga Plans_Drop1 - Regression issue 1599647"/>
    <e v="#N/A"/>
    <e v="#N/A"/>
  </r>
  <r>
    <x v="3"/>
    <s v="CMS B2B Transformation"/>
    <m/>
    <x v="2"/>
    <n v="1597398"/>
    <s v="C354775"/>
    <m/>
    <s v="\\fs01-ho-ho1-22\CN-WA-QA\WeeklyRelease\2023\SEP\07\1597398"/>
    <s v="IT_DBA_MiddleWare"/>
    <s v="Ready For Deploy"/>
    <s v="B2B CMS Portal - Production deployment"/>
    <e v="#N/A"/>
    <e v="#N/A"/>
  </r>
  <r>
    <x v="3"/>
    <s v="ATG_B2C"/>
    <m/>
    <x v="2"/>
    <n v="1597857"/>
    <s v="C354774"/>
    <m/>
    <s v="\\fs01-ho-ho1-22\CN-WA-QA\WeeklyRelease\2023\SEP\07\1597857"/>
    <s v="IT_DBA_MiddleWare"/>
    <s v="Ready For Deploy"/>
    <s v="CMS -B2C- SAS deployment to the production - Regression is Required"/>
    <e v="#N/A"/>
    <e v="#N/A"/>
  </r>
  <r>
    <x v="3"/>
    <s v="ATG_B2C"/>
    <m/>
    <x v="2"/>
    <n v="1597863"/>
    <s v="C354777"/>
    <m/>
    <s v="\\fs01-ho-ho1-22\CN-WA-QA\WeeklyRelease\2023\SEP\07\1597863"/>
    <s v="IT_DBA_MiddleWare"/>
    <s v="Ready For Deploy"/>
    <s v="B2C | Prod All Nodes Deployment - 07SEP2023"/>
    <e v="#N/A"/>
    <e v="#N/A"/>
  </r>
  <r>
    <x v="3"/>
    <s v="ATG-B2B"/>
    <m/>
    <x v="2"/>
    <n v="1597850"/>
    <s v="C354773"/>
    <m/>
    <s v="\\fs01-ho-ho1-22\CN-WA-QA\WeeklyRelease\2023\SEP\07\1597850"/>
    <s v="IT_DBA_MiddleWare"/>
    <s v="Ready For Deploy"/>
    <s v="[ESHOP - ATGB2B] :- Production release - 07SEP2023"/>
    <e v="#N/A"/>
    <e v="#N/A"/>
  </r>
  <r>
    <x v="3"/>
    <s v="ATG-B2B"/>
    <n v="235948"/>
    <x v="1"/>
    <n v="1597979"/>
    <s v="C354739"/>
    <s v="T351689"/>
    <s v="\\fs01-ho-ho1-22\CN-WA-QA\WeeklyRelease\2023\SEP\07\1597979"/>
    <s v="IT_DBA_ORACLE"/>
    <s v="HPSM Synchronize"/>
    <s v="[ESHOP - ATGB2B] :- Production release - 07SEP2023 | DML"/>
    <e v="#N/A"/>
    <e v="#N/A"/>
  </r>
  <r>
    <x v="3"/>
    <s v="ATG_B2C"/>
    <n v="256455"/>
    <x v="1"/>
    <n v="1598545"/>
    <s v="C354738"/>
    <m/>
    <s v="\\fs01-ho-ho1-22\CN-WA-QA\WeeklyRelease\2023\SEP\07\1598545"/>
    <s v="IT_DBA_ORACLE"/>
    <s v="HPSM Synchronize"/>
    <s v="DB configuration Script"/>
    <e v="#N/A"/>
    <e v="#N/A"/>
  </r>
  <r>
    <x v="3"/>
    <s v="ATG_B2C"/>
    <m/>
    <x v="2"/>
    <n v="1597970"/>
    <s v="C354776"/>
    <m/>
    <s v="\\fs01-ho-ho1-22\CN-WA-QA\WeeklyRelease\2023\SEP\07\1597970"/>
    <s v="IT_DBA_MiddleWare"/>
    <s v="Ready For Deploy"/>
    <s v="CMS -B2C- Ecare deployment to the production"/>
    <e v="#N/A"/>
    <e v="#N/A"/>
  </r>
  <r>
    <x v="2"/>
    <s v="ECM-Fixed"/>
    <n v="260819"/>
    <x v="1"/>
    <n v="1584795"/>
    <s v="C354742"/>
    <s v="T351693"/>
    <s v="\\fs01-ho-ho1-22\CN-WA-QA\WeeklyRelease\2023\SEP\07\1584795"/>
    <s v="CIT_CWOM_Support"/>
    <s v="HPSM Synchronize"/>
    <s v="SDD - 260819 - Issue of selling Smart home service to existing KAON STB customers - Catalog"/>
    <e v="#N/A"/>
    <e v="#N/A"/>
  </r>
  <r>
    <x v="2"/>
    <s v="ECM-Fixed"/>
    <n v="227792"/>
    <x v="1"/>
    <n v="1383378"/>
    <s v="C354740"/>
    <s v="T351700"/>
    <s v="\\fs01-ho-ho1-22\CN-WA-QA\WeeklyRelease\2023\SEP\07\1383378"/>
    <s v="CIT_CWOM_Support"/>
    <s v="HPSM Synchronize"/>
    <s v="SDD - 227792 - eLife Ultra Giga Plans - ( DB Task )"/>
    <e v="#N/A"/>
    <e v="#N/A"/>
  </r>
  <r>
    <x v="2"/>
    <s v="ECM-Fixed"/>
    <n v="227792"/>
    <x v="1"/>
    <n v="1515013"/>
    <s v="C354740"/>
    <s v="T351699"/>
    <s v="\\fs01-ho-ho1-22\CN-WA-QA\WeeklyRelease\2023\SEP\07\1515013"/>
    <s v="CIT_CWOM_Support"/>
    <s v="HPSM Synchronize"/>
    <s v="SDD - 227792 - eLife Ultra Giga Plans - ( Catalog Task )"/>
    <e v="#N/A"/>
    <e v="#N/A"/>
  </r>
  <r>
    <x v="2"/>
    <s v="ECM-Mobile"/>
    <n v="252008"/>
    <x v="1"/>
    <n v="1598090"/>
    <s v="C354744"/>
    <s v="T351697"/>
    <s v="\\fs01-ho-ho1-22\CN-WA-QA\WeeklyRelease\2023\SEP\07\1598090"/>
    <s v="CIT_CWOM_Support"/>
    <s v="HPSM Synchronize"/>
    <s v="252008_GoChat Premium Plans for Postpaid and Prepaid - Enhancement"/>
    <e v="#N/A"/>
    <e v="#N/A"/>
  </r>
  <r>
    <x v="2"/>
    <s v="ECM-Mobile"/>
    <n v="251150"/>
    <x v="1"/>
    <n v="1599491"/>
    <s v="C354746"/>
    <s v="T351690"/>
    <s v="\\fs01-ho-ho1-22\CN-WA-QA\WeeklyRelease\2023\SEP\07\1599491"/>
    <s v="CIT_CWOM_Support"/>
    <s v="HPSM Synchronize"/>
    <s v="251150_EASE_PLAN"/>
    <e v="#N/A"/>
    <e v="#N/A"/>
  </r>
  <r>
    <x v="2"/>
    <s v="ECM-Mobile"/>
    <n v="250334"/>
    <x v="1"/>
    <n v="1597642"/>
    <s v="C354745"/>
    <s v="T351692"/>
    <s v="\\fs01-ho-ho1-22\CN-WA-QA\WeeklyRelease\2023\SEP\07\1597642"/>
    <s v="CIT_CWOM_Support"/>
    <s v="HPSM Synchronize"/>
    <s v="250334 - DELIVERY PLATFORM FOR INDIRECT SALES- HOME WIRELESS"/>
    <e v="#N/A"/>
    <e v="#N/A"/>
  </r>
  <r>
    <x v="2"/>
    <s v="ECM-Mobile"/>
    <n v="252008"/>
    <x v="1"/>
    <n v="1598087"/>
    <s v="C354744"/>
    <s v="T351698"/>
    <s v="\\fs01-ho-ho1-22\CN-WA-QA\WeeklyRelease\2023\SEP\07\1598087"/>
    <s v="CIT_CWOM_Support"/>
    <s v="HPSM Synchronize"/>
    <s v="252008_GoChat Premium Plans for Postpaid and Prepaid - Enhancement"/>
    <e v="#N/A"/>
    <e v="#N/A"/>
  </r>
  <r>
    <x v="2"/>
    <s v="ECM-Fixed"/>
    <n v="259996"/>
    <x v="1"/>
    <n v="1579971"/>
    <s v="C354741"/>
    <s v="T351695"/>
    <s v="\\fs01-ho-ho1-22\CN-WA-QA\WeeklyRelease\2023\SEP\07\1579971"/>
    <s v="CIT_CWOM_Support"/>
    <s v="HPSM Synchronize"/>
    <s v="259996 - Resolve Double Charging for Wireless Phone during 2P to 3P (Catalog changes )"/>
    <e v="#N/A"/>
    <e v="#N/A"/>
  </r>
  <r>
    <x v="2"/>
    <s v="ECM-Fixed"/>
    <n v="260819"/>
    <x v="1"/>
    <n v="1584798"/>
    <s v="C354742"/>
    <s v="T351694"/>
    <s v="\\fs01-ho-ho1-22\CN-WA-QA\WeeklyRelease\2023\SEP\07\1584798"/>
    <s v="CIT_CWOM_Support"/>
    <s v="HPSM Synchronize"/>
    <s v="SDD - 260819 - Issue of selling Smart home service to existing KAON STB customers - DB"/>
    <e v="#N/A"/>
    <e v="#N/A"/>
  </r>
  <r>
    <x v="2"/>
    <s v="ECM-Mobile"/>
    <n v="251150"/>
    <x v="1"/>
    <n v="1599496"/>
    <s v="C354746"/>
    <s v="T351691"/>
    <s v="\\fs01-ho-ho1-22\CN-WA-QA\WeeklyRelease\2023\SEP\07\1599496"/>
    <s v="CIT_CWOM_Support"/>
    <s v="HPSM Synchronize"/>
    <s v="251150_EASE_PLAN"/>
    <e v="#N/A"/>
    <e v="#N/A"/>
  </r>
  <r>
    <x v="2"/>
    <s v="ECM-Fixed"/>
    <n v="255118"/>
    <x v="1"/>
    <n v="1592886"/>
    <s v="C354743"/>
    <s v="T351696"/>
    <s v="\\fs01-ho-ho1-22\CN-WA-QA\WeeklyRelease\2023\SEP\07\1592886"/>
    <s v="CIT_CWOM_Support"/>
    <s v="HPSM Synchronize"/>
    <s v="255118 - IOP between Nokia OLT and Zhone ONTs - drop 1 new attribute in LRS_OLT (Catalog Changes)"/>
    <e v="#N/A"/>
    <e v="#N/A"/>
  </r>
  <r>
    <x v="4"/>
    <s v="CBCM-Application"/>
    <m/>
    <x v="2"/>
    <n v="1598508"/>
    <s v="C354778"/>
    <m/>
    <s v="\\fs01-ho-ho1-22\CN-WA-QA\WeeklyRelease\2023\SEP\07\1598508"/>
    <s v="IT_DBA_MiddleWare"/>
    <s v="Ready For Deploy"/>
    <s v="CBCM PRODUCTION BUILD TO GO QA RELEASE and WEEKLY PRODUCTION RELEASE(07/09/2023)  -- PM57890"/>
    <e v="#N/A"/>
    <e v="#N/A"/>
  </r>
  <r>
    <x v="5"/>
    <s v="Muamalaty-Mobile"/>
    <m/>
    <x v="2"/>
    <n v="1597924"/>
    <s v="C354780"/>
    <m/>
    <s v="\\fs01-ho-ho1-22\CN-WA-QA\WeeklyRelease\2023\SEP\07\1597924"/>
    <s v="IT_DBA_MiddleWare"/>
    <s v="Ready For Deploy"/>
    <s v="Muamalaty weekend production release - 2023SEP07"/>
    <e v="#N/A"/>
    <e v="#N/A"/>
  </r>
  <r>
    <x v="5"/>
    <s v="CIM-Account Inquiry"/>
    <m/>
    <x v="2"/>
    <n v="1598276"/>
    <s v="C354779"/>
    <m/>
    <s v="\\fs01-ho-ho1-22\CN-WA-QA\WeeklyRelease\2023\SEP\07\1598276"/>
    <s v="IT_DBA_MiddleWare"/>
    <s v="Ready For Deploy"/>
    <s v="CIM PRODUCTION Deployment"/>
    <e v="#N/A"/>
    <e v="#N/A"/>
  </r>
  <r>
    <x v="5"/>
    <s v="CIM-Account Inquiry"/>
    <n v="260976"/>
    <x v="1"/>
    <n v="1598272"/>
    <s v="C354749"/>
    <s v="T351701"/>
    <s v="\\fs01-ho-ho1-22\CN-WA-QA\WeeklyRelease\2023\SEP\07\1598272"/>
    <s v="IT_DBA_ORACLE"/>
    <s v="HPSM Synchronize"/>
    <s v="CIM PRODUCTION DML Task "/>
    <e v="#N/A"/>
    <e v="#N/A"/>
  </r>
  <r>
    <x v="5"/>
    <s v="Muamalaty-Mobile"/>
    <n v="233125"/>
    <x v="1"/>
    <n v="1597915"/>
    <s v="C354747"/>
    <s v="T351702"/>
    <s v="\\fs01-ho-ho1-22\CN-WA-QA\WeeklyRelease\2023\SEP\07\1597915"/>
    <s v="IT_DBA_ORACLE"/>
    <s v="HPSM Synchronize"/>
    <s v="Muamalaty weekend production release - 2023SEP07"/>
    <e v="#N/A"/>
    <e v="#N/A"/>
  </r>
  <r>
    <x v="5"/>
    <s v="Muamalaty-Mobile"/>
    <n v="223124"/>
    <x v="1"/>
    <n v="1597546"/>
    <s v="C354748"/>
    <s v="T351703"/>
    <s v="\\fs01-ho-ho1-22\CN-WA-QA\WeeklyRelease\2023\SEP\07\1597546"/>
    <s v="IT_DBA_ORACLE"/>
    <s v="HPSM Synchronize"/>
    <s v="USP week end production release for CIM DB"/>
    <e v="#N/A"/>
    <e v="#N/A"/>
  </r>
  <r>
    <x v="6"/>
    <s v="Inquiries-and-APIs"/>
    <m/>
    <x v="2"/>
    <n v="1598486"/>
    <m/>
    <m/>
    <s v="\\fs01-ho-ho1-22\CN-WA-QA\WeeklyRelease\2023\SEP\07\1598486"/>
    <s v="IT_DBA_MiddleWare"/>
    <s v="Deployed"/>
    <s v="Deployment of COMS ear for Production - 07-09-2023"/>
    <e v="#N/A"/>
    <e v="#N/A"/>
  </r>
  <r>
    <x v="6"/>
    <s v="Webservices"/>
    <n v="260819"/>
    <x v="1"/>
    <n v="1598393"/>
    <s v="C354751"/>
    <s v="T351704"/>
    <s v="\\fs01-ho-ho1-22\CN-WA-QA\WeeklyRelease\2023\SEP\07\1598393"/>
    <s v="IT_DBA_ORACLE"/>
    <s v="HPSM Synchronize"/>
    <s v="260819_Issue of selling Smart home service to existing KAON STB customers   "/>
    <e v="#N/A"/>
    <e v="#N/A"/>
  </r>
  <r>
    <x v="6"/>
    <s v="Inquiries-and-APIs"/>
    <n v="242983"/>
    <x v="1"/>
    <n v="1598307"/>
    <s v="C354750"/>
    <s v="T351705"/>
    <s v="\\fs01-ho-ho1-22\CN-WA-QA\WeeklyRelease\2023\SEP\07\1598307"/>
    <s v="IT_DBA_ORACLE"/>
    <s v="HPSM Synchronize"/>
    <s v="242983 - New Premium Number Pool Creation and Enhancement of existing pool"/>
    <e v="#N/A"/>
    <e v="#N/A"/>
  </r>
  <r>
    <x v="7"/>
    <s v="CRMGateway_Libraries"/>
    <m/>
    <x v="2"/>
    <n v="1598299"/>
    <s v="C354781"/>
    <m/>
    <s v="\\fs01-ho-ho1-22\CN-WA-QA\WeeklyRelease\2023\SEP\07\1598299"/>
    <s v="IT_AO_PSM_SUPPORT"/>
    <s v="Ready For Deploy"/>
    <s v="CRMGW PRODUCTION BUILD TO GO QA RELEASE and WEEKLY PRODUCTION RELEASE (07/09/2023)"/>
    <e v="#N/A"/>
    <e v="#N/A"/>
  </r>
  <r>
    <x v="1"/>
    <s v="Core CSS"/>
    <m/>
    <x v="2"/>
    <n v="1597565"/>
    <s v="C354782"/>
    <m/>
    <s v="\\fs01-ho-ho1-22\CN-WA-QA\WeeklyRelease\2023\SEP\07\1597565"/>
    <s v="IT_DBA_MiddleWare"/>
    <s v="Ready For Deploy"/>
    <s v="DR:CSS: PROD: Online:PM57628:Deduct Product updating Activation Dates for activated serials"/>
    <e v="#N/A"/>
    <e v="#N/A"/>
  </r>
  <r>
    <x v="1"/>
    <s v="Core CSS"/>
    <m/>
    <x v="2"/>
    <n v="1597576"/>
    <s v="C354783"/>
    <m/>
    <s v="\\fs01-ho-ho1-22\CN-WA-QA\WeeklyRelease\2023\SEP\07\1597576"/>
    <s v="IT_AO_CSSS_SUPPORT_L2"/>
    <s v="Ready For Deploy"/>
    <s v="DR:CSS: PROD:JOBS:248281 - Tag Number Management Automation"/>
    <e v="#N/A"/>
    <e v="#N/A"/>
  </r>
  <r>
    <x v="8"/>
    <s v="UAE Mobile App"/>
    <m/>
    <x v="2"/>
    <n v="1598455"/>
    <s v="C354785"/>
    <m/>
    <s v="\\fs01-ho-ho1-22\CN-WA-QA\WeeklyRelease\2023\SEP\07\1598455"/>
    <s v="IT_DBA_MiddleWare"/>
    <s v="Ready For Deploy"/>
    <s v="Digital App | Production Release | CMS | 20230409"/>
    <e v="#N/A"/>
    <e v="#N/A"/>
  </r>
  <r>
    <x v="8"/>
    <s v="UAE Mobile App"/>
    <n v="262233"/>
    <x v="1"/>
    <n v="1598439"/>
    <s v="C354752"/>
    <s v="T351767"/>
    <s v="\\fs01-ho-ho1-22\CN-WA-QA\WeeklyRelease\2023\SEP\07\1598439"/>
    <s v="IT_DBA_ORACLE"/>
    <s v="HPSM Synchronize"/>
    <s v="Digital App | DDL | 20230409"/>
    <e v="#N/A"/>
    <e v="#N/A"/>
  </r>
  <r>
    <x v="8"/>
    <s v="SMB mobile APP"/>
    <m/>
    <x v="2"/>
    <n v="1598308"/>
    <s v="C354784"/>
    <m/>
    <s v="\\fs01-ho-ho1-22\CN-WA-QA\WeeklyRelease\2023\SEP\07\1598308"/>
    <s v="IT_DBA_MiddleWare"/>
    <s v="Ready For Deploy"/>
    <s v=".SMB Backend Deployment"/>
    <e v="#N/A"/>
    <e v="#N/A"/>
  </r>
  <r>
    <x v="8"/>
    <s v="UAE Mobile App"/>
    <m/>
    <x v="2"/>
    <n v="1598410"/>
    <s v="C354786"/>
    <m/>
    <s v="\\fs01-ho-ho1-22\CN-WA-QA\WeeklyRelease\2023\SEP\07\1598410"/>
    <s v="IT_DBA_MiddleWare"/>
    <s v="Ready For Deploy"/>
    <s v="Digital App | Production Deployment | 20230409"/>
    <e v="#N/A"/>
    <e v="#N/A"/>
  </r>
  <r>
    <x v="8"/>
    <s v="UAE Mobile App"/>
    <n v="262233"/>
    <x v="1"/>
    <n v="1598428"/>
    <s v="C354752"/>
    <s v="T351706"/>
    <s v="\\fs01-ho-ho1-22\CN-WA-QA\WeeklyRelease\2023\SEP\07\1598428"/>
    <s v="IT_DBA_ORACLE"/>
    <s v="HPSM Synchronize"/>
    <s v="Digital App | DML | 20230409"/>
    <e v="#N/A"/>
    <e v="#N/A"/>
  </r>
  <r>
    <x v="9"/>
    <s v="Business-CRM"/>
    <m/>
    <x v="2"/>
    <n v="1597804"/>
    <s v="C354787"/>
    <m/>
    <s v="\\fs01-ho-ho1-22\CN-WA-QA\WeeklyRelease\2023\SEP\07\1597804"/>
    <s v="IT_AO_BCRM_SUPPORT_L2"/>
    <s v="Ready For Deploy"/>
    <s v="Production Release 07 September 2023"/>
    <e v="#N/A"/>
    <e v="#N/A"/>
  </r>
  <r>
    <x v="10"/>
    <s v="TIBCO"/>
    <m/>
    <x v="2"/>
    <n v="1598038"/>
    <s v="C354797"/>
    <m/>
    <s v="\\fs01-ho-ho1-22\CN-WA-QA\WeeklyRelease\2023\SEP\07\1598038"/>
    <s v="IT_AO_TIBCO"/>
    <s v="Ready For Deploy"/>
    <s v="210396 - CR for Test Line - CR - 235948 [ Finance ] customerinformationmgmt"/>
    <e v="#N/A"/>
    <e v="#N/A"/>
  </r>
  <r>
    <x v="10"/>
    <s v="TIBCO"/>
    <m/>
    <x v="2"/>
    <n v="1597168"/>
    <s v="C354801"/>
    <m/>
    <s v="\\fs01-ho-ho1-22\CN-WA-QA\WeeklyRelease\2023\SEP\07\1597168"/>
    <s v="IT_AO_TIBCO"/>
    <s v="Ready For Deploy"/>
    <s v="193049_(Main+CR-222626+ CR-200746) -Postpaid activation with AECB/MOHRE checks for postpaid SIM  customerordermgmt/smartpayeligibilty"/>
    <e v="#N/A"/>
    <e v="#N/A"/>
  </r>
  <r>
    <x v="10"/>
    <s v="TIBCO"/>
    <m/>
    <x v="2"/>
    <n v="1577546"/>
    <s v="C354798"/>
    <m/>
    <s v="\\fs01-ho-ho1-22\CN-WA-QA\WeeklyRelease\2023\SEP\07\1577546"/>
    <s v="IT_AO_TIBCO"/>
    <s v="Ready For Deploy"/>
    <s v="256455 - SAS - Serialized and Non Serialized Inventory Issue [ Sales ] csswrapper/(getproducttypedetails_ean and getproductdetails_serial)"/>
    <e v="#N/A"/>
    <e v="#N/A"/>
  </r>
  <r>
    <x v="10"/>
    <s v="BPM"/>
    <m/>
    <x v="2"/>
    <n v="1597378"/>
    <s v="C354788"/>
    <m/>
    <s v="\\fs01-ho-ho1-22\CN-WA-QA\WeeklyRelease\2023\SEP\07\1597378"/>
    <s v="ESB-BPM -ITO-L2"/>
    <s v="Ready For Deploy"/>
    <s v="Etisalat | Testline Process | BPM | PROD DR"/>
    <e v="#N/A"/>
    <e v="#N/A"/>
  </r>
  <r>
    <x v="10"/>
    <s v="TIBCO"/>
    <n v="210396"/>
    <x v="1"/>
    <n v="1598167"/>
    <s v="C354753"/>
    <s v="T351709"/>
    <s v="\\fs01-ho-ho1-22\CN-WA-QA\WeeklyRelease\2023\SEP\07\1598167"/>
    <s v="IT_DBA_ORACLE"/>
    <s v="HPSM Synchronize"/>
    <s v="210396 - Etisalat Test and Service Lines – End to End Automation Project (DROP 1.1: CIM complaints) - Drop 6 DROP : 6 [ Finance ]"/>
    <e v="#N/A"/>
    <e v="#N/A"/>
  </r>
  <r>
    <x v="10"/>
    <s v="TIBCO"/>
    <m/>
    <x v="2"/>
    <n v="1597874"/>
    <s v="C354795"/>
    <m/>
    <s v="\\fs01-ho-ho1-22\CN-WA-QA\WeeklyRelease\2023\SEP\07\1597874"/>
    <s v="IT_AO_TIBCO"/>
    <s v="Ready For Deploy"/>
    <s v="210396 - Etisalat Test and Service Lines – End to End Automation Project (DROP 1.1: CIM complaints) - Drop 6 DROP : 6 [ Finance ] - SMSEmailService"/>
    <e v="#N/A"/>
    <e v="#N/A"/>
  </r>
  <r>
    <x v="10"/>
    <s v="TIBCO"/>
    <m/>
    <x v="2"/>
    <n v="1598032"/>
    <s v="C354796"/>
    <m/>
    <s v="\\fs01-ho-ho1-22\CN-WA-QA\WeeklyRelease\2023\SEP\07\1598032"/>
    <s v="IT_AO_TIBCO"/>
    <s v="Ready For Deploy"/>
    <s v="210396 - CR for Test Line - CR - 235948 [ Finance ] customerordermgmt"/>
    <e v="#N/A"/>
    <e v="#N/A"/>
  </r>
  <r>
    <x v="10"/>
    <s v="TIBCO"/>
    <m/>
    <x v="2"/>
    <n v="1598707"/>
    <s v="C354800"/>
    <m/>
    <s v="\\fs01-ho-ho1-22\CN-WA-QA\WeeklyRelease\2023\SEP\07\1598707"/>
    <s v="IT_AO_TIBCO"/>
    <s v="Ready For Deploy"/>
    <s v="TIBCO:CustomerInformationManagement:200915Subscriber / User gets inactive---- Case # 200915-335836"/>
    <e v="#N/A"/>
    <e v="#N/A"/>
  </r>
  <r>
    <x v="10"/>
    <s v="TIBCO"/>
    <m/>
    <x v="2"/>
    <n v="1597855"/>
    <s v="C354799"/>
    <m/>
    <s v="\\fs01-ho-ho1-22\CN-WA-QA\WeeklyRelease\2023\SEP\07\1597855"/>
    <s v="IT_AO_TIBCO"/>
    <s v="Ready For Deploy"/>
    <s v="210396 - Etisalat Test and Service Lines – End to End Automation Project (DROP 1.1: CIM complaints) - Drop 6 DROP : 6 [ Finance ] - EnterprisseAssetMgmt"/>
    <e v="#N/A"/>
    <e v="#N/A"/>
  </r>
  <r>
    <x v="10"/>
    <s v="TIBCO"/>
    <m/>
    <x v="2"/>
    <n v="1577531"/>
    <s v="C354789"/>
    <m/>
    <s v="\\fs01-ho-ho1-22\CN-WA-QA\WeeklyRelease\2023\SEP\07\1577531"/>
    <s v="IT_AO_TIBCO"/>
    <s v="Ready For Deploy"/>
    <s v="256455 - SAS - Serialized and Non Serialized Inventory Issue [ Sales ] resourceinventorymgmt/getproducttypedetails"/>
    <e v="#N/A"/>
    <e v="#N/A"/>
  </r>
  <r>
    <x v="10"/>
    <s v="BPM"/>
    <n v="235948"/>
    <x v="1"/>
    <n v="1597447"/>
    <s v="C354754"/>
    <s v="T351708"/>
    <s v="\\fs01-ho-ho1-22\CN-WA-QA\WeeklyRelease\2023\SEP\07\1597447"/>
    <s v="IT_DBA_ORACLE"/>
    <s v="HPSM Synchronize"/>
    <s v="Etisalat | Testline Process | BPM | DDL TASK | PROD DR"/>
    <e v="#N/A"/>
    <e v="#N/A"/>
  </r>
  <r>
    <x v="10"/>
    <s v="BPM"/>
    <m/>
    <x v="2"/>
    <n v="1597419"/>
    <s v="C354790"/>
    <m/>
    <s v="\\fs01-ho-ho1-22\CN-WA-QA\WeeklyRelease\2023\SEP\07\1597419"/>
    <s v="IT_DBA_MiddleWare"/>
    <s v="Ready For Deploy"/>
    <s v="Etisalat | Testline Process | Middleware | PROD DR"/>
    <e v="#N/A"/>
    <e v="#N/A"/>
  </r>
  <r>
    <x v="10"/>
    <s v="TIBCO"/>
    <m/>
    <x v="2"/>
    <n v="1599805"/>
    <s v="C354792"/>
    <m/>
    <s v="\\fs01-ho-ho1-22\CN-WA-QA\WeeklyRelease\2023\SEP\07\1599805"/>
    <s v="IT_AO_TIBCO"/>
    <s v="Ready For Deploy"/>
    <s v="193049_(Main+CR-222626+ CR-200746) -Postpaid activation with AECB/MOHRE crmgatewaywrapper/accountretrieve "/>
    <e v="#N/A"/>
    <e v="#N/A"/>
  </r>
  <r>
    <x v="10"/>
    <s v="BPM"/>
    <n v="235948"/>
    <x v="1"/>
    <n v="1597462"/>
    <s v="C354754"/>
    <s v="T351707"/>
    <s v="\\fs01-ho-ho1-22\CN-WA-QA\WeeklyRelease\2023\SEP\07\1597462"/>
    <s v="IT_DBA_ORACLE"/>
    <s v="HPSM Synchronize"/>
    <s v="Etisalat | Testline Process | BPM | DML TASK | PROD DR"/>
    <e v="#N/A"/>
    <e v="#N/A"/>
  </r>
  <r>
    <x v="10"/>
    <s v="TIBCO"/>
    <m/>
    <x v="2"/>
    <n v="1597685"/>
    <s v="C354791"/>
    <m/>
    <s v="\\fs01-ho-ho1-22\CN-WA-QA\WeeklyRelease\2023\SEP\07\1597685"/>
    <s v="IT_AO_TIBCO"/>
    <s v="Ready For Deploy"/>
    <s v="241546 - APIs Requirement for FTA and VBOT Phase 3 [ Engineering ] - NetworkResourceMgmt"/>
    <e v="#N/A"/>
    <e v="#N/A"/>
  </r>
  <r>
    <x v="10"/>
    <s v="TIBCO"/>
    <m/>
    <x v="2"/>
    <n v="1599587"/>
    <s v="C354794"/>
    <m/>
    <s v="\\fs01-ho-ho1-22\CN-WA-QA\WeeklyRelease\2023\SEP\07\1599587"/>
    <s v="IT_AO_TIBCO"/>
    <s v="Ready For Deploy"/>
    <s v="TIBCO - ResourceInventroyMgmt-EASE : SDS - Replenishment Open Points"/>
    <e v="#N/A"/>
    <e v="#N/A"/>
  </r>
  <r>
    <x v="10"/>
    <s v="TIBCO"/>
    <m/>
    <x v="2"/>
    <n v="1597865"/>
    <s v="C354793"/>
    <m/>
    <s v="\\fs01-ho-ho1-22\CN-WA-QA\WeeklyRelease\2023\SEP\07\1597865"/>
    <s v="IT_AO_TIBCO"/>
    <s v="Ready For Deploy"/>
    <s v="210396 - Etisalat Test and Service Lines – End to End Automation Project (DROP 1.1: CIM complaints) - Drop 6 DROP : 6 [ Finance ] - BPMWrapper"/>
    <m/>
    <m/>
  </r>
  <r>
    <x v="11"/>
    <s v="FALCON-BSCS"/>
    <n v="259996"/>
    <x v="1"/>
    <n v="1580976"/>
    <s v="C354756"/>
    <s v="T351712"/>
    <s v="\\fs01-ho-ho1-22\CN-WA-QA\WeeklyRelease\2023\SEP\07\1580976"/>
    <s v="IT_AO_Billing_Management_Support_L2"/>
    <s v="HPSM Synchronize"/>
    <s v="CR 259996 Resolve Double Charging for Wireless Phone during 2P to 3P"/>
    <m/>
    <m/>
  </r>
  <r>
    <x v="11"/>
    <s v="FALCON-EBW"/>
    <n v="227792"/>
    <x v="1"/>
    <n v="1276153"/>
    <s v="C354757"/>
    <s v="T351710"/>
    <s v="\\fs01-ho-ho1-22\CN-WA-QA\WeeklyRelease\2023\SEP\07\1276153"/>
    <s v="IT_DBA_ORACLE"/>
    <s v="HPSM Synchronize"/>
    <s v="PPM_227792_UltraGigaPackage |  EBW"/>
    <m/>
    <m/>
  </r>
  <r>
    <x v="11"/>
    <s v="FALCON-SS"/>
    <n v="227792"/>
    <x v="1"/>
    <n v="1448820"/>
    <s v="C354758"/>
    <s v="T351711"/>
    <s v="\\fs01-ho-ho1-22\CN-WA-QA\WeeklyRelease\2023\SEP\07\1448820"/>
    <s v="IT_DBA_ORACLE"/>
    <s v="HPSM Synchronize"/>
    <s v="PPM_227792_UltraGigaPackage Function change to retrieve flavor ET_SUPPORT.GET_ELIFE_PACKAGE_NAME Function | SS"/>
    <m/>
    <m/>
  </r>
  <r>
    <x v="11"/>
    <s v="FALCON-BSCS"/>
    <n v="227792"/>
    <x v="1"/>
    <n v="1276121"/>
    <s v="C354755"/>
    <s v="T351713"/>
    <s v="\\fs01-ho-ho1-22\CN-WA-QA\WeeklyRelease\2023\SEP\07\1276121"/>
    <s v="IT_AO_Billing_Management_Support_L2"/>
    <s v="HPSM Synchronize"/>
    <s v="PPM_227792_UltraGigaPackage | BSCS"/>
    <m/>
    <m/>
  </r>
  <r>
    <x v="11"/>
    <s v="FALCON-SS"/>
    <m/>
    <x v="2"/>
    <n v="1278225"/>
    <s v="C354802"/>
    <m/>
    <s v="\\fs01-ho-ho1-22\CN-WA-QA\WeeklyRelease\2023\SEP\07\1278225"/>
    <s v="IT_AO_Billing_Management_Support_L2"/>
    <s v="Ready For Deploy"/>
    <s v="SS Adaptor | PPM_227792_UltraGigaPackage"/>
    <m/>
    <m/>
  </r>
  <r>
    <x v="12"/>
    <s v="RetailerPortal"/>
    <m/>
    <x v="2"/>
    <n v="1598649"/>
    <s v="C354803"/>
    <m/>
    <s v="\\fs01-ho-ho1-22\CN-WA-QA\WeeklyRelease\2023\SEP\07\1598649"/>
    <s v="IT_DBA_MiddleWare"/>
    <s v="Ready For Deploy"/>
    <s v="[WEBSERVICES CLIENT] Deploy &quot;cbcmwebservices.jar&quot; in dx1018 / dx1019 and au1476 / au1572 Production"/>
    <m/>
    <m/>
  </r>
  <r>
    <x v="13"/>
    <s v="CW-ConceptWave"/>
    <n v="260819"/>
    <x v="1"/>
    <n v="1596634"/>
    <s v="C354759"/>
    <s v="T351715"/>
    <s v="\\fs01-ho-ho1-22\CN-WA-QA\WeeklyRelease\2023\SEP\07\1596634"/>
    <s v="IT_DBA_ORACLE"/>
    <s v="HPSM Synchronize"/>
    <s v="selling Smart home service to existing KAON STB customers for running orders  _x000d__x000a__x000d__x000a__x000d__x000a__x000d__x000a__x000d__x000a__x000d__x000a__x000d__x000a__x000d__x000a__x000d__x000a__x000d__x000a_ _x000d__x000a__x000d__x000a__x000d__x000a__x000d__x000a__x000d__x000a__x000d__x000a__x000d__x000a_ "/>
    <m/>
    <m/>
  </r>
  <r>
    <x v="13"/>
    <s v="CW-ASAP"/>
    <n v="255118"/>
    <x v="1"/>
    <n v="1583247"/>
    <s v="C354761"/>
    <s v="T351714"/>
    <s v="\\fs01-ho-ho1-22\CN-WA-QA\WeeklyRelease\2023\SEP\07\1583247"/>
    <s v="IT_DBA_ORACLE"/>
    <s v="HPSM Synchronize"/>
    <s v="Configuration task for IOB project"/>
    <m/>
    <m/>
  </r>
  <r>
    <x v="13"/>
    <s v="CW-ConceptWave"/>
    <m/>
    <x v="2"/>
    <n v="1598555"/>
    <s v="C354804"/>
    <m/>
    <s v="\\fs01-ho-ho1-22\CN-WA-QA\WeeklyRelease\2023\SEP\07\1598555"/>
    <s v="CIT_CWOM_Support"/>
    <s v="Ready For Deploy"/>
    <s v="CONCEPTWAVE CONSUMER PRODUCTION BUILD TO GO QA RELEASE and WEEKLY PRODUCTION RELEASE(07/09/2023)"/>
    <m/>
    <m/>
  </r>
  <r>
    <x v="13"/>
    <s v="CW-ConceptWave"/>
    <m/>
    <x v="2"/>
    <n v="1598512"/>
    <m/>
    <m/>
    <s v="\\fs01-ho-ho1-22\CN-WA-QA\WeeklyRelease\2023\SEP\07\1598512"/>
    <s v="CIT_CWOM_Support"/>
    <s v="Deployed"/>
    <s v="CW ENTERPRISE BUILD PRODUCTION RELEASE (07/09/2023)"/>
    <m/>
    <m/>
  </r>
  <r>
    <x v="13"/>
    <s v="CW-ASAP"/>
    <n v="227792"/>
    <x v="1"/>
    <n v="1598389"/>
    <s v="C354760"/>
    <s v="T351716"/>
    <s v="\\fs01-ho-ho1-22\CN-WA-QA\WeeklyRelease\2023\SEP\07\1598389"/>
    <s v="IT_DBA_ORACLE"/>
    <s v="HPSM Synchronize"/>
    <s v="Ultra GIGA DROP1 related VEDA configuration"/>
    <m/>
    <m/>
  </r>
  <r>
    <x v="14"/>
    <s v="NRM Application"/>
    <m/>
    <x v="2"/>
    <n v="1598872"/>
    <s v="C354805"/>
    <m/>
    <s v="\\fs01-ho-ho1-22\CN-WA-QA\WeeklyRelease\2023\SEP\07\1598872"/>
    <s v="Users - ITO - NRM"/>
    <s v="Ready For Deploy"/>
    <s v="NRM Emergency PRODUCTION Deployment for 05SEP2023"/>
    <m/>
    <m/>
  </r>
  <r>
    <x v="14"/>
    <s v="NRM Application"/>
    <n v="255118"/>
    <x v="1"/>
    <n v="1598526"/>
    <s v="C354762"/>
    <s v="T351717"/>
    <s v="\\fs01-ho-ho1-22\CN-WA-QA\WeeklyRelease\2023\SEP\07\1598526"/>
    <s v="IT_DBA_ORACLE"/>
    <s v="HPSM Synchronize"/>
    <s v="New and Modify Column for Global Profile Table"/>
    <m/>
    <m/>
  </r>
  <r>
    <x v="15"/>
    <s v="RTF Database"/>
    <n v="227792"/>
    <x v="1"/>
    <n v="1597872"/>
    <s v="C354764"/>
    <s v="T351718"/>
    <s v="\\fs01-ho-ho1-22\CN-WA-QA\WeeklyRelease\2023\SEP\07\1597872"/>
    <s v="IT_DBA_ORACLE"/>
    <s v="HPSM Synchronize"/>
    <s v="227792 - eLife Ultra Giga Plans\WP1"/>
    <m/>
    <m/>
  </r>
  <r>
    <x v="15"/>
    <s v="RTF Application"/>
    <m/>
    <x v="2"/>
    <n v="1597890"/>
    <s v="C354807"/>
    <m/>
    <s v="\\fs01-ho-ho1-22\CN-WA-QA\WeeklyRelease\2023\SEP\07\1597890"/>
    <s v="IT_AO_RTF_Operation"/>
    <s v="Ready For Deploy"/>
    <s v="RTF 2023SEP07 production release"/>
    <m/>
    <m/>
  </r>
  <r>
    <x v="15"/>
    <s v="RTF Database"/>
    <n v="251150"/>
    <x v="1"/>
    <n v="1583322"/>
    <s v="C354763"/>
    <s v="T351721"/>
    <s v="\\fs01-ho-ho1-22\CN-WA-QA\WeeklyRelease\2023\SEP\07\1583322"/>
    <s v="IT_DBA_ORACLE"/>
    <s v="HPSM Synchronize"/>
    <s v="RTF  Configuration  for  the project SAS sprint 251150"/>
    <m/>
    <m/>
  </r>
  <r>
    <x v="15"/>
    <s v="RTF Database"/>
    <n v="223124"/>
    <x v="1"/>
    <n v="1591234"/>
    <s v="C354765"/>
    <s v="T351720"/>
    <s v="\\fs01-ho-ho1-22\CN-WA-QA\WeeklyRelease\2023\SEP\07\1591234"/>
    <s v="IT_DBA_ORACLE"/>
    <s v="HPSM Synchronize"/>
    <s v="193049 - Deposit Refund via RTF action"/>
    <m/>
    <m/>
  </r>
  <r>
    <x v="15"/>
    <s v="RTF Database"/>
    <n v="252008"/>
    <x v="1"/>
    <n v="1598881"/>
    <s v="C354766"/>
    <s v="T351719"/>
    <s v="\\fs01-ho-ho1-22\CN-WA-QA\WeeklyRelease\2023\SEP\07\1598881"/>
    <s v="IT_DBA_ORACLE"/>
    <s v="HPSM Synchronize"/>
    <s v="252008 - GoChat Premium Plans for Postpaid and Prepaid - Enhancement [ Consumer-Mobile ]"/>
    <m/>
    <m/>
  </r>
  <r>
    <x v="15"/>
    <s v="RTF Application"/>
    <m/>
    <x v="2"/>
    <n v="1591243"/>
    <s v="C354806"/>
    <m/>
    <s v="\\fs01-ho-ho1-22\CN-WA-QA\WeeklyRelease\2023\SEP\07\1591243"/>
    <s v="IT_AO_RTF_Operation"/>
    <s v="Ready For Deploy"/>
    <s v="193049 - Event Engine - Deposit Refund via RTF action"/>
    <m/>
    <m/>
  </r>
  <r>
    <x v="15"/>
    <s v="RTF Database"/>
    <n v="223124"/>
    <x v="1"/>
    <n v="1589954"/>
    <s v="C354767"/>
    <s v="T351722"/>
    <s v="\\fs01-ho-ho1-22\CN-WA-QA\WeeklyRelease\2023\SEP\07\1589954"/>
    <s v="IT_DBA_ORACLE"/>
    <s v="HPSM Synchronize"/>
    <s v="193049 - AECB production release"/>
    <m/>
    <m/>
  </r>
  <r>
    <x v="16"/>
    <s v="USP-Indirect"/>
    <m/>
    <x v="2"/>
    <n v="1597437"/>
    <s v="C354808"/>
    <m/>
    <s v="\\fs01-ho-ho1-22\CN-WA-QA\WeeklyRelease\2023\SEP\07\1597437"/>
    <s v="IT_DBA_MiddleWare"/>
    <s v="Ready For Deploy"/>
    <s v="[USP]Unified Sales Portal Production Release"/>
    <m/>
    <m/>
  </r>
  <r>
    <x v="16"/>
    <s v="USP-Indirect"/>
    <n v="223124"/>
    <x v="1"/>
    <n v="1597466"/>
    <s v="C354768"/>
    <s v="T351723"/>
    <s v="\\fs01-ho-ho1-22\CN-WA-QA\WeeklyRelease\2023\SEP\07\1597466"/>
    <s v="IT_DBA_ORACLE"/>
    <s v="HPSM Synchronize"/>
    <s v="[USP]Unified Sales Portal DML Script"/>
    <m/>
    <m/>
  </r>
  <r>
    <x v="17"/>
    <s v="SIH"/>
    <m/>
    <x v="2"/>
    <n v="1598288"/>
    <s v="C354809"/>
    <m/>
    <s v="\\fs01-ho-ho1-22\CN-WA-QA\WeeklyRelease\2023\SEP\07\1598288"/>
    <s v="Users - WFMS"/>
    <s v="Ready For Deploy"/>
    <s v="TIBCO WFMS:SIH Production Release 07SEP2023"/>
    <m/>
    <m/>
  </r>
  <r>
    <x v="17"/>
    <s v="WFUI"/>
    <n v="255144"/>
    <x v="1"/>
    <n v="1597869"/>
    <s v="C354770"/>
    <s v="T351725"/>
    <s v="\\fs01-ho-ho1-22\CN-WA-QA\WeeklyRelease\2023\SEP\07\1597869"/>
    <s v="IT_DBA_ORACLE"/>
    <s v="HPSM Synchronize"/>
    <s v="WFMS:WFUI: Engineering Workflow UI Upgrade Task"/>
    <m/>
    <m/>
  </r>
  <r>
    <x v="17"/>
    <s v="WFUI"/>
    <m/>
    <x v="2"/>
    <n v="1598270"/>
    <s v="C354810"/>
    <m/>
    <s v="\\fs01-ho-ho1-22\CN-WA-QA\WeeklyRelease\2023\SEP\07\1598270"/>
    <s v="Users - WFMS"/>
    <s v="Ready For Deploy"/>
    <s v="WFMS - WFUI Release for PD/RC/PROD Release Id : 2023SEP07"/>
    <m/>
    <m/>
  </r>
  <r>
    <x v="17"/>
    <s v="SIH"/>
    <n v="227792"/>
    <x v="1"/>
    <n v="1597939"/>
    <s v="C354771"/>
    <s v="T351727"/>
    <s v="\\fs01-ho-ho1-22\CN-WA-QA\WeeklyRelease\2023\SEP\07\1597939"/>
    <s v="IT_DBA_ORACLE"/>
    <s v="HPSM Synchronize"/>
    <s v="WFMS:SIH:ProductionRelease:2023SEP07:227792 eLife Ultra_Giga Packages - Drop1"/>
    <m/>
    <m/>
  </r>
  <r>
    <x v="17"/>
    <s v="WFMS - FSM Web"/>
    <n v="254713"/>
    <x v="1"/>
    <n v="1597933"/>
    <s v="C354769"/>
    <s v="T351726"/>
    <s v="\\fs01-ho-ho1-22\CN-WA-QA\WeeklyRelease\2023\SEP\07\1597933"/>
    <s v="Users - WFMS"/>
    <s v="HPSM Synchronize"/>
    <s v="WFMS: FSMWeb: production release 254713- External Link Configuration for Reactive Task"/>
    <m/>
    <m/>
  </r>
  <r>
    <x v="17"/>
    <s v="SIH"/>
    <n v="255144"/>
    <x v="1"/>
    <n v="1597879"/>
    <s v="C354772"/>
    <s v="T351724"/>
    <s v="\\fs01-ho-ho1-22\CN-WA-QA\WeeklyRelease\2023\SEP\07\1597879"/>
    <s v="IT_DBA_ORACLE"/>
    <s v="HPSM Synchronize"/>
    <s v="WFMS:SIH: Engineering Workflow UI Upgrade Task"/>
    <m/>
    <m/>
  </r>
  <r>
    <x v="0"/>
    <m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s v="232437"/>
    <s v="MNP Processing Time - Average and Max-Asynchronous jobs - Drop 2 (#246158)"/>
    <s v="Abdulla Al Muhairi"/>
    <s v="CRM Gateway_x000d__x000a_Task Management_x000d__x000a_CBCM_x000d__x000a_Muamalaty_x000d__x000a_NPS (RTF)_x000d__x000a_RTF_x000d__x000a_TIBCO_x000d__x000a_VEDA - Virtual Ericsson Dynamic Activation_x000d__x000a_CSS_x000d__x000a_CNS_x000d__x000a_Falcon BSCS_x000d__x000a_EDMS_x000d__x000a_IT-Security_x000d__x000a_Robotics_x000d__x000a_ICM-Channel_x000d__x000a_Big Data Analytics_x000d__x000a_ODS_x000d__x000a_DWH portal_x000d__x000a_USP- Direct_x000d_"/>
    <x v="0"/>
    <x v="0"/>
    <s v="NA"/>
    <s v="NA"/>
    <x v="0"/>
    <s v="NA"/>
    <s v="NA"/>
    <x v="0"/>
    <x v="0"/>
    <s v="NA"/>
  </r>
  <r>
    <s v="232648"/>
    <s v="232648 - SaaS ISV Sprint 3.1 (EMR)"/>
    <s v="Deepesh Vikram Singh"/>
    <s v="BCRM_x000d__x000a_RTF_x000d__x000a_CWOM-CONCEPTWAVE-Enterprise_x000d__x000a_ECM-Fixed_x000d__x000a_LWC_x000d__x000a_CRM Gateway_x000d__x000a_B2B-ATG-Back End_x000d__x000a_SAAS_x000d__x000a_"/>
    <x v="1"/>
    <x v="1"/>
    <s v="NA"/>
    <s v="NA"/>
    <x v="0"/>
    <s v="NA"/>
    <s v="NA"/>
    <x v="0"/>
    <x v="0"/>
    <s v="New ISV_x000d__x000a__x000a_"/>
  </r>
  <r>
    <s v="249312"/>
    <s v="DevOps ECM CICD Fixed Tagged Release Test 2"/>
    <s v="Ahsan Ali"/>
    <s v="ECM-Fixed_x000d__x000a_"/>
    <x v="2"/>
    <x v="2"/>
    <s v="NA"/>
    <s v="NA"/>
    <x v="0"/>
    <s v="DevOps ECM CICD Fixed Tagged Release Test"/>
    <s v="NA"/>
    <x v="0"/>
    <x v="0"/>
    <s v="DevOps ECM CICD Fixed Tagged Release Test_x000d__x000a_"/>
  </r>
  <r>
    <s v="243231"/>
    <s v="243231: Fleet Management – Drop 2"/>
    <s v="Aparna Kakkar"/>
    <s v="Mobile App- Back End_x000d__x000a_B2B-CMS-Front End_x000d__x000a_Mobile App- Front End_x000d__x000a_Mobile App- Front End_x000d__x000a_TIBCO_x000d__x000a_BPM_x000d__x000a_RTF_x000d__x000a_ODS_x000d__x000a_"/>
    <x v="3"/>
    <x v="0"/>
    <s v="NA"/>
    <s v="NA"/>
    <x v="0"/>
    <s v="in Progress"/>
    <s v="NA"/>
    <x v="0"/>
    <x v="0"/>
    <s v="NA"/>
  </r>
  <r>
    <s v="246279"/>
    <s v="246279 - Tremblant Preorder Fulfillment from USP- Direct"/>
    <s v="Dilum Fernando"/>
    <s v="B2C-CMS-Front End_x000d__x000a_B2C-ATG-Back End_x000d__x000a_USP- Direct_x000d__x000a_"/>
    <x v="3"/>
    <x v="1"/>
    <s v="NA"/>
    <s v="NA"/>
    <x v="0"/>
    <s v="NA"/>
    <s v="NA"/>
    <x v="0"/>
    <x v="0"/>
    <s v="NA"/>
  </r>
  <r>
    <s v="233125"/>
    <s v="220346 - Credit Facility through Tele-sales &amp; 233125 - CVM Campaign customer treatment"/>
    <s v="Danish Sami"/>
    <s v="Muamalaty_x000d__x000a_RTF_x000d__x000a_"/>
    <x v="3"/>
    <x v="0"/>
    <s v="NA"/>
    <s v="NA"/>
    <x v="0"/>
    <s v="NA"/>
    <s v="NA"/>
    <x v="1"/>
    <x v="0"/>
    <s v="NA"/>
  </r>
  <r>
    <s v="238982"/>
    <s v="238982 - #Tag Enhancement - Port Out Quaratine &amp; Re-Port in - Drop 2"/>
    <s v="Dilum Fernando"/>
    <s v="RTF_x000d__x000a_Muamalaty_x000d__x000a_"/>
    <x v="3"/>
    <x v="1"/>
    <s v="NA"/>
    <s v="NA"/>
    <x v="0"/>
    <s v="NA"/>
    <s v="NA"/>
    <x v="0"/>
    <x v="1"/>
    <s v="NA"/>
  </r>
  <r>
    <s v="252008"/>
    <s v="252008 | GoChat Premium Plans for Postpaid and Prepaid - Enhancement"/>
    <s v="Dilum Fernando"/>
    <s v="Loyalty_x000d__x000a_RTF_x000d__x000a_ECM-Mobile_x000d__x000a_Automation Portal_x000d__x000a_CNS_x000d__x000a_"/>
    <x v="1"/>
    <x v="1"/>
    <s v="NA"/>
    <s v="NA"/>
    <x v="0"/>
    <s v="NA"/>
    <s v="NA"/>
    <x v="1"/>
    <x v="0"/>
    <s v="NA"/>
  </r>
  <r>
    <s v="197637"/>
    <s v="197637 - USP - FR"/>
    <s v="Faisal Amjad Khan"/>
    <s v="USP- Direct_x000d__x000a_RTF_x000d__x000a_"/>
    <x v="3"/>
    <x v="0"/>
    <s v="NA"/>
    <s v="NA"/>
    <x v="0"/>
    <s v="NA"/>
    <s v="NA"/>
    <x v="0"/>
    <x v="0"/>
    <s v="NA"/>
  </r>
  <r>
    <s v="254418"/>
    <s v="254418 : 24Hr service installation and provisioning drop2"/>
    <s v="Harish Thakkar"/>
    <s v="RTF_x000d__x000a_CNS_x000d__x000a_CWOM-CONCEPTWAVE-Enterprise_x000d__x000a_BCRM_x000d__x000a_WFMS-SIH_x000d__x000a_WFMS-FSM_x000d__x000a_"/>
    <x v="0"/>
    <x v="0"/>
    <s v="NA"/>
    <s v="NA"/>
    <x v="0"/>
    <s v="NA"/>
    <s v="NA"/>
    <x v="1"/>
    <x v="0"/>
    <s v="NA"/>
  </r>
  <r>
    <s v="247479"/>
    <s v="253145&gt; UCMS Complaints Charges Removal- Fixed technical. - Drop 2"/>
    <s v="Hitesh Bajaj"/>
    <s v="CNS_x000d__x000a_WFMS-FSM_x000d__x000a_"/>
    <x v="3"/>
    <x v="1"/>
    <s v="NA"/>
    <s v="NA"/>
    <x v="0"/>
    <s v="NA"/>
    <s v="NA"/>
    <x v="0"/>
    <x v="1"/>
    <s v="253145&amp;gt; UCMS Complaints Charges Removal- Fixed technical. - Drop 2_x000d_"/>
  </r>
  <r>
    <s v="243277"/>
    <s v="243277- CONTRACT_NON-CONTRACT INSTRUCTIONS BY TDRA"/>
    <s v="Khurram Nawaz"/>
    <s v="RTF_x000d__x000a_ECM-Mobile_x000d__x000a_USP- Direct_x000d__x000a_USP-In direct_x000d__x000a_CNS_x000d__x000a_Muamalaty_x000d__x000a_HTML_x000d__x000a_Mobile App- Front End_x000d__x000a_IN_x000d__x000a_PSM_CBCM_x000d__x000a_Automation Portal_x000d__x000a_Mobile App- Back End_x000d__x000a_"/>
    <x v="1"/>
    <x v="1"/>
    <s v="NA"/>
    <s v="NA"/>
    <x v="0"/>
    <s v="NA"/>
    <s v="NA"/>
    <x v="0"/>
    <x v="1"/>
    <s v="NA"/>
  </r>
  <r>
    <s v="242729"/>
    <s v="242729 - COMs to RTF Migration - 257966 - Drop 15.3"/>
    <s v="Kumaran Gajarajan"/>
    <s v="RTF_x000d__x000a_"/>
    <x v="1"/>
    <x v="2"/>
    <s v="NA"/>
    <s v="NA"/>
    <x v="0"/>
    <s v="NA"/>
    <s v="NA"/>
    <x v="0"/>
    <x v="0"/>
    <s v="NA"/>
  </r>
  <r>
    <n v="260292"/>
    <s v="260292 - Email notification trigger for ceased PRI account DID range addition to NGN pool"/>
    <s v="Deepesh Vikram Singh"/>
    <s v="BCRM"/>
    <x v="2"/>
    <x v="0"/>
    <s v="NA"/>
    <s v="NA"/>
    <x v="0"/>
    <s v="NA"/>
    <s v="NA"/>
    <x v="1"/>
    <x v="2"/>
    <s v="NA"/>
  </r>
  <r>
    <n v="257436"/>
    <s v="257436 - Segment Recon Exception - Drop-1"/>
    <s v="Hitesh Bajaj"/>
    <s v="CIM"/>
    <x v="4"/>
    <x v="3"/>
    <s v="NA"/>
    <s v="NA"/>
    <x v="0"/>
    <s v="NA"/>
    <s v="NA"/>
    <x v="1"/>
    <x v="1"/>
    <s v="NA"/>
  </r>
  <r>
    <s v="249651"/>
    <s v="PPM#249652 - RTF to not allow ‘Subscriber Request Cessation’ for fraud cases"/>
    <s v="Manoj Vishnu Batham"/>
    <s v="RTF_x000d__x000a_Muamalaty_x000d__x000a_USP-In direct_x000d__x000a_Mobile App- Front End_x000d__x000a_"/>
    <x v="3"/>
    <x v="1"/>
    <s v="NA"/>
    <s v="NA"/>
    <x v="0"/>
    <s v="NA"/>
    <s v="NA"/>
    <x v="0"/>
    <x v="0"/>
    <s v="RTF to not allow ‘Subscriber Request Cessation’ for fraud cases_x000d_"/>
  </r>
  <r>
    <s v="210396"/>
    <s v="PPM#210396_ Test Line - Monitoring Process"/>
    <s v="Manoj Vishnu Batham"/>
    <s v="BPM_x000d__x000a_TIBCO_x000d__x000a_"/>
    <x v="3"/>
    <x v="0"/>
    <s v="NA"/>
    <s v="NA"/>
    <x v="0"/>
    <s v="NA"/>
    <s v="Yes"/>
    <x v="1"/>
    <x v="0"/>
    <s v="Revamped solution for the Test Line Monitoring_x000d__x000a_Revamped solution for the Test Line Monitoring_x000d__x000a_"/>
  </r>
  <r>
    <n v="260819"/>
    <s v="258886 - Issue of selling Smart Living service to existing KAON STB customers"/>
    <s v="Marc Samir Hosny Sidhom"/>
    <s v="ECM-Fixed_x000a_PSM_CBCM_x000a_COMS_FIXED_x000a_CRM Gateway"/>
    <x v="0"/>
    <x v="0"/>
    <s v="NA"/>
    <s v="NA"/>
    <x v="1"/>
    <s v="NA"/>
    <s v="NA"/>
    <x v="1"/>
    <x v="0"/>
    <s v="NA"/>
  </r>
  <r>
    <s v="231581"/>
    <s v="PLC_231581 - Drop2_Business Commitment Plan - New Rating for IDD &amp; F2M"/>
    <s v="Maya Krishnan Subbiah"/>
    <s v="ECM-Fixed_x000d__x000a_O2B_x000d__x000a_RTF_x000d__x000a_Falcon BSCS_x000d__x000a_CRM Gateway_x000d__x000a_"/>
    <x v="3"/>
    <x v="2"/>
    <s v="NA"/>
    <s v="NA"/>
    <x v="0"/>
    <s v="NA"/>
    <s v="NA"/>
    <x v="0"/>
    <x v="1"/>
    <s v="NA"/>
  </r>
  <r>
    <s v="248282"/>
    <s v="248282 UAT Plan OTAR Enhancement - BRD 4 USSD flow Drop 1 &amp; 2"/>
    <s v="Santosh Kumar Verma"/>
    <s v="OTAR_x000d__x000a_"/>
    <x v="3"/>
    <x v="0"/>
    <s v="NA"/>
    <s v="NA"/>
    <x v="0"/>
    <s v="NA"/>
    <s v="NA"/>
    <x v="0"/>
    <x v="1"/>
    <s v="NA"/>
  </r>
  <r>
    <s v="235948"/>
    <s v="PPM#235948 - CR for Test Line"/>
    <s v="Manoj Vishnu Batham"/>
    <s v="RTF_x000d__x000a_CRM Gateway_x000d__x000a_TIBCO_x000d__x000a_BPM_x000d__x000a_Mobile SMB_x000d__x000a_B2B-CMS-Front End_x000d__x000a_B2B-ATG-Back End_x000d__x000a_"/>
    <x v="3"/>
    <x v="0"/>
    <s v="NA"/>
    <s v="NA"/>
    <x v="0"/>
    <s v="NA"/>
    <s v="Yes"/>
    <x v="1"/>
    <x v="1"/>
    <s v="Etisalat Test and Service Lines _x000d_"/>
  </r>
  <r>
    <s v="249664"/>
    <s v="Home wireless Response_ Phase 2_ Drop2"/>
    <s v="Maya Krishnan Subbiah"/>
    <s v="ECM-Mobile_x000d__x000a_PSM_CBCM_x000d__x000a_RTF_x000d__x000a_CNS_x000d__x000a_CRM Gateway_x000d__x000a_COMS_MOBILE_x000d__x000a_USP- Direct_x000d__x000a_Muamalaty_x000d__x000a_Falcon BSCS_x000d__x000a_IN_x000d__x000a_B2C-ATG-Back End_x000d__x000a_"/>
    <x v="1"/>
    <x v="1"/>
    <s v="NA"/>
    <s v="NA"/>
    <x v="0"/>
    <s v="NA"/>
    <s v="NA"/>
    <x v="0"/>
    <x v="1"/>
    <s v="NA"/>
  </r>
  <r>
    <n v="242051"/>
    <s v="TELESALES SPAM POLICY  ETISALAT TELE CALLING TO OWN CUSTOMERS"/>
    <s v="Maya Krishnan Subbiah"/>
    <s v="B2C-CMS-Front End_x000a_B2C-ATG-Back End_x000a_RTF"/>
    <x v="0"/>
    <x v="0"/>
    <s v="NA"/>
    <s v="NA"/>
    <x v="0"/>
    <s v="NA"/>
    <s v="NA"/>
    <x v="1"/>
    <x v="1"/>
    <s v="NA"/>
  </r>
  <r>
    <s v="227792"/>
    <s v="eLife Ultra_Giga Packages - Drop1"/>
    <s v="Maya Krishnan Subbiah"/>
    <s v="PSM_CBCM_x000d__x000a_Event Engine- RTF_x000d__x000a_ECM-Fixed_x000d__x000a_Falcon BSCS_x000d__x000a_VEDA - Virtual Ericsson Dynamic Activation_x000d__x000a_WFMS-FSM_x000d__x000a_CWOM-CONCEPTWAVE-Consumer_x000d__x000a_NRM_x000d__x000a_GIS-Geographic Information System_x000d__x000a_IPAM_x000d__x000a_TIBCO_x000d__x000a_USP-In direct_x000d__x000a_USP- Direct_x000d__x000a_Muamalaty_x000d__x000a_CRM Gateway_x000d__x000a_COMS"/>
    <x v="1"/>
    <x v="0"/>
    <s v="NA"/>
    <s v="NA"/>
    <x v="2"/>
    <s v="NA"/>
    <s v="NA"/>
    <x v="1"/>
    <x v="0"/>
    <s v="NA"/>
  </r>
  <r>
    <s v="242708"/>
    <s v="242708 Enhancing Exceptional flag developed to bypass TDRA Sim limit check"/>
    <s v="Mohamed Samir Elsayed Ahmed Abotaleb"/>
    <s v="Muamalaty_x000d__x000a_USP- Direct_x000d__x000a_CRM Gateway_x000d__x000a_RTF_x000d__x000a_COMS_MOBILE_x000d__x000a_USP-In direct_x000d__x000a_USP-BO-Back Office_x000d__x000a_RTF_x000d__x000a__x000a_"/>
    <x v="3"/>
    <x v="1"/>
    <s v="NA"/>
    <s v="NA"/>
    <x v="0"/>
    <s v="NA"/>
    <s v="NA"/>
    <x v="0"/>
    <x v="0"/>
    <s v="NA"/>
  </r>
  <r>
    <s v="245871"/>
    <s v="245871 - Rebranding E-Contracts for Postpaid and Prepaid Channels"/>
    <s v="Mohammed Saif Al Suwaidi"/>
    <s v="RTF_x000d__x000a_"/>
    <x v="2"/>
    <x v="0"/>
    <s v="NA"/>
    <s v="NA"/>
    <x v="0"/>
    <s v="NA"/>
    <s v="NA"/>
    <x v="0"/>
    <x v="1"/>
    <s v="Rebranding E-Contracts for Postpaid and Prepaid Channels_x000d__x000a_"/>
  </r>
  <r>
    <s v="221619"/>
    <s v="PPM 221619 DROP2 || Mobile Ordering Migration COCP Prepaid To COCP Postpaid || B2B Channel"/>
    <s v="Mrinal Bharti"/>
    <s v="B2B-CMS-Front End_x000d__x000a_B2B-ATG-Back End_x000d__x000a_RTF_x000d__x000a_"/>
    <x v="3"/>
    <x v="1"/>
    <s v="NA"/>
    <s v="NA"/>
    <x v="0"/>
    <s v="NA"/>
    <s v="NA"/>
    <x v="0"/>
    <x v="0"/>
    <s v="TBC_x000d__x000a__x000a_"/>
  </r>
  <r>
    <s v="229958"/>
    <s v="PPM 229958 AECB MOHRE"/>
    <s v="Muazzam Khan"/>
    <s v="B2C-ATG-Back End_x000d__x000a_RTF_x000d__x000a_"/>
    <x v="2"/>
    <x v="2"/>
    <s v="NA"/>
    <s v="NA"/>
    <x v="0"/>
    <s v="NA"/>
    <s v="NA"/>
    <x v="0"/>
    <x v="1"/>
    <s v="Yes"/>
  </r>
  <r>
    <n v="259996"/>
    <s v="Migration from 2P to 3P. and devices charges - CR"/>
    <s v="Maya Krishnan Subbiah"/>
    <s v="ECM-Fixed_x000a_CWOM-CONCEPTWAVE-Consumer_x000a_O2B_x000a_Falcon BSCS"/>
    <x v="0"/>
    <x v="0"/>
    <s v="NA"/>
    <s v="NA"/>
    <x v="0"/>
    <s v="NA"/>
    <s v="NA"/>
    <x v="1"/>
    <x v="1"/>
    <s v="NA"/>
  </r>
  <r>
    <s v="249068"/>
    <s v="249068 Automation Wave 2-Automation of Readiness Activities "/>
    <s v="Rahil Khan"/>
    <s v="Sharepoint_x000d__x000a_"/>
    <x v="3"/>
    <x v="1"/>
    <s v="NA"/>
    <s v="NA"/>
    <x v="0"/>
    <s v="NA"/>
    <s v="NA"/>
    <x v="0"/>
    <x v="0"/>
    <s v="Automation Wave 2-Automation of Readiness Activities _x000d__x000a_"/>
  </r>
  <r>
    <s v="221091"/>
    <s v="PPM 221091 || MNP PORT IN  via BCRM"/>
    <s v="Pardeep Mantra"/>
    <s v="BCRM_x000d__x000a_RTF_x000d__x000a_COMS_MOBILE_x000d__x000a_CSS_x000d__x000a_CRM Gateway_x000d__x000a_ECM-Mobile_x000d__x000a_"/>
    <x v="1"/>
    <x v="1"/>
    <s v="NA"/>
    <s v="NA"/>
    <x v="0"/>
    <s v="NA"/>
    <s v="NA"/>
    <x v="0"/>
    <x v="0"/>
    <s v="TBC_x000d__x000a__x000a_"/>
  </r>
  <r>
    <s v="261008"/>
    <s v="261008 - ERM Call Routing"/>
    <s v="Rajendra Singh Yadav"/>
    <s v="CRM Gateway_x000d__x000a_"/>
    <x v="2"/>
    <x v="0"/>
    <s v="NA"/>
    <s v="NA"/>
    <x v="0"/>
    <s v="NA"/>
    <s v="NA"/>
    <x v="0"/>
    <x v="0"/>
    <s v="NA"/>
  </r>
  <r>
    <s v="239813"/>
    <s v="PPMID: 239813: Online SIM Activation with UAE Pass"/>
    <s v="Anum Afsheen"/>
    <s v="RTF_x000d__x000a_"/>
    <x v="2"/>
    <x v="0"/>
    <s v="NA"/>
    <s v="NA"/>
    <x v="0"/>
    <s v="NA"/>
    <s v="NA"/>
    <x v="0"/>
    <x v="2"/>
    <s v="Yes"/>
  </r>
  <r>
    <s v="247281"/>
    <s v="Project 247281:   Rebranding of CWS Customer Portal"/>
    <s v="Thirupathi Reddy Pasham"/>
    <s v="C&amp;WS- ATG Portal (Carrier and wholesale portal)_x000d__x000a_CNS_x000d__x000a_HTML_x000d__x000a_"/>
    <x v="2"/>
    <x v="0"/>
    <s v="NA"/>
    <s v="NA"/>
    <x v="0"/>
    <s v="NA"/>
    <s v="NA"/>
    <x v="0"/>
    <x v="0"/>
    <s v="NA"/>
  </r>
  <r>
    <s v="250334"/>
    <s v="250334 - DELIVERY PLATFORM FOR INDIRECT SALES- HOME WIRELESS-4&amp; 5G - Drop 2 "/>
    <s v="Rahil Khan"/>
    <s v="ECM-Mobile_x000d__x000a_USP-In direct_x000d__x000a_RTF_x000d__x000a_CRM Gateway_x000d__x000a_TIBCO_x000d__x000a_EPG_x000d__x000a_"/>
    <x v="3"/>
    <x v="0"/>
    <s v="NA"/>
    <s v="NA"/>
    <x v="0"/>
    <s v="NA"/>
    <s v="NA"/>
    <x v="1"/>
    <x v="0"/>
    <s v="250334 - DELIVERY PLATFORM FOR INDIRECT SALES- HOME WIRELESS-4&amp;amp; 5G - Drop 2 _x000d_"/>
  </r>
  <r>
    <s v="223124"/>
    <s v="AECB/MOHRE - 193049 - Drop 1, 2 and CRs_x000a__x000a_Telesailes"/>
    <s v="Mohammad Abu Nazar"/>
    <s v="USP-In direct_x000d__x000a_RTF_x000d__x000a_USP- Direct_x000d__x000a_Muamalaty_x000d__x000a_COMS_FIXED_x000d__x000a_CRM Gateway_x000d__x000a_TIBCO_x000d__x000a_ECM-Mobile_x000d__x000a_COMS_MOBILE_x000d__x000a_CNS_x000d__x000a_PAY_x000d__x000a_Event Engine- RTF_x000d__x000a_"/>
    <x v="3"/>
    <x v="0"/>
    <s v="NA"/>
    <s v="NA"/>
    <x v="0"/>
    <s v="NA"/>
    <s v="NA"/>
    <x v="1"/>
    <x v="1"/>
    <s v="NA"/>
  </r>
  <r>
    <n v="255144"/>
    <s v="255144 - Bitstream AS JSV Task Process Enhancements Phase 2"/>
    <s v="Mrinal Bharti"/>
    <s v="WFMS-SIH"/>
    <x v="4"/>
    <x v="0"/>
    <s v="NA"/>
    <s v="NA"/>
    <x v="0"/>
    <s v="NA"/>
    <s v="NA"/>
    <x v="1"/>
    <x v="1"/>
    <s v="NA"/>
  </r>
  <r>
    <s v="262255"/>
    <s v="262255: MOI- Add Service Prod Issues"/>
    <s v="Rakesh Choudhary"/>
    <s v="MOI Portal_x000d__x000a_PSM_CBCM_x000d__x000a_CRM Gateway_x000d__x000a_"/>
    <x v="1"/>
    <x v="1"/>
    <s v="NA"/>
    <s v="NA"/>
    <x v="0"/>
    <s v="NA"/>
    <s v="NA"/>
    <x v="0"/>
    <x v="0"/>
    <s v="Yes"/>
  </r>
  <r>
    <s v="245731"/>
    <s v="245731 - SNIMS BRD-4  Drop 2"/>
    <s v="Sandeep Chandrani"/>
    <s v="CSS_x000d__x000a_TIBCO_x000d__x000a_BPM_x000d__x000a_"/>
    <x v="3"/>
    <x v="1"/>
    <s v="NA"/>
    <s v="NA"/>
    <x v="0"/>
    <s v="NA"/>
    <s v="NA"/>
    <x v="0"/>
    <x v="1"/>
    <s v="245731 - SNIMS BRD-4&amp;nbsp; Drop 2_x000d_"/>
  </r>
  <r>
    <s v="248955"/>
    <s v="MR_Changing the business rules of MOI Prepaid Plan"/>
    <s v="Sami Ullah"/>
    <s v="DCRM_x000d__x000a_CRM Gateway_x000d__x000a_CBCM_x000d__x000a_CRM Interface_x000d__x000a_EBW_x000d__x000a_"/>
    <x v="3"/>
    <x v="0"/>
    <s v="NA"/>
    <s v="NA"/>
    <x v="0"/>
    <s v="NA"/>
    <s v="NA"/>
    <x v="0"/>
    <x v="0"/>
    <s v="NA"/>
  </r>
  <r>
    <s v="238982"/>
    <s v="238982_ #Tag Enhancement - Port Out Quaratine &amp; Re-Port in - Drop 2"/>
    <s v="Dilum Fernando"/>
    <s v="RTF_x000d__x000a_"/>
    <x v="3"/>
    <x v="2"/>
    <s v="NA"/>
    <s v="NA"/>
    <x v="0"/>
    <s v="NA"/>
    <s v="NA"/>
    <x v="0"/>
    <x v="0"/>
    <s v="NA"/>
  </r>
  <r>
    <s v="232603"/>
    <s v="232603 Hassantuk - Wired Solution"/>
    <s v="Mohamed Nabeel Juma Mohamed Juma Aldoy"/>
    <s v="BCRM_x000d__x000a_CRM Gateway_x000d__x000a_PSM_CBCM_x000d__x000a_IOT (ENG)_x000d__x000a_WFMS-SIH_x000d__x000a_WFMS-FAMS_x000d__x000a_"/>
    <x v="3"/>
    <x v="0"/>
    <s v="NA"/>
    <s v="NA"/>
    <x v="0"/>
    <s v="NA"/>
    <s v="Yes"/>
    <x v="0"/>
    <x v="1"/>
    <s v="NA"/>
  </r>
  <r>
    <s v="226114"/>
    <s v="226114, 249148, 249129, 251017 Dubai Police back ends"/>
    <s v="Mohamed Nabeel Juma Mohamed Juma Aldoy"/>
    <s v="CRM Gateway_x000d__x000a_PSM_CBCM_x000d__x000a_RTF-MOI_x000d__x000a_PAY_x000d__x000a_WFMS-FAMS_x000d__x000a_WFMS-SIH_x000d__x000a_IOT (ENG)_x000d__x000a_TIBCO_x000d__x000a_MOI Portal_x000d__x000a_"/>
    <x v="3"/>
    <x v="0"/>
    <s v="NA"/>
    <s v="NA"/>
    <x v="0"/>
    <s v="NA"/>
    <s v="NA"/>
    <x v="0"/>
    <x v="0"/>
    <s v="NA"/>
  </r>
  <r>
    <n v="248281"/>
    <s v="248281 - Tag Number Management Automation "/>
    <s v="Santosh Kumar Verma"/>
    <s v="CSS_x000d__x000a_Robotics_x000d__x000a_"/>
    <x v="0"/>
    <x v="0"/>
    <s v="NA"/>
    <s v="NA"/>
    <x v="0"/>
    <s v="NA"/>
    <s v="NA"/>
    <x v="0"/>
    <x v="1"/>
    <s v="NA"/>
  </r>
  <r>
    <s v="232648"/>
    <s v="245850 - EMR - Parameters and dunning - CR (Main Proposal 237418)"/>
    <s v="Deepesh Vikram Singh"/>
    <s v="CWOM-CONCEPTWAVE-Enterprise_x000d__x000a_ECM-Fixed_x000d__x000a_BCRM_x000d__x000a_TIBCO_x000d__x000a_"/>
    <x v="1"/>
    <x v="1"/>
    <s v="NA"/>
    <s v="NA"/>
    <x v="0"/>
    <s v="NA"/>
    <s v="NA"/>
    <x v="0"/>
    <x v="0"/>
    <s v="NA"/>
  </r>
  <r>
    <s v="220479"/>
    <s v="220479 Mandating CPR consent on T.S Agents ( 1 )"/>
    <s v="Mohamed Samir Elsayed Ahmed Abotaleb"/>
    <s v="Muamalaty_x000d__x000a_TIBCO_x000d__x000a_RTF_x000d__x000a_CIM_x000d__x000a_COMS_FIXED_x000d__x000a_CRM Gateway_x000d__x000a_COMS_MOBILE_x000d__x000a_"/>
    <x v="2"/>
    <x v="1"/>
    <s v="NA"/>
    <s v="NA"/>
    <x v="0"/>
    <s v="NA"/>
    <s v="NA"/>
    <x v="0"/>
    <x v="0"/>
    <s v="NA"/>
  </r>
  <r>
    <n v="260758"/>
    <s v="260758 - FSM Documents Download Facility to MSS"/>
    <s v="Mrinal Bharti"/>
    <s v="WFMS-SIH"/>
    <x v="4"/>
    <x v="0"/>
    <s v="NA"/>
    <s v="NA"/>
    <x v="0"/>
    <s v="NA"/>
    <s v="NA"/>
    <x v="1"/>
    <x v="1"/>
    <s v="NA"/>
  </r>
  <r>
    <n v="242983"/>
    <s v="242983 - New Premium Number Pool Creation and Enhancement of existing pool - Drop 2"/>
    <s v="Tuhin Chowdhury"/>
    <s v="BCRM_x000a_CPP-BCRM_x000a_Bespoke_x000a_PSM_CBCM_x000a_ECM-Mobile_x000a_RTF_x000a_CRM Gateway"/>
    <x v="0"/>
    <x v="0"/>
    <s v="NA"/>
    <s v="NA"/>
    <x v="0"/>
    <s v="NA"/>
    <s v="NA"/>
    <x v="1"/>
    <x v="0"/>
    <s v="NA"/>
  </r>
  <r>
    <n v="261815"/>
    <s v="CR#261815 - Premium Number Mapping and rule set in BCRM"/>
    <s v="Tuhin Chowdhury"/>
    <s v="BCRM_x000a_CRM GW"/>
    <x v="2"/>
    <x v="0"/>
    <s v="NA"/>
    <s v="NA"/>
    <x v="0"/>
    <s v="NA"/>
    <s v="NA"/>
    <x v="1"/>
    <x v="1"/>
    <s v="NA"/>
  </r>
  <r>
    <s v="256194"/>
    <s v="256194 - System enhancement for Pre-Order Classification in COMS"/>
    <s v="Uddalak Chowdhury"/>
    <s v="COMS_MOBILE_x000d__x000a_"/>
    <x v="1"/>
    <x v="1"/>
    <s v="NA"/>
    <s v="NA"/>
    <x v="0"/>
    <s v="NA"/>
    <s v="NA"/>
    <x v="0"/>
    <x v="0"/>
    <s v="NA"/>
  </r>
  <r>
    <n v="254713"/>
    <s v="254713 - FSM Skills for Multiple Talk Lines"/>
    <s v="Mrinal Bharti"/>
    <s v="WFMS-SIH"/>
    <x v="4"/>
    <x v="0"/>
    <s v="NA"/>
    <s v="NA"/>
    <x v="0"/>
    <s v="NA"/>
    <s v="NA"/>
    <x v="1"/>
    <x v="1"/>
    <s v="NA"/>
  </r>
  <r>
    <s v="232708"/>
    <s v="232708 - E_COMMERCE DELIVERY SOLUTION (FLEET MANAGEMENT) DROP 2"/>
    <s v="Uddalak Chowdhury"/>
    <s v="CSS_x000d__x000a_WINCASH_x000d__x000a_TIBCO_x000d__x000a_CNS_x000d__x000a_TIBCO_x000d__x000a_"/>
    <x v="3"/>
    <x v="0"/>
    <s v="NA"/>
    <s v="NA"/>
    <x v="0"/>
    <s v="To be conducted once pre prod activities are completed."/>
    <s v="NA"/>
    <x v="0"/>
    <x v="0"/>
    <s v="NA"/>
  </r>
  <r>
    <s v="234487"/>
    <s v="Main Project 234487 and CR 260279 || B2B-Registration of Documents"/>
    <s v="Yunuskhan Mustafakhan Hakim"/>
    <s v="B2B-CMS-Front End_x000d__x000a_B2B-ATG-Back End_x000d__x000a_BCRM_x000d__x000a_CNS_x000d__x000a_"/>
    <x v="1"/>
    <x v="1"/>
    <s v="NA"/>
    <s v="NA"/>
    <x v="0"/>
    <s v="NA"/>
    <s v="NA"/>
    <x v="0"/>
    <x v="0"/>
    <s v="TBC_x000d__x000a__x000a_"/>
  </r>
  <r>
    <n v="259114"/>
    <s v="259114 - VAT BCC configuration in the fulfillment devices flow are not reflecting correctly"/>
    <s v="Muhammad Ali"/>
    <s v="B2C-CMS-Front End_x000a_B2C-ATG-Back End"/>
    <x v="2"/>
    <x v="0"/>
    <s v="NA"/>
    <s v="NA"/>
    <x v="0"/>
    <s v="NA"/>
    <s v="NA"/>
    <x v="1"/>
    <x v="0"/>
    <s v="NA"/>
  </r>
  <r>
    <s v="210579"/>
    <s v="227785 - Developing SmartLiving Platform - WP 4"/>
    <s v="Yunuskhan Mustafakhan Hakim"/>
    <s v="CWOM-CONCEPTWAVE-Consumer_x000d__x000a_"/>
    <x v="1"/>
    <x v="1"/>
    <s v="NA"/>
    <s v="NA"/>
    <x v="0"/>
    <s v="NA"/>
    <s v="NA"/>
    <x v="0"/>
    <x v="0"/>
    <s v="Required_x000d__x000a_"/>
  </r>
  <r>
    <s v="255118_x000a_"/>
    <s v="Project # 255118 - IOP between Nokia OLT and Zhone ONTs - drop 1"/>
    <s v="Omar F.I. Ibrahim"/>
    <s v="NRM_x000a_VEDA_x000a_ CWOM-CONCEPTWAVE-Consumer_x000a_ECM-Fixed"/>
    <x v="0"/>
    <x v="0"/>
    <s v="NA"/>
    <s v="NA"/>
    <x v="0"/>
    <s v="NA"/>
    <s v="NA"/>
    <x v="1"/>
    <x v="0"/>
    <s v="NA"/>
  </r>
  <r>
    <s v="245404"/>
    <s v="245404 - PROPOSAL SUBMISSION &amp; OLA AUTOMATION"/>
    <s v="Pardeep Mantra"/>
    <s v="BCRM_x000d__x000a_"/>
    <x v="3"/>
    <x v="0"/>
    <s v="NA"/>
    <s v="NA"/>
    <x v="0"/>
    <s v="NA"/>
    <s v="NA"/>
    <x v="1"/>
    <x v="0"/>
    <s v="NA"/>
  </r>
  <r>
    <n v="256457"/>
    <s v="256457-BCRM development for CNAP new customer onboarding process"/>
    <s v="Pardeep Mantra"/>
    <s v="BCRM_x000a_RTF_x000a_CRM Gateway"/>
    <x v="0"/>
    <x v="0"/>
    <s v="NA"/>
    <s v="NA"/>
    <x v="0"/>
    <s v="NA"/>
    <s v="NA"/>
    <x v="1"/>
    <x v="0"/>
    <s v="NA"/>
  </r>
  <r>
    <n v="254100"/>
    <s v="254100 - CONFIGURABLE CREDIT CHECK RULES IN INDIRECT SALES"/>
    <s v="Rahil Khan"/>
    <s v="USP-In direct"/>
    <x v="0"/>
    <x v="0"/>
    <s v="NA"/>
    <s v="NA"/>
    <x v="0"/>
    <s v="NA"/>
    <s v="NA"/>
    <x v="1"/>
    <x v="0"/>
    <m/>
  </r>
  <r>
    <n v="260976"/>
    <s v="260976 e&amp; Money Screen and Information View Restrictions"/>
    <s v="Rajendra Singh Yadav"/>
    <s v="CIM"/>
    <x v="0"/>
    <x v="0"/>
    <s v="NA"/>
    <s v="NA"/>
    <x v="0"/>
    <s v="NA"/>
    <s v="NA"/>
    <x v="1"/>
    <x v="0"/>
    <s v="NA"/>
  </r>
  <r>
    <s v="218613"/>
    <s v="218613 - Capturing Home Country Number"/>
    <s v="Rajendra Singh Yadav"/>
    <s v="CRM Gateway_x000d__x000a_CBCM_x000d__x000a_CNS_x000d__x000a_RTF_x000d__x000a_NPS (RTF)_x000d__x000a_COMS_MOBILE_x000d__x000a_Muamalaty_x000d__x000a_USP- Direct_x000d__x000a_USP-In direct_x000d__x000a_ODS_x000d__x000a_CIM_x000d__x000a_"/>
    <x v="3"/>
    <x v="0"/>
    <s v="NA"/>
    <s v="NA"/>
    <x v="0"/>
    <s v="NA"/>
    <s v="NA"/>
    <x v="2"/>
    <x v="0"/>
    <s v="NA"/>
  </r>
  <r>
    <s v="241546"/>
    <s v="&lt;241546&gt; - &lt;APIs Requirement for FTA and VBOT Phase 3&gt; - Drop 1 "/>
    <s v="Shahzad Hussain"/>
    <s v="TIBCO_x000d__x000a_NRM_x000d__x000a_"/>
    <x v="2"/>
    <x v="0"/>
    <s v="NA"/>
    <s v="NA"/>
    <x v="0"/>
    <s v="NA"/>
    <s v="NA"/>
    <x v="1"/>
    <x v="1"/>
    <s v="Yes"/>
  </r>
  <r>
    <n v="253693"/>
    <s v="253693 -Return SAS parameters to UM system to enhance the NBAA reporting"/>
    <s v="Vinay Raja Rao"/>
    <s v="NBA (Vendor Managed)_x000a_SAS-CMS-Front End_x000a_SAS-ATG-Back End"/>
    <x v="0"/>
    <x v="2"/>
    <s v="NA"/>
    <s v="NA"/>
    <x v="0"/>
    <s v="NA"/>
    <s v="NA"/>
    <x v="1"/>
    <x v="0"/>
    <s v="NA"/>
  </r>
  <r>
    <n v="250031"/>
    <s v="250031 - Web Enhancement - Sprint EW-10 | ETWS-400"/>
    <s v="Sufyan Bin Azam"/>
    <s v="B2C-CMS-Front End"/>
    <x v="2"/>
    <x v="0"/>
    <s v="NA"/>
    <s v="NA"/>
    <x v="0"/>
    <s v="NA"/>
    <s v="NA"/>
    <x v="1"/>
    <x v="1"/>
    <s v="NA"/>
  </r>
  <r>
    <n v="245042"/>
    <s v="245042 - IT Security Compliance on Customer tracking support tickets-Defect Fixes"/>
    <s v="Pardeep Mantra"/>
    <s v="BCRM"/>
    <x v="2"/>
    <x v="0"/>
    <s v="NA"/>
    <s v="NA"/>
    <x v="0"/>
    <s v="NA"/>
    <s v="NA"/>
    <x v="1"/>
    <x v="2"/>
    <s v="NA"/>
  </r>
  <r>
    <n v="236949"/>
    <s v="236949: Bundling Framework Factory (1)_Defects"/>
    <s v="Aparna Kakkar"/>
    <s v="TIBCO"/>
    <x v="2"/>
    <x v="2"/>
    <s v="NA"/>
    <s v="NA"/>
    <x v="0"/>
    <s v="NA"/>
    <s v="NA"/>
    <x v="1"/>
    <x v="2"/>
    <s v="NA"/>
  </r>
  <r>
    <n v="262233"/>
    <s v="PPMID: 262233 - EA-11 - Mobile App Enhancement || Sprint EA124 | ETA-86 | ETA-110 | ETA 76"/>
    <s v="Muhammad Farhan"/>
    <s v="Mobile App- Back End"/>
    <x v="0"/>
    <x v="0"/>
    <s v="NA"/>
    <s v="NA"/>
    <x v="0"/>
    <s v="NA"/>
    <s v="NA"/>
    <x v="1"/>
    <x v="0"/>
    <s v="NA"/>
  </r>
  <r>
    <n v="256455"/>
    <s v="256455 - Self Checkout issue with Serialized or Non-Serialized inventory"/>
    <s v="Hira Iqbal Jilani"/>
    <s v="SAS-CMS-Front End_x000a_SAS-ATG-Back End_x000a_TIBCO"/>
    <x v="0"/>
    <x v="0"/>
    <s v="NA"/>
    <s v="NA"/>
    <x v="0"/>
    <s v="NA"/>
    <s v="NA"/>
    <x v="1"/>
    <x v="0"/>
    <s v="NA"/>
  </r>
  <r>
    <n v="239813"/>
    <s v="PPMID: 239813: Online SIM Activation with UAE Pass - Defect Fixing"/>
    <s v="Anum Afsheen"/>
    <s v="FMS-Fleet Management System"/>
    <x v="2"/>
    <x v="2"/>
    <s v="NA"/>
    <s v="NA"/>
    <x v="0"/>
    <s v="NA"/>
    <s v="NA"/>
    <x v="1"/>
    <x v="2"/>
    <s v="NA"/>
  </r>
  <r>
    <n v="248281"/>
    <s v="248281 - Tag Number Management Automation"/>
    <s v="Santosh Kumar Verma"/>
    <s v="CSS_x000a_Robotics"/>
    <x v="4"/>
    <x v="2"/>
    <s v="NA"/>
    <s v="NA"/>
    <x v="0"/>
    <s v="NA"/>
    <s v="NA"/>
    <x v="1"/>
    <x v="1"/>
    <s v="NA"/>
  </r>
  <r>
    <n v="183930"/>
    <s v="Wincash X10 Device Return and Credit Note - Defect Fixes"/>
    <s v="Saikrishna Ghatamaneni Narasimhulu"/>
    <s v="USP- Direct_x000a_RTF_x000a_CRM Gateway"/>
    <x v="0"/>
    <x v="2"/>
    <s v="NA"/>
    <s v="NA"/>
    <x v="0"/>
    <s v="NA"/>
    <s v="NA"/>
    <x v="1"/>
    <x v="2"/>
    <s v="NA"/>
  </r>
  <r>
    <s v="251150"/>
    <s v="EASE - Etisalat Systems Deployment"/>
    <s v="Faisal Amjad Khan"/>
    <s v="RTF_x000d__x000a_CRM Gateway_x000d__x000a_SAS-ATG-Back End_x000d__x000a_"/>
    <x v="0"/>
    <x v="0"/>
    <s v="NA"/>
    <s v="NA"/>
    <x v="0"/>
    <s v="NA"/>
    <s v="No"/>
    <x v="1"/>
    <x v="0"/>
    <s v="NA"/>
  </r>
  <r>
    <m/>
    <m/>
    <m/>
    <m/>
    <x v="5"/>
    <x v="4"/>
    <m/>
    <m/>
    <x v="3"/>
    <m/>
    <m/>
    <x v="3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598167"/>
    <s v="C354753"/>
    <s v="T351709"/>
    <x v="0"/>
    <x v="0"/>
    <n v="210396"/>
    <s v="initial"/>
    <s v="Deesha Mishra"/>
    <d v="2023-09-01T17:23:00"/>
    <s v="2023SEP07"/>
    <x v="0"/>
    <s v="YES"/>
    <s v="210396 - Etisalat Test and Service Lines – End to End Automation Project (DROP 1.1: CIM complaints) - Drop 6 DROP : 6 [ Finance ]"/>
    <s v="\\fs01-ho-ho1-22\CN-WA-QA\WeeklyRelease\2023\SEP\07\159816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12:B17" firstHeaderRow="1" firstDataRow="1" firstDataCol="1"/>
  <pivotFields count="14">
    <pivotField dataField="1" showAll="0"/>
    <pivotField showAll="0"/>
    <pivotField showAll="0"/>
    <pivotField showAll="0" defaultSubtotal="0"/>
    <pivotField showAll="0"/>
    <pivotField axis="axisRow" showAll="0">
      <items count="162">
        <item x="1"/>
        <item x="2"/>
        <item x="0"/>
        <item h="1" x="4"/>
        <item h="1" m="1" x="107"/>
        <item h="1" m="1" x="158"/>
        <item h="1" m="1" x="132"/>
        <item h="1" m="1" x="28"/>
        <item h="1" m="1" x="115"/>
        <item h="1" m="1" x="46"/>
        <item h="1" m="1" x="65"/>
        <item h="1" m="1" x="18"/>
        <item h="1" m="1" x="102"/>
        <item h="1" m="1" x="137"/>
        <item h="1" m="1" x="84"/>
        <item h="1" m="1" x="23"/>
        <item h="1" m="1" x="152"/>
        <item h="1" m="1" x="125"/>
        <item h="1" m="1" x="17"/>
        <item h="1" m="1" x="71"/>
        <item h="1" m="1" x="139"/>
        <item h="1" m="1" x="79"/>
        <item h="1" m="1" x="13"/>
        <item h="1" m="1" x="69"/>
        <item h="1" m="1" x="108"/>
        <item h="1" m="1" x="44"/>
        <item h="1" m="1" x="11"/>
        <item h="1" m="1" x="106"/>
        <item h="1" m="1" x="95"/>
        <item h="1" m="1" x="127"/>
        <item h="1" m="1" x="58"/>
        <item h="1" m="1" x="124"/>
        <item h="1" m="1" x="77"/>
        <item h="1" m="1" x="48"/>
        <item h="1" m="1" x="80"/>
        <item h="1" m="1" x="30"/>
        <item h="1" m="1" x="92"/>
        <item h="1" m="1" x="54"/>
        <item h="1" m="1" x="12"/>
        <item h="1" m="1" x="8"/>
        <item h="1" m="1" x="73"/>
        <item h="1" m="1" x="56"/>
        <item h="1" m="1" x="52"/>
        <item h="1" m="1" x="156"/>
        <item h="1" m="1" x="87"/>
        <item h="1" m="1" x="118"/>
        <item h="1" m="1" x="55"/>
        <item h="1" m="1" x="111"/>
        <item h="1" m="1" x="16"/>
        <item h="1" m="1" x="24"/>
        <item h="1" m="1" x="37"/>
        <item h="1" m="1" x="128"/>
        <item h="1" m="1" x="104"/>
        <item h="1" m="1" x="42"/>
        <item x="3"/>
        <item h="1" m="1" x="133"/>
        <item h="1" m="1" x="86"/>
        <item h="1" m="1" x="22"/>
        <item h="1" m="1" x="7"/>
        <item h="1" m="1" x="76"/>
        <item h="1" m="1" x="19"/>
        <item h="1" m="1" x="83"/>
        <item h="1" m="1" x="64"/>
        <item h="1" m="1" x="157"/>
        <item h="1" m="1" x="53"/>
        <item h="1" m="1" x="39"/>
        <item h="1" m="1" x="101"/>
        <item h="1" m="1" x="70"/>
        <item h="1" m="1" x="38"/>
        <item h="1" m="1" x="10"/>
        <item h="1" m="1" x="99"/>
        <item h="1" m="1" x="45"/>
        <item h="1" m="1" x="155"/>
        <item h="1" m="1" x="153"/>
        <item h="1" m="1" x="72"/>
        <item h="1" m="1" x="112"/>
        <item h="1" m="1" x="126"/>
        <item h="1" m="1" x="142"/>
        <item h="1" m="1" x="57"/>
        <item h="1" m="1" x="31"/>
        <item h="1" m="1" x="130"/>
        <item h="1" m="1" x="89"/>
        <item h="1" m="1" x="43"/>
        <item h="1" m="1" x="113"/>
        <item h="1" m="1" x="68"/>
        <item h="1" m="1" x="78"/>
        <item h="1" m="1" x="116"/>
        <item h="1" m="1" x="148"/>
        <item h="1" m="1" x="66"/>
        <item h="1" m="1" x="34"/>
        <item h="1" m="1" x="40"/>
        <item h="1" m="1" x="82"/>
        <item h="1" m="1" x="114"/>
        <item h="1" m="1" x="105"/>
        <item h="1" m="1" x="50"/>
        <item h="1" m="1" x="135"/>
        <item h="1" m="1" x="91"/>
        <item h="1" m="1" x="98"/>
        <item h="1" m="1" x="154"/>
        <item h="1" m="1" x="94"/>
        <item h="1" m="1" x="97"/>
        <item h="1" m="1" x="33"/>
        <item h="1" m="1" x="134"/>
        <item h="1" m="1" x="96"/>
        <item h="1" m="1" x="74"/>
        <item h="1" m="1" x="147"/>
        <item h="1" m="1" x="160"/>
        <item h="1" m="1" x="123"/>
        <item h="1" m="1" x="150"/>
        <item h="1" m="1" x="88"/>
        <item h="1" m="1" x="75"/>
        <item h="1" m="1" x="62"/>
        <item h="1" m="1" x="9"/>
        <item h="1" m="1" x="51"/>
        <item h="1" m="1" x="136"/>
        <item h="1" m="1" x="145"/>
        <item h="1" m="1" x="131"/>
        <item h="1" m="1" x="129"/>
        <item h="1" m="1" x="29"/>
        <item h="1" m="1" x="26"/>
        <item h="1" m="1" x="6"/>
        <item h="1" m="1" x="5"/>
        <item h="1" m="1" x="103"/>
        <item h="1" m="1" x="122"/>
        <item h="1" m="1" x="141"/>
        <item h="1" m="1" x="27"/>
        <item h="1" m="1" x="138"/>
        <item h="1" m="1" x="61"/>
        <item h="1" m="1" x="120"/>
        <item h="1" m="1" x="14"/>
        <item h="1" m="1" x="60"/>
        <item h="1" m="1" x="21"/>
        <item h="1" m="1" x="63"/>
        <item h="1" m="1" x="144"/>
        <item h="1" m="1" x="67"/>
        <item h="1" m="1" x="85"/>
        <item h="1" m="1" x="149"/>
        <item h="1" m="1" x="110"/>
        <item h="1" m="1" x="41"/>
        <item h="1" m="1" x="49"/>
        <item h="1" m="1" x="140"/>
        <item h="1" m="1" x="15"/>
        <item h="1" m="1" x="47"/>
        <item h="1" m="1" x="35"/>
        <item h="1" m="1" x="90"/>
        <item h="1" m="1" x="151"/>
        <item h="1" m="1" x="32"/>
        <item h="1" m="1" x="93"/>
        <item h="1" m="1" x="146"/>
        <item h="1" m="1" x="143"/>
        <item h="1" m="1" x="159"/>
        <item h="1" m="1" x="121"/>
        <item h="1" m="1" x="25"/>
        <item h="1" m="1" x="36"/>
        <item h="1" m="1" x="20"/>
        <item h="1" m="1" x="109"/>
        <item h="1" m="1" x="59"/>
        <item h="1" m="1" x="119"/>
        <item h="1" m="1" x="81"/>
        <item h="1" m="1" x="117"/>
        <item h="1" m="1" x="10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</pivotFields>
  <rowFields count="1">
    <field x="5"/>
  </rowFields>
  <rowItems count="5">
    <i>
      <x/>
    </i>
    <i>
      <x v="1"/>
    </i>
    <i>
      <x v="2"/>
    </i>
    <i>
      <x v="54"/>
    </i>
    <i t="grand">
      <x/>
    </i>
  </rowItems>
  <colItems count="1">
    <i/>
  </colItems>
  <dataFields count="1">
    <dataField name="Count of Project #" fld="0" subtotal="count" baseField="0" baseItem="0"/>
  </dataFields>
  <formats count="6">
    <format dxfId="154">
      <pivotArea type="all" dataOnly="0" outline="0" fieldPosition="0"/>
    </format>
    <format dxfId="153">
      <pivotArea outline="0" collapsedLevelsAreSubtotals="1" fieldPosition="0"/>
    </format>
    <format dxfId="152">
      <pivotArea dataOnly="0" labelOnly="1" outline="0" axis="axisValues" fieldPosition="0"/>
    </format>
    <format dxfId="151">
      <pivotArea dataOnly="0" labelOnly="1" grandRow="1" outline="0" fieldPosition="0"/>
    </format>
    <format dxfId="150">
      <pivotArea outline="0" collapsedLevelsAreSubtotals="1" fieldPosition="0"/>
    </format>
    <format dxfId="1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Affected Systems">
  <location ref="A5:D24" firstHeaderRow="1" firstDataRow="2" firstDataCol="1"/>
  <pivotFields count="13">
    <pivotField axis="axisRow" showAll="0" defaultSubtotal="0">
      <items count="30">
        <item x="3"/>
        <item x="2"/>
        <item x="4"/>
        <item x="5"/>
        <item m="1" x="24"/>
        <item x="6"/>
        <item x="7"/>
        <item x="9"/>
        <item x="10"/>
        <item x="11"/>
        <item x="12"/>
        <item m="1" x="28"/>
        <item x="13"/>
        <item x="14"/>
        <item x="15"/>
        <item x="17"/>
        <item x="0"/>
        <item x="1"/>
        <item m="1" x="25"/>
        <item m="1" x="29"/>
        <item m="1" x="23"/>
        <item m="1" x="26"/>
        <item m="1" x="22"/>
        <item m="1" x="20"/>
        <item m="1" x="18"/>
        <item m="1" x="21"/>
        <item x="8"/>
        <item m="1" x="19"/>
        <item m="1" x="27"/>
        <item x="16"/>
      </items>
    </pivotField>
    <pivotField showAll="0" defaultSubtotal="0"/>
    <pivotField showAll="0"/>
    <pivotField axis="axisCol" showAll="0">
      <items count="7">
        <item x="2"/>
        <item x="1"/>
        <item h="1" x="0"/>
        <item m="1" x="4"/>
        <item h="1" m="1" x="5"/>
        <item m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26"/>
    </i>
    <i>
      <x v="2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4" subtotal="count" baseField="0" baseItem="0"/>
  </dataFields>
  <formats count="37"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  <format dxfId="31">
      <pivotArea dataOnly="0" labelOnly="1" fieldPosition="0">
        <references count="1">
          <reference field="0" count="17">
            <x v="0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8"/>
            <x v="19"/>
          </reference>
        </references>
      </pivotArea>
    </format>
    <format dxfId="30">
      <pivotArea dataOnly="0" labelOnly="1" fieldPosition="0">
        <references count="1">
          <reference field="0" count="17">
            <x v="0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8"/>
            <x v="19"/>
          </reference>
        </references>
      </pivotArea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17">
            <x v="0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8"/>
            <x v="19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22"/>
          </reference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2"/>
            <x v="14"/>
            <x v="15"/>
            <x v="19"/>
            <x v="24"/>
            <x v="26"/>
            <x v="27"/>
            <x v="28"/>
            <x v="29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2"/>
            <x v="14"/>
            <x v="15"/>
            <x v="19"/>
            <x v="24"/>
            <x v="26"/>
            <x v="27"/>
            <x v="28"/>
            <x v="29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2"/>
            <x v="14"/>
            <x v="15"/>
            <x v="19"/>
            <x v="24"/>
            <x v="26"/>
            <x v="27"/>
            <x v="28"/>
            <x v="29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B3132-88C2-48A5-BAEB-5CF1B383B642}" name="Summary" cacheId="2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compact="0" compactData="0">
  <location ref="A1:F3" firstHeaderRow="1" firstDataRow="1" firstDataCol="5"/>
  <pivotFields count="16">
    <pivotField axis="axisRow" compact="0" outline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5"/>
    <field x="0"/>
    <field x="11"/>
    <field x="15"/>
  </rowFields>
  <rowItems count="2">
    <i>
      <x/>
      <x/>
      <x/>
      <x/>
      <x/>
    </i>
    <i t="grand">
      <x/>
    </i>
  </rowItems>
  <colItems count="1">
    <i/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Scope of Change">
  <location ref="D21:E25" firstHeaderRow="1" firstDataRow="1" firstDataCol="1"/>
  <pivotFields count="14">
    <pivotField dataField="1"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 defaultSubtotal="0">
      <items count="26">
        <item h="1" m="1" x="13"/>
        <item h="1" m="1" x="7"/>
        <item h="1" m="1" x="16"/>
        <item x="2"/>
        <item m="1" x="11"/>
        <item m="1" x="15"/>
        <item h="1" m="1" x="21"/>
        <item x="1"/>
        <item m="1" x="6"/>
        <item h="1" m="1" x="14"/>
        <item m="1" x="10"/>
        <item x="0"/>
        <item h="1" m="1" x="23"/>
        <item h="1" m="1" x="5"/>
        <item h="1" m="1" x="22"/>
        <item h="1" m="1" x="9"/>
        <item h="1" m="1" x="24"/>
        <item h="1" m="1" x="19"/>
        <item m="1" x="8"/>
        <item h="1" m="1" x="18"/>
        <item h="1" m="1" x="20"/>
        <item h="1" m="1" x="4"/>
        <item h="1" m="1" x="17"/>
        <item h="1" m="1" x="12"/>
        <item h="1" m="1" x="25"/>
        <item h="1" x="3"/>
      </items>
    </pivotField>
    <pivotField showAll="0"/>
  </pivotFields>
  <rowFields count="1">
    <field x="12"/>
  </rowFields>
  <rowItems count="4">
    <i>
      <x v="3"/>
    </i>
    <i>
      <x v="7"/>
    </i>
    <i>
      <x v="11"/>
    </i>
    <i t="grand">
      <x/>
    </i>
  </rowItems>
  <colItems count="1">
    <i/>
  </colItems>
  <dataFields count="1">
    <dataField name="Count of Project #" fld="0" subtotal="count" baseField="0" baseItem="0"/>
  </dataFields>
  <formats count="22"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12" type="button" dataOnly="0" labelOnly="1" outline="0" axis="axisRow" fieldPosition="0"/>
    </format>
    <format dxfId="173">
      <pivotArea dataOnly="0" labelOnly="1" fieldPosition="0">
        <references count="1">
          <reference field="12" count="0"/>
        </references>
      </pivotArea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12" type="button" dataOnly="0" labelOnly="1" outline="0" axis="axisRow" fieldPosition="0"/>
    </format>
    <format dxfId="167">
      <pivotArea dataOnly="0" labelOnly="1" outline="0" axis="axisValues" fieldPosition="0"/>
    </format>
    <format dxfId="166">
      <pivotArea dataOnly="0" labelOnly="1" fieldPosition="0">
        <references count="1">
          <reference field="12" count="0"/>
        </references>
      </pivotArea>
    </format>
    <format dxfId="165">
      <pivotArea dataOnly="0" labelOnly="1" grandRow="1" outline="0" fieldPosition="0"/>
    </format>
    <format dxfId="164">
      <pivotArea dataOnly="0" labelOnly="1" outline="0" axis="axisValues" fieldPosition="0"/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field="12" type="button" dataOnly="0" labelOnly="1" outline="0" axis="axisRow" fieldPosition="0"/>
    </format>
    <format dxfId="160">
      <pivotArea dataOnly="0" labelOnly="1" outline="0" axis="axisValues" fieldPosition="0"/>
    </format>
    <format dxfId="159">
      <pivotArea dataOnly="0" labelOnly="1" fieldPosition="0">
        <references count="1">
          <reference field="12" count="0"/>
        </references>
      </pivotArea>
    </format>
    <format dxfId="158">
      <pivotArea dataOnly="0" labelOnly="1" grandRow="1" outline="0" fieldPosition="0"/>
    </format>
    <format dxfId="157">
      <pivotArea dataOnly="0" labelOnly="1" outline="0" axis="axisValues" fieldPosition="0"/>
    </format>
    <format dxfId="156">
      <pivotArea outline="0" collapsedLevelsAreSubtotals="1" fieldPosition="0"/>
    </format>
    <format dxfId="1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30:E35" firstHeaderRow="1" firstDataRow="1" firstDataCol="1" rowPageCount="1" colPageCount="1"/>
  <pivotFields count="14">
    <pivotField showAll="0"/>
    <pivotField showAll="0"/>
    <pivotField showAll="0"/>
    <pivotField showAll="0" defaultSubtotal="0"/>
    <pivotField dataField="1" showAll="0"/>
    <pivotField axis="axisRow" showAll="0">
      <items count="162">
        <item m="1" x="5"/>
        <item m="1" x="61"/>
        <item m="1" x="140"/>
        <item m="1" x="116"/>
        <item m="1" x="65"/>
        <item m="1" x="6"/>
        <item m="1" x="134"/>
        <item m="1" x="115"/>
        <item m="1" x="30"/>
        <item m="1" x="53"/>
        <item m="1" x="76"/>
        <item m="1" x="108"/>
        <item m="1" x="156"/>
        <item m="1" x="48"/>
        <item m="1" x="47"/>
        <item m="1" x="160"/>
        <item m="1" x="84"/>
        <item m="1" x="67"/>
        <item m="1" x="132"/>
        <item m="1" x="69"/>
        <item m="1" x="13"/>
        <item m="1" x="17"/>
        <item m="1" x="92"/>
        <item m="1" x="114"/>
        <item m="1" x="158"/>
        <item m="1" x="99"/>
        <item m="1" x="64"/>
        <item m="1" x="33"/>
        <item m="1" x="89"/>
        <item m="1" x="24"/>
        <item m="1" x="73"/>
        <item m="1" x="43"/>
        <item m="1" x="123"/>
        <item x="1"/>
        <item m="1" x="86"/>
        <item m="1" x="159"/>
        <item m="1" x="44"/>
        <item m="1" x="142"/>
        <item m="1" x="79"/>
        <item m="1" x="37"/>
        <item m="1" x="38"/>
        <item m="1" x="141"/>
        <item m="1" x="145"/>
        <item m="1" x="80"/>
        <item m="1" x="52"/>
        <item m="1" x="21"/>
        <item m="1" x="135"/>
        <item m="1" x="62"/>
        <item m="1" x="22"/>
        <item m="1" x="35"/>
        <item m="1" x="90"/>
        <item m="1" x="124"/>
        <item m="1" x="56"/>
        <item x="2"/>
        <item m="1" x="153"/>
        <item m="1" x="58"/>
        <item m="1" x="151"/>
        <item m="1" x="32"/>
        <item m="1" x="28"/>
        <item m="1" x="94"/>
        <item m="1" x="101"/>
        <item m="1" x="130"/>
        <item m="1" x="12"/>
        <item m="1" x="51"/>
        <item m="1" x="57"/>
        <item m="1" x="104"/>
        <item m="1" x="150"/>
        <item m="1" x="131"/>
        <item m="1" x="87"/>
        <item m="1" x="83"/>
        <item m="1" x="29"/>
        <item m="1" x="27"/>
        <item m="1" x="118"/>
        <item m="1" x="111"/>
        <item m="1" x="39"/>
        <item m="1" x="18"/>
        <item m="1" x="95"/>
        <item m="1" x="68"/>
        <item m="1" x="74"/>
        <item m="1" x="71"/>
        <item m="1" x="49"/>
        <item m="1" x="107"/>
        <item m="1" x="25"/>
        <item m="1" x="41"/>
        <item m="1" x="98"/>
        <item m="1" x="34"/>
        <item m="1" x="26"/>
        <item m="1" x="60"/>
        <item m="1" x="136"/>
        <item m="1" x="146"/>
        <item x="3"/>
        <item m="1" x="78"/>
        <item m="1" x="149"/>
        <item m="1" x="11"/>
        <item m="1" x="46"/>
        <item m="1" x="133"/>
        <item m="1" x="138"/>
        <item m="1" x="75"/>
        <item m="1" x="96"/>
        <item m="1" x="125"/>
        <item m="1" x="97"/>
        <item m="1" x="128"/>
        <item m="1" x="54"/>
        <item m="1" x="8"/>
        <item m="1" x="88"/>
        <item m="1" x="148"/>
        <item m="1" x="45"/>
        <item m="1" x="16"/>
        <item m="1" x="93"/>
        <item m="1" x="106"/>
        <item m="1" x="152"/>
        <item m="1" x="120"/>
        <item m="1" x="55"/>
        <item m="1" x="19"/>
        <item m="1" x="127"/>
        <item m="1" x="23"/>
        <item m="1" x="15"/>
        <item m="1" x="139"/>
        <item m="1" x="72"/>
        <item m="1" x="105"/>
        <item m="1" x="66"/>
        <item m="1" x="9"/>
        <item m="1" x="126"/>
        <item m="1" x="82"/>
        <item m="1" x="154"/>
        <item m="1" x="121"/>
        <item m="1" x="144"/>
        <item m="1" x="122"/>
        <item m="1" x="10"/>
        <item m="1" x="113"/>
        <item m="1" x="91"/>
        <item m="1" x="40"/>
        <item m="1" x="85"/>
        <item m="1" x="77"/>
        <item m="1" x="31"/>
        <item m="1" x="157"/>
        <item m="1" x="112"/>
        <item m="1" x="7"/>
        <item m="1" x="14"/>
        <item m="1" x="129"/>
        <item m="1" x="147"/>
        <item m="1" x="155"/>
        <item m="1" x="42"/>
        <item m="1" x="63"/>
        <item m="1" x="70"/>
        <item m="1" x="110"/>
        <item m="1" x="143"/>
        <item m="1" x="137"/>
        <item m="1" x="102"/>
        <item x="0"/>
        <item m="1" x="103"/>
        <item m="1" x="50"/>
        <item x="4"/>
        <item m="1" x="36"/>
        <item m="1" x="20"/>
        <item m="1" x="109"/>
        <item m="1" x="59"/>
        <item m="1" x="119"/>
        <item m="1" x="81"/>
        <item m="1" x="117"/>
        <item m="1" x="100"/>
        <item t="default"/>
      </items>
    </pivotField>
    <pivotField showAll="0"/>
    <pivotField showAll="0"/>
    <pivotField showAll="0"/>
    <pivotField showAll="0"/>
    <pivotField showAll="0" defaultSubtotal="0"/>
    <pivotField axis="axisPage" multipleItemSelectionAllowed="1" showAll="0" defaultSubtotal="0">
      <items count="20">
        <item x="1"/>
        <item h="1" x="0"/>
        <item h="1" x="3"/>
        <item h="1" m="1" x="18"/>
        <item m="1" x="16"/>
        <item h="1" x="2"/>
        <item m="1" x="8"/>
        <item h="1" m="1" x="15"/>
        <item m="1" x="10"/>
        <item h="1" m="1" x="6"/>
        <item h="1" m="1" x="13"/>
        <item h="1" m="1" x="7"/>
        <item h="1" m="1" x="9"/>
        <item h="1" m="1" x="17"/>
        <item h="1" m="1" x="4"/>
        <item h="1" m="1" x="11"/>
        <item h="1" m="1" x="14"/>
        <item h="1" m="1" x="12"/>
        <item h="1" m="1" x="19"/>
        <item h="1" m="1" x="5"/>
      </items>
    </pivotField>
    <pivotField showAll="0" defaultSubtotal="0"/>
    <pivotField showAll="0"/>
  </pivotFields>
  <rowFields count="1">
    <field x="5"/>
  </rowFields>
  <rowItems count="5">
    <i>
      <x v="33"/>
    </i>
    <i>
      <x v="53"/>
    </i>
    <i>
      <x v="90"/>
    </i>
    <i>
      <x v="149"/>
    </i>
    <i t="grand">
      <x/>
    </i>
  </rowItems>
  <colItems count="1">
    <i/>
  </colItems>
  <pageFields count="1">
    <pageField fld="11" hier="-1"/>
  </pageFields>
  <dataFields count="1">
    <dataField name="Count of QA Certified" fld="4" subtotal="count" baseField="0" baseItem="0"/>
  </dataFields>
  <formats count="20">
    <format dxfId="196">
      <pivotArea type="all" dataOnly="0" outline="0" fieldPosition="0"/>
    </format>
    <format dxfId="195">
      <pivotArea outline="0" collapsedLevelsAreSubtotals="1" fieldPosition="0"/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1" type="button" dataOnly="0" labelOnly="1" outline="0" axis="axisPage" fieldPosition="0"/>
    </format>
    <format dxfId="189">
      <pivotArea dataOnly="0" labelOnly="1" outline="0" axis="axisValues" fieldPosition="0"/>
    </format>
    <format dxfId="188">
      <pivotArea dataOnly="0" labelOnly="1" fieldPosition="0">
        <references count="1">
          <reference field="11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11" type="button" dataOnly="0" labelOnly="1" outline="0" axis="axisPage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11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outline="0" collapsedLevelsAreSubtotals="1" fieldPosition="0"/>
    </format>
    <format dxfId="1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40:C57" firstHeaderRow="1" firstDataRow="1" firstDataCol="0"/>
  <pivotFields count="14"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multipleItemSelectionAllowed="1" showAll="0" defaultSubtotal="0">
      <items count="20">
        <item x="1"/>
        <item h="1" x="0"/>
        <item h="1" x="3"/>
        <item h="1" m="1" x="18"/>
        <item m="1" x="16"/>
        <item h="1" x="2"/>
        <item m="1" x="8"/>
        <item h="1" m="1" x="15"/>
        <item m="1" x="10"/>
        <item h="1" m="1" x="6"/>
        <item h="1" m="1" x="13"/>
        <item h="1" m="1" x="7"/>
        <item h="1" m="1" x="9"/>
        <item h="1" m="1" x="17"/>
        <item h="1" m="1" x="4"/>
        <item h="1" m="1" x="11"/>
        <item h="1" m="1" x="14"/>
        <item h="1" m="1" x="12"/>
        <item h="1" m="1" x="19"/>
        <item h="1" m="1" x="5"/>
      </items>
    </pivotField>
    <pivotField showAll="0" defaultSubtotal="0"/>
    <pivotField showAll="0"/>
  </pivotFields>
  <formats count="18">
    <format dxfId="214">
      <pivotArea type="all" dataOnly="0" outline="0" fieldPosition="0"/>
    </format>
    <format dxfId="213">
      <pivotArea outline="0" collapsedLevelsAreSubtotals="1" fieldPosition="0"/>
    </format>
    <format dxfId="212">
      <pivotArea dataOnly="0" labelOnly="1" grandRow="1" outline="0" fieldPosition="0"/>
    </format>
    <format dxfId="211">
      <pivotArea dataOnly="0" labelOnly="1" outline="0" axis="axisValues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11" type="button" dataOnly="0" labelOnly="1" outline="0"/>
    </format>
    <format dxfId="207">
      <pivotArea dataOnly="0" labelOnly="1" outline="0" axis="axisValues" fieldPosition="0"/>
    </format>
    <format dxfId="206">
      <pivotArea dataOnly="0" labelOnly="1" grandRow="1" outline="0" fieldPosition="0"/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11" type="button" dataOnly="0" labelOnly="1" outline="0"/>
    </format>
    <format dxfId="201">
      <pivotArea dataOnly="0" labelOnly="1" outline="0" axis="axisValues" fieldPosition="0"/>
    </format>
    <format dxfId="200">
      <pivotArea dataOnly="0" labelOnly="1" grandRow="1" outline="0" fieldPosition="0"/>
    </format>
    <format dxfId="199">
      <pivotArea dataOnly="0" labelOnly="1" outline="0" axis="axisValues" fieldPosition="0"/>
    </format>
    <format dxfId="198">
      <pivotArea outline="0" collapsedLevelsAreSubtotals="1" fieldPosition="0"/>
    </format>
    <format dxfId="19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0:B34" firstHeaderRow="1" firstDataRow="1" firstDataCol="1" rowPageCount="1" colPageCount="1"/>
  <pivotFields count="14"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axis="axisPage" multipleItemSelectionAllowed="1" showAll="0" defaultSubtotal="0">
      <items count="20">
        <item x="1"/>
        <item h="1" x="0"/>
        <item h="1" x="3"/>
        <item h="1" m="1" x="18"/>
        <item m="1" x="16"/>
        <item h="1" x="2"/>
        <item m="1" x="8"/>
        <item h="1" m="1" x="15"/>
        <item m="1" x="10"/>
        <item h="1" m="1" x="6"/>
        <item h="1" m="1" x="13"/>
        <item h="1" m="1" x="7"/>
        <item h="1" m="1" x="9"/>
        <item h="1" m="1" x="17"/>
        <item h="1" m="1" x="4"/>
        <item h="1" m="1" x="11"/>
        <item h="1" m="1" x="14"/>
        <item h="1" m="1" x="12"/>
        <item h="1" m="1" x="19"/>
        <item h="1" m="1" x="5"/>
      </items>
    </pivotField>
    <pivotField axis="axisRow" dataField="1" showAll="0" defaultSubtotal="0">
      <items count="26">
        <item m="1" x="13"/>
        <item m="1" x="16"/>
        <item x="2"/>
        <item m="1" x="11"/>
        <item m="1" x="15"/>
        <item m="1" x="21"/>
        <item x="1"/>
        <item m="1" x="6"/>
        <item m="1" x="14"/>
        <item m="1" x="10"/>
        <item x="0"/>
        <item m="1" x="23"/>
        <item m="1" x="5"/>
        <item m="1" x="22"/>
        <item m="1" x="24"/>
        <item m="1" x="19"/>
        <item m="1" x="8"/>
        <item m="1" x="18"/>
        <item m="1" x="20"/>
        <item m="1" x="4"/>
        <item m="1" x="17"/>
        <item m="1" x="12"/>
        <item x="3"/>
        <item m="1" x="9"/>
        <item m="1" x="25"/>
        <item m="1" x="7"/>
      </items>
    </pivotField>
    <pivotField showAll="0"/>
  </pivotFields>
  <rowFields count="1">
    <field x="12"/>
  </rowFields>
  <rowItems count="4">
    <i>
      <x v="2"/>
    </i>
    <i>
      <x v="6"/>
    </i>
    <i>
      <x v="10"/>
    </i>
    <i t="grand">
      <x/>
    </i>
  </rowItems>
  <colItems count="1">
    <i/>
  </colItems>
  <pageFields count="1">
    <pageField fld="11" hier="-1"/>
  </pageFields>
  <dataFields count="1">
    <dataField name="Count of Scope of Change" fld="12" subtotal="count" baseField="0" baseItem="0"/>
  </dataFields>
  <formats count="20">
    <format dxfId="234">
      <pivotArea type="all" dataOnly="0" outline="0" fieldPosition="0"/>
    </format>
    <format dxfId="233">
      <pivotArea outline="0" collapsedLevelsAreSubtotals="1" fieldPosition="0"/>
    </format>
    <format dxfId="232">
      <pivotArea dataOnly="0" labelOnly="1" grandRow="1" outline="0" fieldPosition="0"/>
    </format>
    <format dxfId="231">
      <pivotArea dataOnly="0" labelOnly="1" outline="0" axis="axisValues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11" type="button" dataOnly="0" labelOnly="1" outline="0" axis="axisPage" fieldPosition="0"/>
    </format>
    <format dxfId="227">
      <pivotArea dataOnly="0" labelOnly="1" outline="0" axis="axisValues" fieldPosition="0"/>
    </format>
    <format dxfId="226">
      <pivotArea dataOnly="0" labelOnly="1" fieldPosition="0">
        <references count="1">
          <reference field="11" count="0"/>
        </references>
      </pivotArea>
    </format>
    <format dxfId="225">
      <pivotArea dataOnly="0" labelOnly="1" grandRow="1" outline="0" fieldPosition="0"/>
    </format>
    <format dxfId="224">
      <pivotArea dataOnly="0" labelOnly="1" outline="0" axis="axisValues" fieldPosition="0"/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11" type="button" dataOnly="0" labelOnly="1" outline="0" axis="axisPage" fieldPosition="0"/>
    </format>
    <format dxfId="220">
      <pivotArea dataOnly="0" labelOnly="1" outline="0" axis="axisValues" fieldPosition="0"/>
    </format>
    <format dxfId="219">
      <pivotArea dataOnly="0" labelOnly="1" fieldPosition="0">
        <references count="1">
          <reference field="11" count="0"/>
        </references>
      </pivotArea>
    </format>
    <format dxfId="218">
      <pivotArea dataOnly="0" labelOnly="1" grandRow="1" outline="0" fieldPosition="0"/>
    </format>
    <format dxfId="217">
      <pivotArea dataOnly="0" labelOnly="1" outline="0" axis="axisValues" fieldPosition="0"/>
    </format>
    <format dxfId="216">
      <pivotArea outline="0" collapsedLevelsAreSubtotals="1" fieldPosition="0"/>
    </format>
    <format dxfId="2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12:E16" firstHeaderRow="1" firstDataRow="1" firstDataCol="1"/>
  <pivotFields count="14">
    <pivotField dataField="1"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descending" defaultSubtotal="0">
      <items count="26">
        <item h="1" x="3"/>
        <item h="1" m="1" x="25"/>
        <item m="1" x="12"/>
        <item m="1" x="17"/>
        <item m="1" x="4"/>
        <item m="1" x="20"/>
        <item h="1" m="1" x="18"/>
        <item m="1" x="8"/>
        <item m="1" x="19"/>
        <item m="1" x="24"/>
        <item h="1" m="1" x="9"/>
        <item m="1" x="22"/>
        <item m="1" x="5"/>
        <item h="1" m="1" x="23"/>
        <item x="0"/>
        <item m="1" x="10"/>
        <item m="1" x="14"/>
        <item m="1" x="6"/>
        <item x="1"/>
        <item m="1" x="21"/>
        <item m="1" x="15"/>
        <item m="1" x="11"/>
        <item x="2"/>
        <item h="1" m="1" x="16"/>
        <item h="1" m="1" x="7"/>
        <item m="1" x="13"/>
      </items>
    </pivotField>
    <pivotField showAll="0"/>
  </pivotFields>
  <rowFields count="1">
    <field x="12"/>
  </rowFields>
  <rowItems count="4">
    <i>
      <x v="14"/>
    </i>
    <i>
      <x v="18"/>
    </i>
    <i>
      <x v="22"/>
    </i>
    <i t="grand">
      <x/>
    </i>
  </rowItems>
  <colItems count="1">
    <i/>
  </colItems>
  <dataFields count="1">
    <dataField name="Count of Project #" fld="0" subtotal="count" baseField="0" baseItem="0"/>
  </dataFields>
  <formats count="8">
    <format dxfId="242">
      <pivotArea type="all" dataOnly="0" outline="0" fieldPosition="0"/>
    </format>
    <format dxfId="241">
      <pivotArea outline="0" collapsedLevelsAreSubtotals="1" fieldPosition="0"/>
    </format>
    <format dxfId="240">
      <pivotArea field="12" type="button" dataOnly="0" labelOnly="1" outline="0" axis="axisRow" fieldPosition="0"/>
    </format>
    <format dxfId="239">
      <pivotArea dataOnly="0" labelOnly="1" outline="0" axis="axisValues" fieldPosition="0"/>
    </format>
    <format dxfId="238">
      <pivotArea dataOnly="0" labelOnly="1" fieldPosition="0">
        <references count="1">
          <reference field="12" count="0"/>
        </references>
      </pivotArea>
    </format>
    <format dxfId="237">
      <pivotArea dataOnly="0" labelOnly="1" grandRow="1" outline="0" fieldPosition="0"/>
    </format>
    <format dxfId="236">
      <pivotArea outline="0" collapsedLevelsAreSubtotals="1" fieldPosition="0"/>
    </format>
    <format dxfId="2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4:E8" firstHeaderRow="1" firstDataRow="1" firstDataCol="1"/>
  <pivotFields count="14">
    <pivotField dataField="1" showAll="0"/>
    <pivotField showAll="0"/>
    <pivotField showAll="0"/>
    <pivotField showAll="0" defaultSubtotal="0"/>
    <pivotField showAll="0"/>
    <pivotField showAll="0"/>
    <pivotField showAll="0"/>
    <pivotField showAll="0"/>
    <pivotField axis="axisRow" showAll="0">
      <items count="24">
        <item h="1" m="1" x="5"/>
        <item h="1" m="1" x="19"/>
        <item x="1"/>
        <item h="1" x="3"/>
        <item x="0"/>
        <item h="1" m="1" x="15"/>
        <item h="1" m="1" x="16"/>
        <item h="1" m="1" x="12"/>
        <item h="1" m="1" x="22"/>
        <item m="1" x="4"/>
        <item h="1" m="1" x="10"/>
        <item h="1" m="1" x="7"/>
        <item h="1" m="1" x="17"/>
        <item h="1" m="1" x="9"/>
        <item h="1" m="1" x="11"/>
        <item h="1" m="1" x="13"/>
        <item x="2"/>
        <item h="1" m="1" x="14"/>
        <item m="1" x="6"/>
        <item m="1" x="8"/>
        <item m="1" x="18"/>
        <item h="1" m="1" x="20"/>
        <item h="1" m="1" x="21"/>
        <item t="default"/>
      </items>
    </pivotField>
    <pivotField showAll="0"/>
    <pivotField showAll="0" defaultSubtotal="0"/>
    <pivotField showAll="0" defaultSubtotal="0"/>
    <pivotField showAll="0" defaultSubtotal="0"/>
    <pivotField showAll="0"/>
  </pivotFields>
  <rowFields count="1">
    <field x="8"/>
  </rowFields>
  <rowItems count="4">
    <i>
      <x v="2"/>
    </i>
    <i>
      <x v="4"/>
    </i>
    <i>
      <x v="16"/>
    </i>
    <i t="grand">
      <x/>
    </i>
  </rowItems>
  <colItems count="1">
    <i/>
  </colItems>
  <dataFields count="1">
    <dataField name="Count of Project #" fld="0" subtotal="count" baseField="0" baseItem="0"/>
  </dataFields>
  <formats count="8"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8" type="button" dataOnly="0" labelOnly="1" outline="0" axis="axisRow" fieldPosition="0"/>
    </format>
    <format dxfId="247">
      <pivotArea dataOnly="0" labelOnly="1" outline="0" axis="axisValues" fieldPosition="0"/>
    </format>
    <format dxfId="246">
      <pivotArea dataOnly="0" labelOnly="1" fieldPosition="0">
        <references count="1">
          <reference field="8" count="0"/>
        </references>
      </pivotArea>
    </format>
    <format dxfId="245">
      <pivotArea dataOnly="0" labelOnly="1" grandRow="1" outline="0" fieldPosition="0"/>
    </format>
    <format dxfId="244">
      <pivotArea outline="0" collapsedLevelsAreSubtotals="1" fieldPosition="0"/>
    </format>
    <format dxfId="2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Status of Project">
  <location ref="A21:B25" firstHeaderRow="1" firstDataRow="1" firstDataCol="1"/>
  <pivotFields count="14">
    <pivotField dataField="1"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20">
        <item x="1"/>
        <item x="0"/>
        <item h="1" x="3"/>
        <item m="1" x="18"/>
        <item m="1" x="16"/>
        <item x="2"/>
        <item m="1" x="8"/>
        <item m="1" x="15"/>
        <item m="1" x="10"/>
        <item m="1" x="6"/>
        <item m="1" x="13"/>
        <item m="1" x="7"/>
        <item m="1" x="9"/>
        <item m="1" x="17"/>
        <item m="1" x="4"/>
        <item m="1" x="11"/>
        <item h="1" m="1" x="14"/>
        <item h="1" m="1" x="12"/>
        <item h="1" m="1" x="19"/>
        <item h="1" m="1" x="5"/>
      </items>
    </pivotField>
    <pivotField showAll="0" defaultSubtotal="0"/>
    <pivotField showAll="0"/>
  </pivotFields>
  <rowFields count="1">
    <field x="11"/>
  </rowFields>
  <rowItems count="4">
    <i>
      <x/>
    </i>
    <i>
      <x v="1"/>
    </i>
    <i>
      <x v="5"/>
    </i>
    <i t="grand">
      <x/>
    </i>
  </rowItems>
  <colItems count="1">
    <i/>
  </colItems>
  <dataFields count="1">
    <dataField name=" Project #" fld="0" subtotal="count" baseField="0" baseItem="0"/>
  </dataFields>
  <formats count="19">
    <format dxfId="269">
      <pivotArea type="all" dataOnly="0" outline="0" fieldPosition="0"/>
    </format>
    <format dxfId="268">
      <pivotArea outline="0" collapsedLevelsAreSubtotals="1" fieldPosition="0"/>
    </format>
    <format dxfId="267">
      <pivotArea dataOnly="0" labelOnly="1" grandRow="1" outline="0" fieldPosition="0"/>
    </format>
    <format dxfId="266">
      <pivotArea dataOnly="0" labelOnly="1" outline="0" axis="axisValues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11" type="button" dataOnly="0" labelOnly="1" outline="0" axis="axisRow" fieldPosition="0"/>
    </format>
    <format dxfId="262">
      <pivotArea dataOnly="0" labelOnly="1" outline="0" axis="axisValues" fieldPosition="0"/>
    </format>
    <format dxfId="261">
      <pivotArea dataOnly="0" labelOnly="1" grandRow="1" outline="0" fieldPosition="0"/>
    </format>
    <format dxfId="260">
      <pivotArea dataOnly="0" labelOnly="1" outline="0" axis="axisValues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1" type="button" dataOnly="0" labelOnly="1" outline="0" axis="axisRow" fieldPosition="0"/>
    </format>
    <format dxfId="256">
      <pivotArea dataOnly="0" labelOnly="1" outline="0" axis="axisValues" fieldPosition="0"/>
    </format>
    <format dxfId="255">
      <pivotArea dataOnly="0" labelOnly="1" grandRow="1" outline="0" fieldPosition="0"/>
    </format>
    <format dxfId="254">
      <pivotArea dataOnly="0" labelOnly="1" outline="0" axis="axisValues" fieldPosition="0"/>
    </format>
    <format dxfId="253">
      <pivotArea outline="0" collapsedLevelsAreSubtotals="1" fieldPosition="0"/>
    </format>
    <format dxfId="252">
      <pivotArea outline="0" collapsedLevelsAreSubtotals="1" fieldPosition="0"/>
    </format>
    <format dxfId="2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4:B10" firstHeaderRow="1" firstDataRow="1" firstDataCol="1"/>
  <pivotFields count="14">
    <pivotField dataField="1" showAll="0"/>
    <pivotField showAll="0"/>
    <pivotField showAll="0"/>
    <pivotField showAll="0" defaultSubtotal="0"/>
    <pivotField axis="axisRow" showAll="0">
      <items count="46">
        <item x="1"/>
        <item x="2"/>
        <item x="0"/>
        <item h="1" x="5"/>
        <item m="1" x="11"/>
        <item m="1" x="13"/>
        <item m="1" x="10"/>
        <item m="1" x="14"/>
        <item m="1" x="29"/>
        <item m="1" x="28"/>
        <item m="1" x="43"/>
        <item m="1" x="16"/>
        <item m="1" x="8"/>
        <item m="1" x="35"/>
        <item m="1" x="19"/>
        <item m="1" x="24"/>
        <item m="1" x="17"/>
        <item x="4"/>
        <item m="1" x="23"/>
        <item m="1" x="12"/>
        <item m="1" x="6"/>
        <item m="1" x="15"/>
        <item x="3"/>
        <item m="1" x="42"/>
        <item m="1" x="39"/>
        <item m="1" x="40"/>
        <item h="1" m="1" x="32"/>
        <item m="1" x="36"/>
        <item m="1" x="27"/>
        <item h="1" m="1" x="38"/>
        <item h="1" m="1" x="31"/>
        <item h="1" m="1" x="25"/>
        <item h="1" m="1" x="44"/>
        <item h="1" m="1" x="33"/>
        <item h="1" m="1" x="22"/>
        <item h="1" m="1" x="34"/>
        <item h="1" m="1" x="20"/>
        <item h="1" m="1" x="30"/>
        <item h="1" m="1" x="7"/>
        <item h="1" m="1" x="21"/>
        <item h="1" m="1" x="18"/>
        <item h="1" m="1" x="41"/>
        <item h="1" m="1" x="37"/>
        <item h="1" m="1" x="9"/>
        <item h="1" m="1" x="2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</pivotFields>
  <rowFields count="1">
    <field x="4"/>
  </rowFields>
  <rowItems count="6">
    <i>
      <x/>
    </i>
    <i>
      <x v="1"/>
    </i>
    <i>
      <x v="2"/>
    </i>
    <i>
      <x v="17"/>
    </i>
    <i>
      <x v="22"/>
    </i>
    <i t="grand">
      <x/>
    </i>
  </rowItems>
  <colItems count="1">
    <i/>
  </colItems>
  <dataFields count="1">
    <dataField name="Count of Project #" fld="0" subtotal="count" baseField="0" baseItem="0"/>
  </dataFields>
  <formats count="6">
    <format dxfId="275">
      <pivotArea type="all" dataOnly="0" outline="0" fieldPosition="0"/>
    </format>
    <format dxfId="274">
      <pivotArea outline="0" collapsedLevelsAreSubtotals="1" fieldPosition="0"/>
    </format>
    <format dxfId="273">
      <pivotArea dataOnly="0" labelOnly="1" outline="0" axis="axisValues" fieldPosition="0"/>
    </format>
    <format dxfId="272">
      <pivotArea dataOnly="0" labelOnly="1" grandRow="1" outline="0" fieldPosition="0"/>
    </format>
    <format dxfId="271">
      <pivotArea outline="0" collapsedLevelsAreSubtotals="1" fieldPosition="0"/>
    </format>
    <format dxfId="2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70" totalsRowShown="0">
  <autoFilter ref="A1:N70" xr:uid="{00000000-0009-0000-0100-000001000000}"/>
  <tableColumns count="14">
    <tableColumn id="1" xr3:uid="{00000000-0010-0000-0000-000001000000}" name="Project #"/>
    <tableColumn id="2" xr3:uid="{00000000-0010-0000-0000-000002000000}" name="Project Description"/>
    <tableColumn id="3" xr3:uid="{00000000-0010-0000-0000-000003000000}" name="PM"/>
    <tableColumn id="4" xr3:uid="{00000000-0010-0000-0000-000004000000}" name="Affected _x000a_Systems"/>
    <tableColumn id="5" xr3:uid="{00000000-0010-0000-0000-000005000000}" name="QA Certified"/>
    <tableColumn id="6" xr3:uid="{00000000-0010-0000-0000-000006000000}" name="UAT Certified"/>
    <tableColumn id="7" xr3:uid="{00000000-0010-0000-0000-000007000000}" name="Config_x000a_Change"/>
    <tableColumn id="8" xr3:uid="{00000000-0010-0000-0000-000008000000}" name="Code Change"/>
    <tableColumn id="9" xr3:uid="{00000000-0010-0000-0000-000009000000}" name="RatePlan changes"/>
    <tableColumn id="10" xr3:uid="{00000000-0010-0000-0000-00000A000000}" name="Security Involvement?"/>
    <tableColumn id="11" xr3:uid="{00000000-0010-0000-0000-00000B000000}" name="Dependency on Project"/>
    <tableColumn id="12" xr3:uid="{00000000-0010-0000-0000-00000C000000}" name="Status"/>
    <tableColumn id="13" xr3:uid="{00000000-0010-0000-0000-00000D000000}" name="Scope of Change"/>
    <tableColumn id="14" xr3:uid="{00000000-0010-0000-0000-00000E000000}" name="Business Impa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\\fs01-ho-ho1-22\CN-WA-QA\WeeklyRelease\2023\SEP\07\1597970" TargetMode="External"/><Relationship Id="rId2" Type="http://schemas.openxmlformats.org/officeDocument/2006/relationships/hyperlink" Target="file:///\\fs01-ho-ho1-22\CN-WA-QA\WeeklyRelease\2023\SEP\07\1597863" TargetMode="External"/><Relationship Id="rId1" Type="http://schemas.openxmlformats.org/officeDocument/2006/relationships/hyperlink" Target="file:///\\fs01-ho-ho1-22\CN-WA-QA\WeeklyRelease\2023\SEP\07\1597857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areddy@etisalat.ae" TargetMode="External"/><Relationship Id="rId2" Type="http://schemas.openxmlformats.org/officeDocument/2006/relationships/hyperlink" Target="mailto:kurajan@etisalat.ae" TargetMode="External"/><Relationship Id="rId1" Type="http://schemas.openxmlformats.org/officeDocument/2006/relationships/pivotTable" Target="../pivotTables/pivotTable10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workbookViewId="0">
      <selection activeCell="G5" sqref="G5"/>
    </sheetView>
  </sheetViews>
  <sheetFormatPr defaultRowHeight="15" x14ac:dyDescent="0.25"/>
  <cols>
    <col min="1" max="1" width="10.28515625" customWidth="1"/>
    <col min="2" max="2" width="18.85546875" customWidth="1"/>
    <col min="5" max="5" width="13" customWidth="1"/>
    <col min="6" max="6" width="13.85546875" customWidth="1"/>
    <col min="8" max="8" width="13.7109375" customWidth="1"/>
    <col min="9" max="9" width="17.42578125" customWidth="1"/>
    <col min="10" max="10" width="21.28515625" customWidth="1"/>
    <col min="11" max="11" width="22.28515625" customWidth="1"/>
    <col min="13" max="13" width="16.5703125" customWidth="1"/>
    <col min="14" max="14" width="16.28515625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52</v>
      </c>
      <c r="E1" t="s">
        <v>63</v>
      </c>
      <c r="F1" t="s">
        <v>68</v>
      </c>
      <c r="G1" t="s">
        <v>79</v>
      </c>
      <c r="H1" t="s">
        <v>9</v>
      </c>
      <c r="I1" t="s">
        <v>10</v>
      </c>
      <c r="J1" t="s">
        <v>11</v>
      </c>
      <c r="K1" t="s">
        <v>95</v>
      </c>
      <c r="L1" t="s">
        <v>5</v>
      </c>
      <c r="M1" t="s">
        <v>48</v>
      </c>
      <c r="N1" t="s">
        <v>66</v>
      </c>
    </row>
    <row r="2" spans="1:14" ht="409.5" x14ac:dyDescent="0.25">
      <c r="A2" t="s">
        <v>260</v>
      </c>
      <c r="B2" t="s">
        <v>420</v>
      </c>
      <c r="C2" t="s">
        <v>169</v>
      </c>
      <c r="D2" s="63" t="s">
        <v>512</v>
      </c>
      <c r="E2" t="s">
        <v>86</v>
      </c>
      <c r="F2" t="s">
        <v>86</v>
      </c>
      <c r="G2" t="s">
        <v>84</v>
      </c>
      <c r="H2" t="s">
        <v>84</v>
      </c>
      <c r="I2" t="s">
        <v>84</v>
      </c>
      <c r="J2" t="s">
        <v>84</v>
      </c>
      <c r="K2" t="s">
        <v>84</v>
      </c>
      <c r="L2" t="s">
        <v>436</v>
      </c>
      <c r="M2" t="s">
        <v>85</v>
      </c>
      <c r="N2" t="s">
        <v>84</v>
      </c>
    </row>
    <row r="3" spans="1:14" ht="240" x14ac:dyDescent="0.25">
      <c r="A3" t="s">
        <v>105</v>
      </c>
      <c r="B3" t="s">
        <v>106</v>
      </c>
      <c r="C3" t="s">
        <v>107</v>
      </c>
      <c r="D3" s="63" t="s">
        <v>269</v>
      </c>
      <c r="E3" t="s">
        <v>83</v>
      </c>
      <c r="F3" t="s">
        <v>83</v>
      </c>
      <c r="G3" t="s">
        <v>84</v>
      </c>
      <c r="H3" t="s">
        <v>84</v>
      </c>
      <c r="I3" t="s">
        <v>84</v>
      </c>
      <c r="J3" t="s">
        <v>84</v>
      </c>
      <c r="K3" t="s">
        <v>84</v>
      </c>
      <c r="L3" t="s">
        <v>436</v>
      </c>
      <c r="M3" t="s">
        <v>85</v>
      </c>
      <c r="N3" s="63" t="s">
        <v>418</v>
      </c>
    </row>
    <row r="4" spans="1:14" ht="75" x14ac:dyDescent="0.25">
      <c r="A4" t="s">
        <v>322</v>
      </c>
      <c r="B4" t="s">
        <v>323</v>
      </c>
      <c r="C4" t="s">
        <v>324</v>
      </c>
      <c r="D4" s="63" t="s">
        <v>325</v>
      </c>
      <c r="E4" t="s">
        <v>84</v>
      </c>
      <c r="F4" t="s">
        <v>84</v>
      </c>
      <c r="G4" t="s">
        <v>84</v>
      </c>
      <c r="H4" t="s">
        <v>84</v>
      </c>
      <c r="I4" t="s">
        <v>84</v>
      </c>
      <c r="J4" t="s">
        <v>326</v>
      </c>
      <c r="K4" t="s">
        <v>84</v>
      </c>
      <c r="L4" t="s">
        <v>436</v>
      </c>
      <c r="M4" t="s">
        <v>85</v>
      </c>
      <c r="N4" s="63" t="s">
        <v>327</v>
      </c>
    </row>
    <row r="5" spans="1:14" ht="285" x14ac:dyDescent="0.25">
      <c r="A5" t="s">
        <v>358</v>
      </c>
      <c r="B5" t="s">
        <v>359</v>
      </c>
      <c r="C5" t="s">
        <v>360</v>
      </c>
      <c r="D5" s="63" t="s">
        <v>442</v>
      </c>
      <c r="E5" t="s">
        <v>249</v>
      </c>
      <c r="F5" t="s">
        <v>86</v>
      </c>
      <c r="G5" t="s">
        <v>84</v>
      </c>
      <c r="H5" t="s">
        <v>84</v>
      </c>
      <c r="I5" t="s">
        <v>84</v>
      </c>
      <c r="J5" t="s">
        <v>440</v>
      </c>
      <c r="K5" t="s">
        <v>84</v>
      </c>
      <c r="L5" t="s">
        <v>436</v>
      </c>
      <c r="M5" t="s">
        <v>85</v>
      </c>
      <c r="N5" t="s">
        <v>84</v>
      </c>
    </row>
    <row r="6" spans="1:14" ht="120" x14ac:dyDescent="0.25">
      <c r="A6" t="s">
        <v>250</v>
      </c>
      <c r="B6" t="s">
        <v>251</v>
      </c>
      <c r="C6" t="s">
        <v>171</v>
      </c>
      <c r="D6" s="63" t="s">
        <v>252</v>
      </c>
      <c r="E6" t="s">
        <v>249</v>
      </c>
      <c r="F6" t="s">
        <v>83</v>
      </c>
      <c r="G6" t="s">
        <v>84</v>
      </c>
      <c r="H6" t="s">
        <v>84</v>
      </c>
      <c r="I6" t="s">
        <v>84</v>
      </c>
      <c r="J6" t="s">
        <v>84</v>
      </c>
      <c r="K6" t="s">
        <v>84</v>
      </c>
      <c r="L6" t="s">
        <v>436</v>
      </c>
      <c r="M6" t="s">
        <v>85</v>
      </c>
      <c r="N6" t="s">
        <v>84</v>
      </c>
    </row>
    <row r="7" spans="1:14" ht="60" x14ac:dyDescent="0.25">
      <c r="A7" t="s">
        <v>281</v>
      </c>
      <c r="B7" t="s">
        <v>282</v>
      </c>
      <c r="C7" t="s">
        <v>283</v>
      </c>
      <c r="D7" s="63" t="s">
        <v>284</v>
      </c>
      <c r="E7" t="s">
        <v>249</v>
      </c>
      <c r="F7" t="s">
        <v>86</v>
      </c>
      <c r="G7" t="s">
        <v>84</v>
      </c>
      <c r="H7" t="s">
        <v>84</v>
      </c>
      <c r="I7" t="s">
        <v>84</v>
      </c>
      <c r="J7" t="s">
        <v>84</v>
      </c>
      <c r="K7" t="s">
        <v>84</v>
      </c>
      <c r="L7" t="s">
        <v>92</v>
      </c>
      <c r="M7" t="s">
        <v>85</v>
      </c>
      <c r="N7" t="s">
        <v>84</v>
      </c>
    </row>
    <row r="8" spans="1:14" ht="135" x14ac:dyDescent="0.25">
      <c r="A8" t="s">
        <v>400</v>
      </c>
      <c r="B8" t="s">
        <v>401</v>
      </c>
      <c r="C8" t="s">
        <v>171</v>
      </c>
      <c r="D8" s="63" t="s">
        <v>439</v>
      </c>
      <c r="E8" t="s">
        <v>83</v>
      </c>
      <c r="F8" t="s">
        <v>83</v>
      </c>
      <c r="G8" t="s">
        <v>84</v>
      </c>
      <c r="H8" t="s">
        <v>84</v>
      </c>
      <c r="I8" t="s">
        <v>84</v>
      </c>
      <c r="J8" t="s">
        <v>84</v>
      </c>
      <c r="K8" t="s">
        <v>84</v>
      </c>
      <c r="L8" t="s">
        <v>92</v>
      </c>
      <c r="M8" t="s">
        <v>85</v>
      </c>
      <c r="N8" t="s">
        <v>84</v>
      </c>
    </row>
    <row r="9" spans="1:14" ht="60" x14ac:dyDescent="0.25">
      <c r="A9" t="s">
        <v>379</v>
      </c>
      <c r="B9" t="s">
        <v>380</v>
      </c>
      <c r="C9" t="s">
        <v>381</v>
      </c>
      <c r="D9" s="63" t="s">
        <v>382</v>
      </c>
      <c r="E9" t="s">
        <v>249</v>
      </c>
      <c r="F9" t="s">
        <v>86</v>
      </c>
      <c r="G9" t="s">
        <v>84</v>
      </c>
      <c r="H9" t="s">
        <v>84</v>
      </c>
      <c r="I9" t="s">
        <v>84</v>
      </c>
      <c r="J9" t="s">
        <v>84</v>
      </c>
      <c r="K9" t="s">
        <v>84</v>
      </c>
      <c r="L9" t="s">
        <v>436</v>
      </c>
      <c r="M9" t="s">
        <v>85</v>
      </c>
      <c r="N9" t="s">
        <v>84</v>
      </c>
    </row>
    <row r="10" spans="1:14" ht="195" x14ac:dyDescent="0.25">
      <c r="A10" t="s">
        <v>150</v>
      </c>
      <c r="B10" t="s">
        <v>292</v>
      </c>
      <c r="C10" t="s">
        <v>455</v>
      </c>
      <c r="D10" s="63" t="s">
        <v>513</v>
      </c>
      <c r="E10" t="s">
        <v>86</v>
      </c>
      <c r="F10" t="s">
        <v>86</v>
      </c>
      <c r="G10" t="s">
        <v>84</v>
      </c>
      <c r="H10" t="s">
        <v>84</v>
      </c>
      <c r="I10" t="s">
        <v>84</v>
      </c>
      <c r="J10" t="s">
        <v>84</v>
      </c>
      <c r="K10" t="s">
        <v>84</v>
      </c>
      <c r="L10" t="s">
        <v>92</v>
      </c>
      <c r="M10" t="s">
        <v>85</v>
      </c>
      <c r="N10" t="s">
        <v>84</v>
      </c>
    </row>
    <row r="11" spans="1:14" ht="30" x14ac:dyDescent="0.25">
      <c r="A11" t="s">
        <v>404</v>
      </c>
      <c r="B11" t="s">
        <v>405</v>
      </c>
      <c r="C11" t="s">
        <v>108</v>
      </c>
      <c r="D11" s="63" t="s">
        <v>268</v>
      </c>
      <c r="E11" t="s">
        <v>83</v>
      </c>
      <c r="F11" t="s">
        <v>84</v>
      </c>
      <c r="G11" t="s">
        <v>84</v>
      </c>
      <c r="H11" t="s">
        <v>84</v>
      </c>
      <c r="I11" t="s">
        <v>84</v>
      </c>
      <c r="J11" t="s">
        <v>84</v>
      </c>
      <c r="K11" t="s">
        <v>84</v>
      </c>
      <c r="L11" t="s">
        <v>436</v>
      </c>
      <c r="M11" t="s">
        <v>85</v>
      </c>
      <c r="N11" t="s">
        <v>84</v>
      </c>
    </row>
    <row r="12" spans="1:14" ht="150" x14ac:dyDescent="0.25">
      <c r="A12" t="s">
        <v>338</v>
      </c>
      <c r="B12" t="s">
        <v>339</v>
      </c>
      <c r="C12" t="s">
        <v>340</v>
      </c>
      <c r="D12" s="63" t="s">
        <v>341</v>
      </c>
      <c r="E12" t="s">
        <v>249</v>
      </c>
      <c r="F12" t="s">
        <v>83</v>
      </c>
      <c r="G12" t="s">
        <v>84</v>
      </c>
      <c r="H12" t="s">
        <v>84</v>
      </c>
      <c r="I12" t="s">
        <v>84</v>
      </c>
      <c r="J12" t="s">
        <v>84</v>
      </c>
      <c r="K12" t="s">
        <v>84</v>
      </c>
      <c r="L12" t="s">
        <v>436</v>
      </c>
      <c r="M12" t="s">
        <v>85</v>
      </c>
      <c r="N12" t="s">
        <v>419</v>
      </c>
    </row>
    <row r="13" spans="1:14" ht="135" x14ac:dyDescent="0.25">
      <c r="A13" t="s">
        <v>353</v>
      </c>
      <c r="B13" t="s">
        <v>460</v>
      </c>
      <c r="C13" t="s">
        <v>340</v>
      </c>
      <c r="D13" s="63" t="s">
        <v>354</v>
      </c>
      <c r="E13" t="s">
        <v>249</v>
      </c>
      <c r="F13" t="s">
        <v>86</v>
      </c>
      <c r="G13" t="s">
        <v>84</v>
      </c>
      <c r="H13" t="s">
        <v>84</v>
      </c>
      <c r="I13" t="s">
        <v>84</v>
      </c>
      <c r="J13" t="s">
        <v>84</v>
      </c>
      <c r="K13" t="s">
        <v>86</v>
      </c>
      <c r="L13" t="s">
        <v>92</v>
      </c>
      <c r="M13" t="s">
        <v>85</v>
      </c>
      <c r="N13" s="63" t="s">
        <v>355</v>
      </c>
    </row>
    <row r="14" spans="1:14" ht="120" x14ac:dyDescent="0.25">
      <c r="A14">
        <v>260819</v>
      </c>
      <c r="B14" t="s">
        <v>423</v>
      </c>
      <c r="C14" t="s">
        <v>424</v>
      </c>
      <c r="D14" s="63" t="s">
        <v>425</v>
      </c>
      <c r="E14" t="s">
        <v>83</v>
      </c>
      <c r="F14" t="s">
        <v>83</v>
      </c>
      <c r="G14" t="s">
        <v>84</v>
      </c>
      <c r="H14" t="s">
        <v>84</v>
      </c>
      <c r="I14" t="s">
        <v>83</v>
      </c>
      <c r="J14" t="s">
        <v>84</v>
      </c>
      <c r="K14" t="s">
        <v>84</v>
      </c>
      <c r="L14" t="s">
        <v>436</v>
      </c>
      <c r="M14" t="s">
        <v>85</v>
      </c>
      <c r="N14" t="s">
        <v>84</v>
      </c>
    </row>
    <row r="15" spans="1:14" ht="409.5" x14ac:dyDescent="0.25">
      <c r="A15" t="s">
        <v>287</v>
      </c>
      <c r="B15" t="s">
        <v>288</v>
      </c>
      <c r="C15" t="s">
        <v>101</v>
      </c>
      <c r="D15" s="63" t="s">
        <v>514</v>
      </c>
      <c r="E15" t="s">
        <v>83</v>
      </c>
      <c r="F15" t="s">
        <v>86</v>
      </c>
      <c r="G15" t="s">
        <v>84</v>
      </c>
      <c r="H15" t="s">
        <v>84</v>
      </c>
      <c r="I15" t="s">
        <v>231</v>
      </c>
      <c r="J15" t="s">
        <v>84</v>
      </c>
      <c r="K15" t="s">
        <v>84</v>
      </c>
      <c r="L15" t="s">
        <v>92</v>
      </c>
      <c r="M15" t="s">
        <v>85</v>
      </c>
      <c r="N15" t="s">
        <v>84</v>
      </c>
    </row>
    <row r="16" spans="1:14" ht="255" x14ac:dyDescent="0.25">
      <c r="A16" t="s">
        <v>164</v>
      </c>
      <c r="B16" t="s">
        <v>140</v>
      </c>
      <c r="C16" t="s">
        <v>112</v>
      </c>
      <c r="D16" s="63" t="s">
        <v>485</v>
      </c>
      <c r="E16" t="s">
        <v>249</v>
      </c>
      <c r="F16" t="s">
        <v>83</v>
      </c>
      <c r="G16" t="s">
        <v>84</v>
      </c>
      <c r="H16" t="s">
        <v>84</v>
      </c>
      <c r="I16" t="s">
        <v>84</v>
      </c>
      <c r="J16" t="s">
        <v>84</v>
      </c>
      <c r="K16" t="s">
        <v>84</v>
      </c>
      <c r="L16" t="s">
        <v>436</v>
      </c>
      <c r="M16" t="s">
        <v>85</v>
      </c>
      <c r="N16" t="s">
        <v>84</v>
      </c>
    </row>
    <row r="17" spans="1:14" ht="105" x14ac:dyDescent="0.25">
      <c r="A17" t="s">
        <v>395</v>
      </c>
      <c r="B17" t="s">
        <v>396</v>
      </c>
      <c r="C17" t="s">
        <v>124</v>
      </c>
      <c r="D17" s="63" t="s">
        <v>397</v>
      </c>
      <c r="E17" t="s">
        <v>249</v>
      </c>
      <c r="F17" t="s">
        <v>83</v>
      </c>
      <c r="G17" t="s">
        <v>84</v>
      </c>
      <c r="H17" t="s">
        <v>84</v>
      </c>
      <c r="I17" t="s">
        <v>84</v>
      </c>
      <c r="J17" t="s">
        <v>84</v>
      </c>
      <c r="K17" t="s">
        <v>84</v>
      </c>
      <c r="L17" t="s">
        <v>436</v>
      </c>
      <c r="M17" t="s">
        <v>85</v>
      </c>
      <c r="N17" s="63" t="s">
        <v>417</v>
      </c>
    </row>
    <row r="18" spans="1:14" ht="90" x14ac:dyDescent="0.25">
      <c r="A18" t="s">
        <v>390</v>
      </c>
      <c r="B18" t="s">
        <v>391</v>
      </c>
      <c r="C18" t="s">
        <v>130</v>
      </c>
      <c r="D18" s="63" t="s">
        <v>392</v>
      </c>
      <c r="E18" t="s">
        <v>249</v>
      </c>
      <c r="F18" t="s">
        <v>83</v>
      </c>
      <c r="G18" t="s">
        <v>84</v>
      </c>
      <c r="H18" t="s">
        <v>84</v>
      </c>
      <c r="I18" t="s">
        <v>84</v>
      </c>
      <c r="J18" t="s">
        <v>84</v>
      </c>
      <c r="K18" t="s">
        <v>84</v>
      </c>
      <c r="L18" t="s">
        <v>436</v>
      </c>
      <c r="M18" t="s">
        <v>85</v>
      </c>
      <c r="N18" s="63" t="s">
        <v>393</v>
      </c>
    </row>
    <row r="19" spans="1:14" ht="150" x14ac:dyDescent="0.25">
      <c r="A19" t="s">
        <v>385</v>
      </c>
      <c r="B19" t="s">
        <v>386</v>
      </c>
      <c r="C19" t="s">
        <v>141</v>
      </c>
      <c r="D19" s="63" t="s">
        <v>387</v>
      </c>
      <c r="E19" t="s">
        <v>83</v>
      </c>
      <c r="F19" t="s">
        <v>83</v>
      </c>
      <c r="G19" t="s">
        <v>84</v>
      </c>
      <c r="H19" t="s">
        <v>84</v>
      </c>
      <c r="I19" t="s">
        <v>84</v>
      </c>
      <c r="J19" t="s">
        <v>84</v>
      </c>
      <c r="K19" t="s">
        <v>84</v>
      </c>
      <c r="L19" t="s">
        <v>436</v>
      </c>
      <c r="M19" t="s">
        <v>85</v>
      </c>
      <c r="N19" s="63" t="s">
        <v>417</v>
      </c>
    </row>
    <row r="20" spans="1:14" ht="45" x14ac:dyDescent="0.25">
      <c r="A20" t="s">
        <v>299</v>
      </c>
      <c r="B20" t="s">
        <v>300</v>
      </c>
      <c r="C20" t="s">
        <v>138</v>
      </c>
      <c r="D20" s="63" t="s">
        <v>301</v>
      </c>
      <c r="E20" t="s">
        <v>84</v>
      </c>
      <c r="F20" t="s">
        <v>86</v>
      </c>
      <c r="G20" t="s">
        <v>84</v>
      </c>
      <c r="H20" t="s">
        <v>84</v>
      </c>
      <c r="I20" t="s">
        <v>84</v>
      </c>
      <c r="J20" t="s">
        <v>84</v>
      </c>
      <c r="K20" t="s">
        <v>84</v>
      </c>
      <c r="L20" t="s">
        <v>436</v>
      </c>
      <c r="M20" t="s">
        <v>85</v>
      </c>
      <c r="N20" t="s">
        <v>84</v>
      </c>
    </row>
    <row r="21" spans="1:14" ht="150" x14ac:dyDescent="0.25">
      <c r="A21" t="s">
        <v>152</v>
      </c>
      <c r="B21" t="s">
        <v>153</v>
      </c>
      <c r="C21" t="s">
        <v>154</v>
      </c>
      <c r="D21" s="63" t="s">
        <v>155</v>
      </c>
      <c r="E21" t="s">
        <v>84</v>
      </c>
      <c r="F21" t="s">
        <v>86</v>
      </c>
      <c r="G21" t="s">
        <v>84</v>
      </c>
      <c r="H21" t="s">
        <v>84</v>
      </c>
      <c r="I21" t="s">
        <v>84</v>
      </c>
      <c r="J21" t="s">
        <v>84</v>
      </c>
      <c r="K21" t="s">
        <v>84</v>
      </c>
      <c r="L21" t="s">
        <v>436</v>
      </c>
      <c r="M21" t="s">
        <v>85</v>
      </c>
      <c r="N21" t="s">
        <v>84</v>
      </c>
    </row>
    <row r="22" spans="1:14" ht="150" x14ac:dyDescent="0.25">
      <c r="A22" t="s">
        <v>143</v>
      </c>
      <c r="B22" t="s">
        <v>144</v>
      </c>
      <c r="C22" t="s">
        <v>130</v>
      </c>
      <c r="D22" s="63" t="s">
        <v>515</v>
      </c>
      <c r="E22" t="s">
        <v>249</v>
      </c>
      <c r="F22" t="s">
        <v>86</v>
      </c>
      <c r="G22" t="s">
        <v>84</v>
      </c>
      <c r="H22" t="s">
        <v>84</v>
      </c>
      <c r="I22" t="s">
        <v>84</v>
      </c>
      <c r="J22" t="s">
        <v>84</v>
      </c>
      <c r="K22" t="s">
        <v>84</v>
      </c>
      <c r="L22" t="s">
        <v>92</v>
      </c>
      <c r="M22" t="s">
        <v>85</v>
      </c>
      <c r="N22" t="s">
        <v>319</v>
      </c>
    </row>
    <row r="23" spans="1:14" ht="105" x14ac:dyDescent="0.25">
      <c r="A23" t="s">
        <v>345</v>
      </c>
      <c r="B23" t="s">
        <v>346</v>
      </c>
      <c r="C23" t="s">
        <v>347</v>
      </c>
      <c r="D23" s="63" t="s">
        <v>348</v>
      </c>
      <c r="E23" t="s">
        <v>83</v>
      </c>
      <c r="F23" t="s">
        <v>83</v>
      </c>
      <c r="G23" t="s">
        <v>84</v>
      </c>
      <c r="H23" t="s">
        <v>84</v>
      </c>
      <c r="I23" t="s">
        <v>84</v>
      </c>
      <c r="J23" t="s">
        <v>84</v>
      </c>
      <c r="K23" t="s">
        <v>84</v>
      </c>
      <c r="L23" t="s">
        <v>436</v>
      </c>
      <c r="M23" t="s">
        <v>85</v>
      </c>
      <c r="N23" t="s">
        <v>86</v>
      </c>
    </row>
    <row r="24" spans="1:14" ht="120" x14ac:dyDescent="0.25">
      <c r="A24" t="s">
        <v>158</v>
      </c>
      <c r="B24" t="s">
        <v>159</v>
      </c>
      <c r="C24" t="s">
        <v>160</v>
      </c>
      <c r="D24" s="63" t="s">
        <v>161</v>
      </c>
      <c r="E24" t="s">
        <v>249</v>
      </c>
      <c r="F24" t="s">
        <v>86</v>
      </c>
      <c r="G24" t="s">
        <v>84</v>
      </c>
      <c r="H24" t="s">
        <v>84</v>
      </c>
      <c r="I24" t="s">
        <v>84</v>
      </c>
      <c r="J24" t="s">
        <v>84</v>
      </c>
      <c r="K24" t="s">
        <v>84</v>
      </c>
      <c r="L24" t="s">
        <v>436</v>
      </c>
      <c r="M24" t="s">
        <v>85</v>
      </c>
      <c r="N24" t="s">
        <v>84</v>
      </c>
    </row>
    <row r="25" spans="1:14" ht="30" x14ac:dyDescent="0.25">
      <c r="A25" t="s">
        <v>255</v>
      </c>
      <c r="B25" t="s">
        <v>267</v>
      </c>
      <c r="C25" t="s">
        <v>171</v>
      </c>
      <c r="D25" s="63" t="s">
        <v>268</v>
      </c>
      <c r="E25" t="s">
        <v>249</v>
      </c>
      <c r="F25" t="s">
        <v>84</v>
      </c>
      <c r="G25" t="s">
        <v>84</v>
      </c>
      <c r="H25" t="s">
        <v>84</v>
      </c>
      <c r="I25" t="s">
        <v>84</v>
      </c>
      <c r="J25" t="s">
        <v>84</v>
      </c>
      <c r="K25" t="s">
        <v>84</v>
      </c>
      <c r="L25" t="s">
        <v>436</v>
      </c>
      <c r="M25" t="s">
        <v>85</v>
      </c>
      <c r="N25" t="s">
        <v>84</v>
      </c>
    </row>
    <row r="26" spans="1:14" ht="240" x14ac:dyDescent="0.25">
      <c r="A26" t="s">
        <v>136</v>
      </c>
      <c r="B26" t="s">
        <v>137</v>
      </c>
      <c r="C26" t="s">
        <v>133</v>
      </c>
      <c r="D26" s="63" t="s">
        <v>163</v>
      </c>
      <c r="E26" t="s">
        <v>249</v>
      </c>
      <c r="F26" t="s">
        <v>86</v>
      </c>
      <c r="G26" t="s">
        <v>84</v>
      </c>
      <c r="H26" t="s">
        <v>84</v>
      </c>
      <c r="I26" t="s">
        <v>84</v>
      </c>
      <c r="J26" t="s">
        <v>84</v>
      </c>
      <c r="K26" t="s">
        <v>84</v>
      </c>
      <c r="L26" t="s">
        <v>436</v>
      </c>
      <c r="M26" t="s">
        <v>85</v>
      </c>
      <c r="N26" t="s">
        <v>84</v>
      </c>
    </row>
    <row r="27" spans="1:14" ht="150" x14ac:dyDescent="0.25">
      <c r="A27" t="s">
        <v>105</v>
      </c>
      <c r="B27" t="s">
        <v>114</v>
      </c>
      <c r="C27" t="s">
        <v>107</v>
      </c>
      <c r="D27" s="63" t="s">
        <v>166</v>
      </c>
      <c r="E27" t="s">
        <v>83</v>
      </c>
      <c r="F27" t="s">
        <v>83</v>
      </c>
      <c r="G27" t="s">
        <v>84</v>
      </c>
      <c r="H27" t="s">
        <v>84</v>
      </c>
      <c r="I27" t="s">
        <v>84</v>
      </c>
      <c r="J27" t="s">
        <v>84</v>
      </c>
      <c r="K27" t="s">
        <v>84</v>
      </c>
      <c r="L27" t="s">
        <v>436</v>
      </c>
      <c r="M27" t="s">
        <v>85</v>
      </c>
      <c r="N27" t="s">
        <v>84</v>
      </c>
    </row>
    <row r="28" spans="1:14" ht="180" x14ac:dyDescent="0.25">
      <c r="A28" t="s">
        <v>116</v>
      </c>
      <c r="B28" t="s">
        <v>117</v>
      </c>
      <c r="C28" t="s">
        <v>112</v>
      </c>
      <c r="D28" s="63" t="s">
        <v>167</v>
      </c>
      <c r="E28" t="s">
        <v>84</v>
      </c>
      <c r="F28" t="s">
        <v>83</v>
      </c>
      <c r="G28" t="s">
        <v>84</v>
      </c>
      <c r="H28" t="s">
        <v>84</v>
      </c>
      <c r="I28" t="s">
        <v>84</v>
      </c>
      <c r="J28" t="s">
        <v>84</v>
      </c>
      <c r="K28" t="s">
        <v>84</v>
      </c>
      <c r="L28" t="s">
        <v>436</v>
      </c>
      <c r="M28" t="s">
        <v>85</v>
      </c>
      <c r="N28" t="s">
        <v>84</v>
      </c>
    </row>
    <row r="29" spans="1:14" ht="165" x14ac:dyDescent="0.25">
      <c r="A29">
        <v>242983</v>
      </c>
      <c r="B29" t="s">
        <v>427</v>
      </c>
      <c r="C29" t="s">
        <v>428</v>
      </c>
      <c r="D29" s="63" t="s">
        <v>430</v>
      </c>
      <c r="E29" t="s">
        <v>86</v>
      </c>
      <c r="F29" t="s">
        <v>86</v>
      </c>
      <c r="G29" t="s">
        <v>84</v>
      </c>
      <c r="H29" t="s">
        <v>84</v>
      </c>
      <c r="I29" t="s">
        <v>84</v>
      </c>
      <c r="J29" t="s">
        <v>84</v>
      </c>
      <c r="K29" t="s">
        <v>84</v>
      </c>
      <c r="L29" t="s">
        <v>92</v>
      </c>
      <c r="M29" t="s">
        <v>85</v>
      </c>
      <c r="N29" t="s">
        <v>84</v>
      </c>
    </row>
    <row r="30" spans="1:14" ht="45" x14ac:dyDescent="0.25">
      <c r="A30" t="s">
        <v>328</v>
      </c>
      <c r="B30" t="s">
        <v>320</v>
      </c>
      <c r="C30" t="s">
        <v>277</v>
      </c>
      <c r="D30" s="63" t="s">
        <v>329</v>
      </c>
      <c r="E30" t="s">
        <v>83</v>
      </c>
      <c r="F30" t="s">
        <v>83</v>
      </c>
      <c r="G30" t="s">
        <v>84</v>
      </c>
      <c r="H30" t="s">
        <v>84</v>
      </c>
      <c r="I30" t="s">
        <v>84</v>
      </c>
      <c r="J30" t="s">
        <v>84</v>
      </c>
      <c r="K30" t="s">
        <v>84</v>
      </c>
      <c r="L30" t="s">
        <v>436</v>
      </c>
      <c r="M30" t="s">
        <v>85</v>
      </c>
      <c r="N30" t="s">
        <v>84</v>
      </c>
    </row>
    <row r="31" spans="1:14" ht="105" x14ac:dyDescent="0.25">
      <c r="A31" t="s">
        <v>275</v>
      </c>
      <c r="B31" t="s">
        <v>276</v>
      </c>
      <c r="C31" t="s">
        <v>277</v>
      </c>
      <c r="D31" s="63" t="s">
        <v>344</v>
      </c>
      <c r="E31" t="s">
        <v>249</v>
      </c>
      <c r="F31" t="s">
        <v>86</v>
      </c>
      <c r="G31" t="s">
        <v>84</v>
      </c>
      <c r="H31" t="s">
        <v>84</v>
      </c>
      <c r="I31" t="s">
        <v>84</v>
      </c>
      <c r="J31" t="s">
        <v>278</v>
      </c>
      <c r="K31" t="s">
        <v>84</v>
      </c>
      <c r="L31" t="s">
        <v>436</v>
      </c>
      <c r="M31" t="s">
        <v>85</v>
      </c>
      <c r="N31" t="s">
        <v>84</v>
      </c>
    </row>
    <row r="32" spans="1:14" ht="120" x14ac:dyDescent="0.25">
      <c r="A32" t="s">
        <v>367</v>
      </c>
      <c r="B32" t="s">
        <v>368</v>
      </c>
      <c r="C32" t="s">
        <v>306</v>
      </c>
      <c r="D32" s="63" t="s">
        <v>369</v>
      </c>
      <c r="E32" t="s">
        <v>83</v>
      </c>
      <c r="F32" t="s">
        <v>83</v>
      </c>
      <c r="G32" t="s">
        <v>84</v>
      </c>
      <c r="H32" t="s">
        <v>84</v>
      </c>
      <c r="I32" t="s">
        <v>84</v>
      </c>
      <c r="J32" t="s">
        <v>84</v>
      </c>
      <c r="K32" t="s">
        <v>84</v>
      </c>
      <c r="L32" t="s">
        <v>436</v>
      </c>
      <c r="M32" t="s">
        <v>85</v>
      </c>
      <c r="N32" s="63" t="s">
        <v>417</v>
      </c>
    </row>
    <row r="33" spans="1:14" ht="75" x14ac:dyDescent="0.25">
      <c r="A33">
        <v>259114</v>
      </c>
      <c r="B33" t="s">
        <v>482</v>
      </c>
      <c r="C33" t="s">
        <v>483</v>
      </c>
      <c r="D33" s="63" t="s">
        <v>484</v>
      </c>
      <c r="E33" t="s">
        <v>84</v>
      </c>
      <c r="F33" t="s">
        <v>86</v>
      </c>
      <c r="G33" t="s">
        <v>84</v>
      </c>
      <c r="H33" t="s">
        <v>84</v>
      </c>
      <c r="I33" t="s">
        <v>84</v>
      </c>
      <c r="J33" t="s">
        <v>84</v>
      </c>
      <c r="K33" t="s">
        <v>84</v>
      </c>
      <c r="L33" t="s">
        <v>92</v>
      </c>
      <c r="M33" t="s">
        <v>85</v>
      </c>
      <c r="N33" t="s">
        <v>84</v>
      </c>
    </row>
    <row r="34" spans="1:14" ht="90" x14ac:dyDescent="0.25">
      <c r="A34" t="s">
        <v>304</v>
      </c>
      <c r="B34" t="s">
        <v>305</v>
      </c>
      <c r="C34" t="s">
        <v>306</v>
      </c>
      <c r="D34" s="63" t="s">
        <v>307</v>
      </c>
      <c r="E34" t="s">
        <v>83</v>
      </c>
      <c r="F34" t="s">
        <v>83</v>
      </c>
      <c r="G34" t="s">
        <v>84</v>
      </c>
      <c r="H34" t="s">
        <v>84</v>
      </c>
      <c r="I34" t="s">
        <v>84</v>
      </c>
      <c r="J34" t="s">
        <v>84</v>
      </c>
      <c r="K34" t="s">
        <v>84</v>
      </c>
      <c r="L34" t="s">
        <v>436</v>
      </c>
      <c r="M34" t="s">
        <v>85</v>
      </c>
      <c r="N34" s="63" t="s">
        <v>308</v>
      </c>
    </row>
    <row r="35" spans="1:14" ht="135" x14ac:dyDescent="0.25">
      <c r="A35" s="63" t="s">
        <v>451</v>
      </c>
      <c r="B35" t="s">
        <v>450</v>
      </c>
      <c r="C35" t="s">
        <v>452</v>
      </c>
      <c r="D35" s="63" t="s">
        <v>454</v>
      </c>
      <c r="E35" t="s">
        <v>86</v>
      </c>
      <c r="F35" t="s">
        <v>86</v>
      </c>
      <c r="G35" t="s">
        <v>84</v>
      </c>
      <c r="H35" t="s">
        <v>84</v>
      </c>
      <c r="I35" t="s">
        <v>84</v>
      </c>
      <c r="J35" t="s">
        <v>84</v>
      </c>
      <c r="K35" t="s">
        <v>84</v>
      </c>
      <c r="L35" t="s">
        <v>92</v>
      </c>
      <c r="M35" t="s">
        <v>85</v>
      </c>
      <c r="N35" t="s">
        <v>84</v>
      </c>
    </row>
    <row r="36" spans="1:14" ht="30" x14ac:dyDescent="0.25">
      <c r="A36" t="s">
        <v>362</v>
      </c>
      <c r="B36" t="s">
        <v>363</v>
      </c>
      <c r="C36" t="s">
        <v>141</v>
      </c>
      <c r="D36" s="63" t="s">
        <v>364</v>
      </c>
      <c r="E36" t="s">
        <v>249</v>
      </c>
      <c r="F36" t="s">
        <v>86</v>
      </c>
      <c r="G36" t="s">
        <v>84</v>
      </c>
      <c r="H36" t="s">
        <v>84</v>
      </c>
      <c r="I36" t="s">
        <v>84</v>
      </c>
      <c r="J36" t="s">
        <v>84</v>
      </c>
      <c r="K36" t="s">
        <v>84</v>
      </c>
      <c r="L36" t="s">
        <v>92</v>
      </c>
      <c r="M36" t="s">
        <v>85</v>
      </c>
      <c r="N36" t="s">
        <v>84</v>
      </c>
    </row>
    <row r="37" spans="1:14" ht="60" x14ac:dyDescent="0.25">
      <c r="A37">
        <v>256457</v>
      </c>
      <c r="B37" t="s">
        <v>457</v>
      </c>
      <c r="C37" t="s">
        <v>141</v>
      </c>
      <c r="D37" s="63" t="s">
        <v>458</v>
      </c>
      <c r="E37" t="s">
        <v>86</v>
      </c>
      <c r="F37" t="s">
        <v>86</v>
      </c>
      <c r="G37" t="s">
        <v>84</v>
      </c>
      <c r="H37" t="s">
        <v>84</v>
      </c>
      <c r="I37" t="s">
        <v>84</v>
      </c>
      <c r="J37" t="s">
        <v>84</v>
      </c>
      <c r="K37" t="s">
        <v>84</v>
      </c>
      <c r="L37" t="s">
        <v>92</v>
      </c>
      <c r="M37" t="s">
        <v>85</v>
      </c>
      <c r="N37" t="s">
        <v>84</v>
      </c>
    </row>
    <row r="38" spans="1:14" x14ac:dyDescent="0.25">
      <c r="A38">
        <v>254100</v>
      </c>
      <c r="B38" t="s">
        <v>437</v>
      </c>
      <c r="C38" t="s">
        <v>130</v>
      </c>
      <c r="D38" t="s">
        <v>438</v>
      </c>
      <c r="E38" t="s">
        <v>86</v>
      </c>
      <c r="F38" t="s">
        <v>86</v>
      </c>
      <c r="G38" t="s">
        <v>84</v>
      </c>
      <c r="H38" t="s">
        <v>84</v>
      </c>
      <c r="I38" t="s">
        <v>84</v>
      </c>
      <c r="J38" t="s">
        <v>84</v>
      </c>
      <c r="K38" t="s">
        <v>84</v>
      </c>
      <c r="L38" t="s">
        <v>92</v>
      </c>
      <c r="M38" t="s">
        <v>85</v>
      </c>
    </row>
    <row r="39" spans="1:14" x14ac:dyDescent="0.25">
      <c r="A39">
        <v>260976</v>
      </c>
      <c r="B39" t="s">
        <v>449</v>
      </c>
      <c r="C39" t="s">
        <v>138</v>
      </c>
      <c r="D39" t="s">
        <v>446</v>
      </c>
      <c r="E39" t="s">
        <v>86</v>
      </c>
      <c r="F39" t="s">
        <v>86</v>
      </c>
      <c r="G39" t="s">
        <v>84</v>
      </c>
      <c r="H39" t="s">
        <v>84</v>
      </c>
      <c r="I39" t="s">
        <v>84</v>
      </c>
      <c r="J39" t="s">
        <v>84</v>
      </c>
      <c r="K39" t="s">
        <v>84</v>
      </c>
      <c r="L39" t="s">
        <v>92</v>
      </c>
      <c r="M39" t="s">
        <v>85</v>
      </c>
      <c r="N39" t="s">
        <v>84</v>
      </c>
    </row>
    <row r="40" spans="1:14" ht="270" x14ac:dyDescent="0.25">
      <c r="A40" t="s">
        <v>350</v>
      </c>
      <c r="B40" t="s">
        <v>351</v>
      </c>
      <c r="C40" t="s">
        <v>138</v>
      </c>
      <c r="D40" s="63" t="s">
        <v>461</v>
      </c>
      <c r="E40" t="s">
        <v>249</v>
      </c>
      <c r="F40" t="s">
        <v>86</v>
      </c>
      <c r="G40" t="s">
        <v>84</v>
      </c>
      <c r="H40" t="s">
        <v>84</v>
      </c>
      <c r="I40" t="s">
        <v>84</v>
      </c>
      <c r="J40" t="s">
        <v>84</v>
      </c>
      <c r="K40" t="s">
        <v>84</v>
      </c>
      <c r="L40" t="s">
        <v>492</v>
      </c>
      <c r="M40" t="s">
        <v>85</v>
      </c>
      <c r="N40" t="s">
        <v>84</v>
      </c>
    </row>
    <row r="41" spans="1:14" ht="135" x14ac:dyDescent="0.25">
      <c r="A41">
        <v>253693</v>
      </c>
      <c r="B41" t="s">
        <v>468</v>
      </c>
      <c r="C41" t="s">
        <v>469</v>
      </c>
      <c r="D41" s="63" t="s">
        <v>471</v>
      </c>
      <c r="E41" t="s">
        <v>86</v>
      </c>
      <c r="F41" t="s">
        <v>84</v>
      </c>
      <c r="G41" t="s">
        <v>84</v>
      </c>
      <c r="H41" t="s">
        <v>84</v>
      </c>
      <c r="I41" t="s">
        <v>84</v>
      </c>
      <c r="J41" t="s">
        <v>84</v>
      </c>
      <c r="K41" t="s">
        <v>84</v>
      </c>
      <c r="L41" t="s">
        <v>92</v>
      </c>
      <c r="M41" t="s">
        <v>85</v>
      </c>
      <c r="N41" t="s">
        <v>84</v>
      </c>
    </row>
    <row r="42" spans="1:14" x14ac:dyDescent="0.25">
      <c r="A42">
        <v>262233</v>
      </c>
      <c r="B42" t="s">
        <v>500</v>
      </c>
      <c r="C42" t="s">
        <v>501</v>
      </c>
      <c r="D42" t="s">
        <v>503</v>
      </c>
      <c r="E42" t="s">
        <v>86</v>
      </c>
      <c r="F42" t="s">
        <v>86</v>
      </c>
      <c r="G42" t="s">
        <v>84</v>
      </c>
      <c r="H42" t="s">
        <v>84</v>
      </c>
      <c r="I42" t="s">
        <v>84</v>
      </c>
      <c r="J42" t="s">
        <v>84</v>
      </c>
      <c r="K42" t="s">
        <v>84</v>
      </c>
      <c r="L42" t="s">
        <v>92</v>
      </c>
      <c r="M42" t="s">
        <v>85</v>
      </c>
      <c r="N42" t="s">
        <v>84</v>
      </c>
    </row>
    <row r="43" spans="1:14" ht="90" x14ac:dyDescent="0.25">
      <c r="A43">
        <v>256455</v>
      </c>
      <c r="B43" t="s">
        <v>504</v>
      </c>
      <c r="C43" t="s">
        <v>505</v>
      </c>
      <c r="D43" s="63" t="s">
        <v>507</v>
      </c>
      <c r="E43" t="s">
        <v>86</v>
      </c>
      <c r="F43" t="s">
        <v>86</v>
      </c>
      <c r="G43" t="s">
        <v>84</v>
      </c>
      <c r="H43" t="s">
        <v>84</v>
      </c>
      <c r="I43" t="s">
        <v>84</v>
      </c>
      <c r="J43" t="s">
        <v>84</v>
      </c>
      <c r="K43" t="s">
        <v>84</v>
      </c>
      <c r="L43" t="s">
        <v>92</v>
      </c>
      <c r="M43" t="s">
        <v>85</v>
      </c>
      <c r="N43" t="s">
        <v>84</v>
      </c>
    </row>
    <row r="44" spans="1:14" ht="60" x14ac:dyDescent="0.25">
      <c r="A44" t="s">
        <v>255</v>
      </c>
      <c r="B44" t="s">
        <v>256</v>
      </c>
      <c r="C44" t="s">
        <v>171</v>
      </c>
      <c r="D44" s="63" t="s">
        <v>257</v>
      </c>
      <c r="E44" t="s">
        <v>249</v>
      </c>
      <c r="F44" t="s">
        <v>83</v>
      </c>
      <c r="G44" t="s">
        <v>84</v>
      </c>
      <c r="H44" t="s">
        <v>84</v>
      </c>
      <c r="I44" t="s">
        <v>84</v>
      </c>
      <c r="J44" t="s">
        <v>84</v>
      </c>
      <c r="K44" t="s">
        <v>84</v>
      </c>
      <c r="L44" t="s">
        <v>436</v>
      </c>
      <c r="M44" t="s">
        <v>87</v>
      </c>
      <c r="N44" t="s">
        <v>84</v>
      </c>
    </row>
    <row r="45" spans="1:14" ht="60" x14ac:dyDescent="0.25">
      <c r="A45" t="s">
        <v>270</v>
      </c>
      <c r="B45" t="s">
        <v>271</v>
      </c>
      <c r="C45" t="s">
        <v>272</v>
      </c>
      <c r="D45" s="63" t="s">
        <v>516</v>
      </c>
      <c r="E45" t="s">
        <v>249</v>
      </c>
      <c r="F45" t="s">
        <v>83</v>
      </c>
      <c r="G45" t="s">
        <v>84</v>
      </c>
      <c r="H45" t="s">
        <v>84</v>
      </c>
      <c r="I45" t="s">
        <v>84</v>
      </c>
      <c r="J45" t="s">
        <v>84</v>
      </c>
      <c r="K45" t="s">
        <v>84</v>
      </c>
      <c r="L45" t="s">
        <v>436</v>
      </c>
      <c r="M45" t="s">
        <v>87</v>
      </c>
      <c r="N45" t="s">
        <v>318</v>
      </c>
    </row>
    <row r="46" spans="1:14" ht="375" x14ac:dyDescent="0.25">
      <c r="A46" t="s">
        <v>311</v>
      </c>
      <c r="B46" t="s">
        <v>312</v>
      </c>
      <c r="C46" t="s">
        <v>313</v>
      </c>
      <c r="D46" s="63" t="s">
        <v>314</v>
      </c>
      <c r="E46" t="s">
        <v>83</v>
      </c>
      <c r="F46" t="s">
        <v>83</v>
      </c>
      <c r="G46" t="s">
        <v>84</v>
      </c>
      <c r="H46" t="s">
        <v>84</v>
      </c>
      <c r="I46" t="s">
        <v>84</v>
      </c>
      <c r="J46" t="s">
        <v>84</v>
      </c>
      <c r="K46" t="s">
        <v>84</v>
      </c>
      <c r="L46" t="s">
        <v>436</v>
      </c>
      <c r="M46" t="s">
        <v>87</v>
      </c>
      <c r="N46" t="s">
        <v>84</v>
      </c>
    </row>
    <row r="47" spans="1:14" x14ac:dyDescent="0.25">
      <c r="A47">
        <v>257436</v>
      </c>
      <c r="B47" t="s">
        <v>444</v>
      </c>
      <c r="C47" t="s">
        <v>272</v>
      </c>
      <c r="D47" t="s">
        <v>446</v>
      </c>
      <c r="E47" t="s">
        <v>447</v>
      </c>
      <c r="F47" t="s">
        <v>447</v>
      </c>
      <c r="G47" t="s">
        <v>84</v>
      </c>
      <c r="H47" t="s">
        <v>84</v>
      </c>
      <c r="I47" t="s">
        <v>84</v>
      </c>
      <c r="J47" t="s">
        <v>84</v>
      </c>
      <c r="K47" t="s">
        <v>84</v>
      </c>
      <c r="L47" t="s">
        <v>92</v>
      </c>
      <c r="M47" t="s">
        <v>87</v>
      </c>
      <c r="N47" t="s">
        <v>84</v>
      </c>
    </row>
    <row r="48" spans="1:14" ht="135" x14ac:dyDescent="0.25">
      <c r="A48" t="s">
        <v>102</v>
      </c>
      <c r="B48" t="s">
        <v>103</v>
      </c>
      <c r="C48" t="s">
        <v>101</v>
      </c>
      <c r="D48" s="63" t="s">
        <v>248</v>
      </c>
      <c r="E48" t="s">
        <v>249</v>
      </c>
      <c r="F48" t="s">
        <v>84</v>
      </c>
      <c r="G48" t="s">
        <v>84</v>
      </c>
      <c r="H48" t="s">
        <v>84</v>
      </c>
      <c r="I48" t="s">
        <v>84</v>
      </c>
      <c r="J48" t="s">
        <v>84</v>
      </c>
      <c r="K48" t="s">
        <v>84</v>
      </c>
      <c r="L48" t="s">
        <v>436</v>
      </c>
      <c r="M48" t="s">
        <v>87</v>
      </c>
      <c r="N48" t="s">
        <v>84</v>
      </c>
    </row>
    <row r="49" spans="1:14" ht="30" x14ac:dyDescent="0.25">
      <c r="A49" t="s">
        <v>262</v>
      </c>
      <c r="B49" t="s">
        <v>263</v>
      </c>
      <c r="C49" t="s">
        <v>139</v>
      </c>
      <c r="D49" s="63" t="s">
        <v>264</v>
      </c>
      <c r="E49" t="s">
        <v>249</v>
      </c>
      <c r="F49" t="s">
        <v>86</v>
      </c>
      <c r="G49" t="s">
        <v>84</v>
      </c>
      <c r="H49" t="s">
        <v>84</v>
      </c>
      <c r="I49" t="s">
        <v>84</v>
      </c>
      <c r="J49" t="s">
        <v>84</v>
      </c>
      <c r="K49" t="s">
        <v>84</v>
      </c>
      <c r="L49" t="s">
        <v>436</v>
      </c>
      <c r="M49" t="s">
        <v>87</v>
      </c>
      <c r="N49" t="s">
        <v>84</v>
      </c>
    </row>
    <row r="50" spans="1:14" ht="195" x14ac:dyDescent="0.25">
      <c r="A50" t="s">
        <v>407</v>
      </c>
      <c r="B50" t="s">
        <v>408</v>
      </c>
      <c r="C50" t="s">
        <v>340</v>
      </c>
      <c r="D50" s="63" t="s">
        <v>409</v>
      </c>
      <c r="E50" t="s">
        <v>249</v>
      </c>
      <c r="F50" t="s">
        <v>86</v>
      </c>
      <c r="G50" t="s">
        <v>84</v>
      </c>
      <c r="H50" t="s">
        <v>84</v>
      </c>
      <c r="I50" t="s">
        <v>84</v>
      </c>
      <c r="J50" t="s">
        <v>84</v>
      </c>
      <c r="K50" t="s">
        <v>86</v>
      </c>
      <c r="L50" t="s">
        <v>92</v>
      </c>
      <c r="M50" t="s">
        <v>87</v>
      </c>
      <c r="N50" t="s">
        <v>421</v>
      </c>
    </row>
    <row r="51" spans="1:14" ht="300" x14ac:dyDescent="0.25">
      <c r="A51" t="s">
        <v>128</v>
      </c>
      <c r="B51" t="s">
        <v>126</v>
      </c>
      <c r="C51" t="s">
        <v>101</v>
      </c>
      <c r="D51" s="63" t="s">
        <v>147</v>
      </c>
      <c r="E51" t="s">
        <v>83</v>
      </c>
      <c r="F51" t="s">
        <v>83</v>
      </c>
      <c r="G51" t="s">
        <v>84</v>
      </c>
      <c r="H51" t="s">
        <v>84</v>
      </c>
      <c r="I51" t="s">
        <v>84</v>
      </c>
      <c r="J51" t="s">
        <v>84</v>
      </c>
      <c r="K51" t="s">
        <v>84</v>
      </c>
      <c r="L51" t="s">
        <v>436</v>
      </c>
      <c r="M51" t="s">
        <v>87</v>
      </c>
      <c r="N51" t="s">
        <v>84</v>
      </c>
    </row>
    <row r="52" spans="1:14" ht="90" x14ac:dyDescent="0.25">
      <c r="A52">
        <v>242051</v>
      </c>
      <c r="B52" t="s">
        <v>462</v>
      </c>
      <c r="C52" t="s">
        <v>101</v>
      </c>
      <c r="D52" s="63" t="s">
        <v>464</v>
      </c>
      <c r="E52" t="s">
        <v>86</v>
      </c>
      <c r="F52" t="s">
        <v>86</v>
      </c>
      <c r="G52" t="s">
        <v>84</v>
      </c>
      <c r="H52" t="s">
        <v>84</v>
      </c>
      <c r="I52" t="s">
        <v>84</v>
      </c>
      <c r="J52" t="s">
        <v>84</v>
      </c>
      <c r="K52" t="s">
        <v>84</v>
      </c>
      <c r="L52" t="s">
        <v>92</v>
      </c>
      <c r="M52" t="s">
        <v>87</v>
      </c>
      <c r="N52" t="s">
        <v>84</v>
      </c>
    </row>
    <row r="53" spans="1:14" ht="90" x14ac:dyDescent="0.25">
      <c r="A53" t="s">
        <v>374</v>
      </c>
      <c r="B53" t="s">
        <v>375</v>
      </c>
      <c r="C53" t="s">
        <v>376</v>
      </c>
      <c r="D53" s="63" t="s">
        <v>268</v>
      </c>
      <c r="E53" t="s">
        <v>84</v>
      </c>
      <c r="F53" t="s">
        <v>86</v>
      </c>
      <c r="G53" t="s">
        <v>84</v>
      </c>
      <c r="H53" t="s">
        <v>84</v>
      </c>
      <c r="I53" t="s">
        <v>84</v>
      </c>
      <c r="J53" t="s">
        <v>84</v>
      </c>
      <c r="K53" t="s">
        <v>84</v>
      </c>
      <c r="L53" t="s">
        <v>436</v>
      </c>
      <c r="M53" t="s">
        <v>87</v>
      </c>
      <c r="N53" s="63" t="s">
        <v>377</v>
      </c>
    </row>
    <row r="54" spans="1:14" ht="60" x14ac:dyDescent="0.25">
      <c r="A54" t="s">
        <v>293</v>
      </c>
      <c r="B54" t="s">
        <v>294</v>
      </c>
      <c r="C54" t="s">
        <v>295</v>
      </c>
      <c r="D54" s="63" t="s">
        <v>296</v>
      </c>
      <c r="E54" t="s">
        <v>84</v>
      </c>
      <c r="F54" t="s">
        <v>84</v>
      </c>
      <c r="G54" t="s">
        <v>84</v>
      </c>
      <c r="H54" t="s">
        <v>84</v>
      </c>
      <c r="I54" t="s">
        <v>84</v>
      </c>
      <c r="J54" t="s">
        <v>84</v>
      </c>
      <c r="K54" t="s">
        <v>84</v>
      </c>
      <c r="L54" t="s">
        <v>436</v>
      </c>
      <c r="M54" t="s">
        <v>87</v>
      </c>
      <c r="N54" t="s">
        <v>86</v>
      </c>
    </row>
    <row r="55" spans="1:14" ht="150" x14ac:dyDescent="0.25">
      <c r="A55">
        <v>259996</v>
      </c>
      <c r="B55" t="s">
        <v>465</v>
      </c>
      <c r="C55" t="s">
        <v>101</v>
      </c>
      <c r="D55" s="63" t="s">
        <v>467</v>
      </c>
      <c r="E55" t="s">
        <v>86</v>
      </c>
      <c r="F55" t="s">
        <v>86</v>
      </c>
      <c r="G55" t="s">
        <v>84</v>
      </c>
      <c r="H55" t="s">
        <v>84</v>
      </c>
      <c r="I55" t="s">
        <v>84</v>
      </c>
      <c r="J55" t="s">
        <v>84</v>
      </c>
      <c r="K55" t="s">
        <v>84</v>
      </c>
      <c r="L55" t="s">
        <v>92</v>
      </c>
      <c r="M55" t="s">
        <v>87</v>
      </c>
      <c r="N55" t="s">
        <v>84</v>
      </c>
    </row>
    <row r="56" spans="1:14" ht="330" x14ac:dyDescent="0.25">
      <c r="A56" t="s">
        <v>372</v>
      </c>
      <c r="B56" s="63" t="s">
        <v>441</v>
      </c>
      <c r="C56" t="s">
        <v>316</v>
      </c>
      <c r="D56" s="63" t="s">
        <v>373</v>
      </c>
      <c r="E56" t="s">
        <v>249</v>
      </c>
      <c r="F56" t="s">
        <v>86</v>
      </c>
      <c r="G56" t="s">
        <v>84</v>
      </c>
      <c r="H56" t="s">
        <v>84</v>
      </c>
      <c r="I56" t="s">
        <v>84</v>
      </c>
      <c r="J56" t="s">
        <v>84</v>
      </c>
      <c r="K56" t="s">
        <v>84</v>
      </c>
      <c r="L56" t="s">
        <v>92</v>
      </c>
      <c r="M56" t="s">
        <v>87</v>
      </c>
      <c r="N56" t="s">
        <v>84</v>
      </c>
    </row>
    <row r="57" spans="1:14" x14ac:dyDescent="0.25">
      <c r="A57">
        <v>255144</v>
      </c>
      <c r="B57" t="s">
        <v>473</v>
      </c>
      <c r="C57" t="s">
        <v>124</v>
      </c>
      <c r="D57" t="s">
        <v>475</v>
      </c>
      <c r="E57" t="s">
        <v>447</v>
      </c>
      <c r="F57" t="s">
        <v>86</v>
      </c>
      <c r="G57" t="s">
        <v>84</v>
      </c>
      <c r="H57" t="s">
        <v>84</v>
      </c>
      <c r="I57" t="s">
        <v>84</v>
      </c>
      <c r="J57" t="s">
        <v>84</v>
      </c>
      <c r="K57" t="s">
        <v>84</v>
      </c>
      <c r="L57" t="s">
        <v>92</v>
      </c>
      <c r="M57" t="s">
        <v>87</v>
      </c>
      <c r="N57" t="s">
        <v>84</v>
      </c>
    </row>
    <row r="58" spans="1:14" ht="60" x14ac:dyDescent="0.25">
      <c r="A58" t="s">
        <v>411</v>
      </c>
      <c r="B58" t="s">
        <v>412</v>
      </c>
      <c r="C58" t="s">
        <v>413</v>
      </c>
      <c r="D58" s="63" t="s">
        <v>414</v>
      </c>
      <c r="E58" t="s">
        <v>249</v>
      </c>
      <c r="F58" t="s">
        <v>83</v>
      </c>
      <c r="G58" t="s">
        <v>84</v>
      </c>
      <c r="H58" t="s">
        <v>84</v>
      </c>
      <c r="I58" t="s">
        <v>84</v>
      </c>
      <c r="J58" t="s">
        <v>84</v>
      </c>
      <c r="K58" t="s">
        <v>84</v>
      </c>
      <c r="L58" t="s">
        <v>436</v>
      </c>
      <c r="M58" t="s">
        <v>87</v>
      </c>
      <c r="N58" t="s">
        <v>422</v>
      </c>
    </row>
    <row r="59" spans="1:14" ht="180" x14ac:dyDescent="0.25">
      <c r="A59" t="s">
        <v>131</v>
      </c>
      <c r="B59" t="s">
        <v>132</v>
      </c>
      <c r="C59" t="s">
        <v>133</v>
      </c>
      <c r="D59" s="63" t="s">
        <v>170</v>
      </c>
      <c r="E59" t="s">
        <v>249</v>
      </c>
      <c r="F59" t="s">
        <v>86</v>
      </c>
      <c r="G59" t="s">
        <v>84</v>
      </c>
      <c r="H59" t="s">
        <v>84</v>
      </c>
      <c r="I59" t="s">
        <v>84</v>
      </c>
      <c r="J59" t="s">
        <v>84</v>
      </c>
      <c r="K59" t="s">
        <v>86</v>
      </c>
      <c r="L59" t="s">
        <v>436</v>
      </c>
      <c r="M59" t="s">
        <v>87</v>
      </c>
      <c r="N59" t="s">
        <v>84</v>
      </c>
    </row>
    <row r="60" spans="1:14" ht="45" x14ac:dyDescent="0.25">
      <c r="A60">
        <v>248281</v>
      </c>
      <c r="B60" t="s">
        <v>331</v>
      </c>
      <c r="C60" t="s">
        <v>139</v>
      </c>
      <c r="D60" s="63" t="s">
        <v>332</v>
      </c>
      <c r="E60" t="s">
        <v>86</v>
      </c>
      <c r="F60" t="s">
        <v>86</v>
      </c>
      <c r="G60" t="s">
        <v>84</v>
      </c>
      <c r="H60" t="s">
        <v>84</v>
      </c>
      <c r="I60" t="s">
        <v>84</v>
      </c>
      <c r="J60" t="s">
        <v>84</v>
      </c>
      <c r="K60" t="s">
        <v>84</v>
      </c>
      <c r="L60" t="s">
        <v>436</v>
      </c>
      <c r="M60" t="s">
        <v>87</v>
      </c>
      <c r="N60" t="s">
        <v>84</v>
      </c>
    </row>
    <row r="61" spans="1:14" x14ac:dyDescent="0.25">
      <c r="A61">
        <v>260758</v>
      </c>
      <c r="B61" t="s">
        <v>477</v>
      </c>
      <c r="C61" t="s">
        <v>124</v>
      </c>
      <c r="D61" t="s">
        <v>475</v>
      </c>
      <c r="E61" t="s">
        <v>447</v>
      </c>
      <c r="F61" t="s">
        <v>86</v>
      </c>
      <c r="G61" t="s">
        <v>84</v>
      </c>
      <c r="H61" t="s">
        <v>84</v>
      </c>
      <c r="I61" t="s">
        <v>84</v>
      </c>
      <c r="J61" t="s">
        <v>84</v>
      </c>
      <c r="K61" t="s">
        <v>84</v>
      </c>
      <c r="L61" t="s">
        <v>92</v>
      </c>
      <c r="M61" t="s">
        <v>87</v>
      </c>
      <c r="N61" t="s">
        <v>84</v>
      </c>
    </row>
    <row r="62" spans="1:14" ht="30" x14ac:dyDescent="0.25">
      <c r="A62">
        <v>261815</v>
      </c>
      <c r="B62" t="s">
        <v>431</v>
      </c>
      <c r="C62" t="s">
        <v>428</v>
      </c>
      <c r="D62" s="63" t="s">
        <v>432</v>
      </c>
      <c r="E62" t="s">
        <v>84</v>
      </c>
      <c r="F62" t="s">
        <v>86</v>
      </c>
      <c r="G62" t="s">
        <v>84</v>
      </c>
      <c r="H62" t="s">
        <v>84</v>
      </c>
      <c r="I62" t="s">
        <v>84</v>
      </c>
      <c r="J62" t="s">
        <v>84</v>
      </c>
      <c r="K62" t="s">
        <v>84</v>
      </c>
      <c r="L62" t="s">
        <v>92</v>
      </c>
      <c r="M62" t="s">
        <v>87</v>
      </c>
      <c r="N62" t="s">
        <v>84</v>
      </c>
    </row>
    <row r="63" spans="1:14" x14ac:dyDescent="0.25">
      <c r="A63">
        <v>254713</v>
      </c>
      <c r="B63" t="s">
        <v>478</v>
      </c>
      <c r="C63" t="s">
        <v>124</v>
      </c>
      <c r="D63" t="s">
        <v>475</v>
      </c>
      <c r="E63" t="s">
        <v>447</v>
      </c>
      <c r="F63" t="s">
        <v>86</v>
      </c>
      <c r="G63" t="s">
        <v>84</v>
      </c>
      <c r="H63" t="s">
        <v>84</v>
      </c>
      <c r="I63" t="s">
        <v>84</v>
      </c>
      <c r="J63" t="s">
        <v>84</v>
      </c>
      <c r="K63" t="s">
        <v>84</v>
      </c>
      <c r="L63" t="s">
        <v>92</v>
      </c>
      <c r="M63" t="s">
        <v>87</v>
      </c>
      <c r="N63" t="s">
        <v>84</v>
      </c>
    </row>
    <row r="64" spans="1:14" ht="45" x14ac:dyDescent="0.25">
      <c r="A64" t="s">
        <v>334</v>
      </c>
      <c r="B64" t="s">
        <v>335</v>
      </c>
      <c r="C64" t="s">
        <v>336</v>
      </c>
      <c r="D64" s="63" t="s">
        <v>517</v>
      </c>
      <c r="E64" t="s">
        <v>84</v>
      </c>
      <c r="F64" t="s">
        <v>86</v>
      </c>
      <c r="G64" t="s">
        <v>84</v>
      </c>
      <c r="H64" t="s">
        <v>84</v>
      </c>
      <c r="I64" t="s">
        <v>84</v>
      </c>
      <c r="J64" t="s">
        <v>84</v>
      </c>
      <c r="K64" t="s">
        <v>84</v>
      </c>
      <c r="L64" t="s">
        <v>92</v>
      </c>
      <c r="M64" t="s">
        <v>87</v>
      </c>
      <c r="N64" t="s">
        <v>86</v>
      </c>
    </row>
    <row r="65" spans="1:14" x14ac:dyDescent="0.25">
      <c r="A65">
        <v>250031</v>
      </c>
      <c r="B65" t="s">
        <v>486</v>
      </c>
      <c r="C65" t="s">
        <v>487</v>
      </c>
      <c r="D65" t="s">
        <v>488</v>
      </c>
      <c r="E65" t="s">
        <v>84</v>
      </c>
      <c r="F65" t="s">
        <v>86</v>
      </c>
      <c r="G65" t="s">
        <v>84</v>
      </c>
      <c r="H65" t="s">
        <v>84</v>
      </c>
      <c r="I65" t="s">
        <v>84</v>
      </c>
      <c r="J65" t="s">
        <v>84</v>
      </c>
      <c r="K65" t="s">
        <v>84</v>
      </c>
      <c r="L65" t="s">
        <v>92</v>
      </c>
      <c r="M65" t="s">
        <v>87</v>
      </c>
      <c r="N65" t="s">
        <v>84</v>
      </c>
    </row>
    <row r="66" spans="1:14" x14ac:dyDescent="0.25">
      <c r="A66">
        <v>260292</v>
      </c>
      <c r="B66" t="s">
        <v>433</v>
      </c>
      <c r="C66" t="s">
        <v>107</v>
      </c>
      <c r="D66" t="s">
        <v>435</v>
      </c>
      <c r="E66" t="s">
        <v>84</v>
      </c>
      <c r="F66" t="s">
        <v>86</v>
      </c>
      <c r="G66" t="s">
        <v>84</v>
      </c>
      <c r="H66" t="s">
        <v>84</v>
      </c>
      <c r="I66" t="s">
        <v>84</v>
      </c>
      <c r="J66" t="s">
        <v>84</v>
      </c>
      <c r="K66" t="s">
        <v>84</v>
      </c>
      <c r="L66" t="s">
        <v>92</v>
      </c>
      <c r="M66" t="s">
        <v>321</v>
      </c>
      <c r="N66" t="s">
        <v>84</v>
      </c>
    </row>
    <row r="67" spans="1:14" ht="30" x14ac:dyDescent="0.25">
      <c r="A67" t="s">
        <v>398</v>
      </c>
      <c r="B67" t="s">
        <v>399</v>
      </c>
      <c r="C67" t="s">
        <v>122</v>
      </c>
      <c r="D67" s="63" t="s">
        <v>268</v>
      </c>
      <c r="E67" t="s">
        <v>84</v>
      </c>
      <c r="F67" t="s">
        <v>86</v>
      </c>
      <c r="G67" t="s">
        <v>84</v>
      </c>
      <c r="H67" t="s">
        <v>84</v>
      </c>
      <c r="I67" t="s">
        <v>84</v>
      </c>
      <c r="J67" t="s">
        <v>84</v>
      </c>
      <c r="K67" t="s">
        <v>84</v>
      </c>
      <c r="L67" t="s">
        <v>436</v>
      </c>
      <c r="M67" t="s">
        <v>321</v>
      </c>
      <c r="N67" t="s">
        <v>86</v>
      </c>
    </row>
    <row r="68" spans="1:14" x14ac:dyDescent="0.25">
      <c r="A68">
        <v>245042</v>
      </c>
      <c r="B68" t="s">
        <v>494</v>
      </c>
      <c r="C68" t="s">
        <v>141</v>
      </c>
      <c r="D68" t="s">
        <v>435</v>
      </c>
      <c r="E68" t="s">
        <v>84</v>
      </c>
      <c r="F68" t="s">
        <v>86</v>
      </c>
      <c r="G68" t="s">
        <v>84</v>
      </c>
      <c r="H68" t="s">
        <v>84</v>
      </c>
      <c r="I68" t="s">
        <v>84</v>
      </c>
      <c r="J68" t="s">
        <v>84</v>
      </c>
      <c r="K68" t="s">
        <v>84</v>
      </c>
      <c r="L68" t="s">
        <v>92</v>
      </c>
      <c r="M68" t="s">
        <v>321</v>
      </c>
      <c r="N68" t="s">
        <v>84</v>
      </c>
    </row>
    <row r="69" spans="1:14" x14ac:dyDescent="0.25">
      <c r="A69">
        <v>236949</v>
      </c>
      <c r="B69" t="s">
        <v>498</v>
      </c>
      <c r="C69" t="s">
        <v>360</v>
      </c>
      <c r="D69" t="s">
        <v>168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  <c r="J69" t="s">
        <v>84</v>
      </c>
      <c r="K69" t="s">
        <v>84</v>
      </c>
      <c r="L69" t="s">
        <v>92</v>
      </c>
      <c r="M69" t="s">
        <v>321</v>
      </c>
      <c r="N69" t="s">
        <v>84</v>
      </c>
    </row>
    <row r="70" spans="1:14" x14ac:dyDescent="0.25">
      <c r="A70">
        <v>239813</v>
      </c>
      <c r="B70" t="s">
        <v>510</v>
      </c>
      <c r="C70" t="s">
        <v>122</v>
      </c>
      <c r="D70" t="s">
        <v>511</v>
      </c>
      <c r="E70" t="s">
        <v>84</v>
      </c>
      <c r="F70" t="s">
        <v>84</v>
      </c>
      <c r="G70" t="s">
        <v>84</v>
      </c>
      <c r="H70" t="s">
        <v>84</v>
      </c>
      <c r="I70" t="s">
        <v>84</v>
      </c>
      <c r="J70" t="s">
        <v>84</v>
      </c>
      <c r="K70" t="s">
        <v>84</v>
      </c>
      <c r="L70" t="s">
        <v>92</v>
      </c>
      <c r="M70" t="s">
        <v>321</v>
      </c>
      <c r="N70" t="s">
        <v>84</v>
      </c>
    </row>
  </sheetData>
  <pageMargins left="0.7" right="0.7" top="0.75" bottom="0.75" header="0.3" footer="0.3"/>
  <pageSetup orientation="portrait" r:id="rId1"/>
  <headerFooter>
    <oddFooter>&amp;C&amp;1#&amp;"Calibri"&amp;12&amp;K000000e&amp; -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opLeftCell="A16" workbookViewId="0">
      <selection activeCell="I28" sqref="I28"/>
    </sheetView>
  </sheetViews>
  <sheetFormatPr defaultRowHeight="15" x14ac:dyDescent="0.25"/>
  <cols>
    <col min="1" max="1" width="17.140625" customWidth="1"/>
    <col min="2" max="2" width="8.7109375" customWidth="1"/>
    <col min="3" max="3" width="3.28515625" customWidth="1"/>
    <col min="4" max="4" width="12.42578125" customWidth="1"/>
    <col min="5" max="5" width="18.85546875" customWidth="1"/>
    <col min="6" max="6" width="3.28515625" customWidth="1"/>
    <col min="7" max="7" width="17.28515625" bestFit="1" customWidth="1"/>
    <col min="8" max="8" width="15.5703125" bestFit="1" customWidth="1"/>
    <col min="9" max="9" width="19.85546875" bestFit="1" customWidth="1"/>
    <col min="10" max="10" width="10.42578125" bestFit="1" customWidth="1"/>
    <col min="11" max="11" width="17.140625" bestFit="1" customWidth="1"/>
    <col min="12" max="12" width="11.5703125" bestFit="1" customWidth="1"/>
    <col min="13" max="13" width="3.85546875" customWidth="1"/>
    <col min="14" max="14" width="4.7109375" hidden="1" customWidth="1"/>
    <col min="15" max="15" width="12.5703125" hidden="1" customWidth="1"/>
    <col min="16" max="16" width="5.5703125" customWidth="1"/>
    <col min="17" max="17" width="6.140625" customWidth="1"/>
    <col min="18" max="18" width="8" customWidth="1"/>
    <col min="19" max="19" width="12.140625" bestFit="1" customWidth="1"/>
    <col min="20" max="20" width="10.42578125" bestFit="1" customWidth="1"/>
    <col min="21" max="21" width="12.5703125" bestFit="1" customWidth="1"/>
  </cols>
  <sheetData>
    <row r="1" spans="1:18" ht="18.75" customHeight="1" x14ac:dyDescent="0.3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x14ac:dyDescent="0.25">
      <c r="A2" s="1"/>
      <c r="B2" s="1"/>
      <c r="C2" s="1"/>
      <c r="D2" s="1"/>
      <c r="E2" s="1"/>
      <c r="F2" s="1"/>
    </row>
    <row r="3" spans="1:18" ht="15" customHeight="1" x14ac:dyDescent="0.25">
      <c r="A3" s="90" t="s">
        <v>1</v>
      </c>
      <c r="B3" s="91"/>
      <c r="C3" s="1"/>
      <c r="D3" s="90" t="s">
        <v>47</v>
      </c>
      <c r="E3" s="91"/>
      <c r="F3" s="1"/>
      <c r="G3" s="92" t="s">
        <v>90</v>
      </c>
      <c r="H3" s="93"/>
      <c r="I3" s="94"/>
      <c r="J3" s="95"/>
      <c r="K3" s="95"/>
      <c r="L3" s="96"/>
    </row>
    <row r="4" spans="1:18" x14ac:dyDescent="0.25">
      <c r="A4" s="10" t="s">
        <v>3</v>
      </c>
      <c r="B4" s="2" t="s">
        <v>42</v>
      </c>
      <c r="C4" s="1"/>
      <c r="D4" s="10" t="s">
        <v>3</v>
      </c>
      <c r="E4" s="2" t="s">
        <v>42</v>
      </c>
      <c r="F4" s="1"/>
      <c r="G4" s="20"/>
      <c r="H4" s="20"/>
      <c r="I4" s="20"/>
      <c r="J4" s="20"/>
      <c r="K4" s="20"/>
      <c r="L4" s="20"/>
    </row>
    <row r="5" spans="1:18" x14ac:dyDescent="0.25">
      <c r="A5" s="9" t="s">
        <v>83</v>
      </c>
      <c r="B5" s="26">
        <v>12</v>
      </c>
      <c r="C5" s="1"/>
      <c r="D5" s="9" t="s">
        <v>86</v>
      </c>
      <c r="E5" s="26">
        <v>1</v>
      </c>
      <c r="F5" s="1"/>
      <c r="G5" s="20"/>
      <c r="H5" s="20"/>
      <c r="I5" s="20"/>
      <c r="J5" s="20"/>
      <c r="K5" s="20"/>
      <c r="L5" s="20"/>
    </row>
    <row r="6" spans="1:18" x14ac:dyDescent="0.25">
      <c r="A6" s="9" t="s">
        <v>84</v>
      </c>
      <c r="B6" s="26">
        <v>15</v>
      </c>
      <c r="C6" s="1"/>
      <c r="D6" s="9" t="s">
        <v>84</v>
      </c>
      <c r="E6" s="26">
        <v>70</v>
      </c>
      <c r="F6" s="1"/>
      <c r="G6" s="20"/>
      <c r="H6" s="20"/>
      <c r="I6" s="20"/>
      <c r="J6" s="20"/>
      <c r="K6" s="20"/>
      <c r="L6" s="20"/>
    </row>
    <row r="7" spans="1:18" x14ac:dyDescent="0.25">
      <c r="A7" s="9" t="s">
        <v>86</v>
      </c>
      <c r="B7" s="26">
        <v>16</v>
      </c>
      <c r="C7" s="1"/>
      <c r="D7" s="9" t="s">
        <v>231</v>
      </c>
      <c r="E7" s="26">
        <v>1</v>
      </c>
      <c r="F7" s="1"/>
      <c r="G7" s="20"/>
      <c r="H7" s="20"/>
      <c r="I7" s="20"/>
      <c r="J7" s="20"/>
      <c r="K7" s="20"/>
      <c r="L7" s="20"/>
    </row>
    <row r="8" spans="1:18" x14ac:dyDescent="0.25">
      <c r="A8" s="9" t="s">
        <v>447</v>
      </c>
      <c r="B8" s="26">
        <v>5</v>
      </c>
      <c r="C8" s="1"/>
      <c r="D8" s="9" t="s">
        <v>4</v>
      </c>
      <c r="E8" s="26">
        <v>72</v>
      </c>
      <c r="F8" s="1"/>
      <c r="G8" s="20"/>
      <c r="H8" s="20"/>
      <c r="I8" s="20"/>
      <c r="J8" s="20"/>
      <c r="K8" s="20"/>
      <c r="L8" s="20"/>
    </row>
    <row r="9" spans="1:18" x14ac:dyDescent="0.25">
      <c r="A9" s="9" t="s">
        <v>249</v>
      </c>
      <c r="B9" s="26">
        <v>24</v>
      </c>
      <c r="C9" s="1"/>
      <c r="F9" s="1"/>
      <c r="G9" s="20"/>
      <c r="H9" s="20"/>
      <c r="I9" s="20"/>
      <c r="J9" s="20"/>
      <c r="K9" s="20"/>
      <c r="L9" s="20"/>
    </row>
    <row r="10" spans="1:18" x14ac:dyDescent="0.25">
      <c r="A10" s="9" t="s">
        <v>4</v>
      </c>
      <c r="B10" s="26">
        <v>72</v>
      </c>
      <c r="C10" s="1"/>
      <c r="F10" s="1"/>
      <c r="G10" s="20"/>
      <c r="H10" s="20"/>
      <c r="I10" s="20"/>
      <c r="J10" s="20"/>
      <c r="K10" s="20"/>
      <c r="L10" s="20"/>
    </row>
    <row r="11" spans="1:18" x14ac:dyDescent="0.25">
      <c r="C11" s="1"/>
      <c r="D11" s="90" t="s">
        <v>49</v>
      </c>
      <c r="E11" s="91"/>
      <c r="F11" s="1"/>
      <c r="G11" s="20"/>
      <c r="H11" s="20"/>
      <c r="I11" s="20"/>
      <c r="J11" s="20"/>
      <c r="K11" s="20"/>
      <c r="L11" s="20"/>
    </row>
    <row r="12" spans="1:18" x14ac:dyDescent="0.25">
      <c r="A12" s="10" t="s">
        <v>3</v>
      </c>
      <c r="B12" s="2" t="s">
        <v>42</v>
      </c>
      <c r="D12" s="10" t="s">
        <v>3</v>
      </c>
      <c r="E12" s="2" t="s">
        <v>42</v>
      </c>
      <c r="G12" s="20"/>
      <c r="H12" s="20"/>
      <c r="I12" s="20"/>
      <c r="J12" s="20"/>
      <c r="K12" s="20"/>
      <c r="L12" s="20"/>
    </row>
    <row r="13" spans="1:18" x14ac:dyDescent="0.25">
      <c r="A13" s="9" t="s">
        <v>83</v>
      </c>
      <c r="B13" s="26">
        <v>19</v>
      </c>
      <c r="D13" s="9" t="s">
        <v>85</v>
      </c>
      <c r="E13" s="26">
        <v>43</v>
      </c>
      <c r="G13" s="20"/>
      <c r="H13" s="20"/>
      <c r="I13" s="20"/>
      <c r="J13" s="20"/>
      <c r="K13" s="20"/>
      <c r="L13" s="20"/>
    </row>
    <row r="14" spans="1:18" x14ac:dyDescent="0.25">
      <c r="A14" s="9" t="s">
        <v>84</v>
      </c>
      <c r="B14" s="26">
        <v>10</v>
      </c>
      <c r="D14" s="9" t="s">
        <v>87</v>
      </c>
      <c r="E14" s="26">
        <v>23</v>
      </c>
      <c r="G14" s="20"/>
      <c r="H14" s="20"/>
      <c r="I14" s="20"/>
      <c r="J14" s="20"/>
      <c r="K14" s="20"/>
      <c r="L14" s="20"/>
    </row>
    <row r="15" spans="1:18" x14ac:dyDescent="0.25">
      <c r="A15" s="9" t="s">
        <v>86</v>
      </c>
      <c r="B15" s="26">
        <v>42</v>
      </c>
      <c r="D15" s="9" t="s">
        <v>321</v>
      </c>
      <c r="E15" s="26">
        <v>6</v>
      </c>
      <c r="G15" s="20"/>
      <c r="H15" s="20"/>
      <c r="I15" s="20"/>
      <c r="J15" s="20"/>
      <c r="K15" s="20"/>
      <c r="L15" s="20"/>
    </row>
    <row r="16" spans="1:18" x14ac:dyDescent="0.25">
      <c r="A16" s="9" t="s">
        <v>447</v>
      </c>
      <c r="B16" s="26">
        <v>1</v>
      </c>
      <c r="D16" s="9" t="s">
        <v>4</v>
      </c>
      <c r="E16" s="26">
        <v>72</v>
      </c>
      <c r="G16" s="20"/>
      <c r="H16" s="20"/>
      <c r="I16" s="20"/>
      <c r="J16" s="20"/>
      <c r="K16" s="20"/>
      <c r="L16" s="20"/>
    </row>
    <row r="17" spans="1:18" x14ac:dyDescent="0.25">
      <c r="A17" s="9" t="s">
        <v>4</v>
      </c>
      <c r="B17" s="26">
        <v>72</v>
      </c>
    </row>
    <row r="20" spans="1:18" x14ac:dyDescent="0.25">
      <c r="A20" s="88" t="s">
        <v>50</v>
      </c>
      <c r="B20" s="88"/>
      <c r="C20" s="2"/>
      <c r="D20" s="88" t="s">
        <v>49</v>
      </c>
      <c r="E20" s="88"/>
    </row>
    <row r="21" spans="1:18" x14ac:dyDescent="0.25">
      <c r="A21" s="10" t="s">
        <v>96</v>
      </c>
      <c r="B21" s="2" t="s">
        <v>100</v>
      </c>
      <c r="C21" s="2"/>
      <c r="D21" s="10" t="s">
        <v>48</v>
      </c>
      <c r="E21" s="2" t="s">
        <v>42</v>
      </c>
    </row>
    <row r="22" spans="1:18" x14ac:dyDescent="0.25">
      <c r="A22" s="9" t="s">
        <v>92</v>
      </c>
      <c r="B22" s="26">
        <v>35</v>
      </c>
      <c r="C22" s="2"/>
      <c r="D22" s="9" t="s">
        <v>321</v>
      </c>
      <c r="E22" s="26">
        <v>6</v>
      </c>
      <c r="F22" s="8"/>
    </row>
    <row r="23" spans="1:18" x14ac:dyDescent="0.25">
      <c r="A23" s="9" t="s">
        <v>436</v>
      </c>
      <c r="B23" s="26">
        <v>36</v>
      </c>
      <c r="C23" s="2"/>
      <c r="D23" s="9" t="s">
        <v>87</v>
      </c>
      <c r="E23" s="26">
        <v>23</v>
      </c>
    </row>
    <row r="24" spans="1:18" x14ac:dyDescent="0.25">
      <c r="A24" s="9" t="s">
        <v>492</v>
      </c>
      <c r="B24" s="26">
        <v>1</v>
      </c>
      <c r="C24" s="2"/>
      <c r="D24" s="9" t="s">
        <v>85</v>
      </c>
      <c r="E24" s="26">
        <v>43</v>
      </c>
      <c r="F24" s="8"/>
    </row>
    <row r="25" spans="1:18" x14ac:dyDescent="0.25">
      <c r="A25" s="9" t="s">
        <v>4</v>
      </c>
      <c r="B25" s="26">
        <v>72</v>
      </c>
      <c r="C25" s="2"/>
      <c r="D25" s="9" t="s">
        <v>4</v>
      </c>
      <c r="E25" s="26">
        <v>72</v>
      </c>
      <c r="F25" s="8"/>
    </row>
    <row r="26" spans="1:18" x14ac:dyDescent="0.25">
      <c r="H26" s="12"/>
    </row>
    <row r="28" spans="1:18" x14ac:dyDescent="0.25">
      <c r="A28" s="10" t="s">
        <v>5</v>
      </c>
      <c r="B28" s="2" t="s">
        <v>92</v>
      </c>
      <c r="D28" s="10" t="s">
        <v>5</v>
      </c>
      <c r="E28" s="2" t="s">
        <v>92</v>
      </c>
    </row>
    <row r="29" spans="1:18" x14ac:dyDescent="0.25">
      <c r="A29" s="86" t="s">
        <v>92</v>
      </c>
      <c r="B29" s="87"/>
      <c r="D29" s="86" t="s">
        <v>92</v>
      </c>
      <c r="E29" s="8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10" t="s">
        <v>3</v>
      </c>
      <c r="B30" s="2" t="s">
        <v>80</v>
      </c>
      <c r="D30" s="10" t="s">
        <v>3</v>
      </c>
      <c r="E30" s="2" t="s">
        <v>93</v>
      </c>
    </row>
    <row r="31" spans="1:18" x14ac:dyDescent="0.25">
      <c r="A31" s="9" t="s">
        <v>321</v>
      </c>
      <c r="B31" s="26">
        <v>5</v>
      </c>
      <c r="D31" s="9" t="s">
        <v>83</v>
      </c>
      <c r="E31" s="26">
        <v>1</v>
      </c>
    </row>
    <row r="32" spans="1:18" x14ac:dyDescent="0.25">
      <c r="A32" s="9" t="s">
        <v>87</v>
      </c>
      <c r="B32" s="26">
        <v>12</v>
      </c>
      <c r="D32" s="9" t="s">
        <v>84</v>
      </c>
      <c r="E32" s="26">
        <v>5</v>
      </c>
    </row>
    <row r="33" spans="1:5" x14ac:dyDescent="0.25">
      <c r="A33" s="9" t="s">
        <v>85</v>
      </c>
      <c r="B33" s="26">
        <v>18</v>
      </c>
      <c r="D33" s="9" t="s">
        <v>447</v>
      </c>
      <c r="E33" s="26">
        <v>1</v>
      </c>
    </row>
    <row r="34" spans="1:5" x14ac:dyDescent="0.25">
      <c r="A34" s="9" t="s">
        <v>4</v>
      </c>
      <c r="B34" s="26">
        <v>35</v>
      </c>
      <c r="D34" s="9" t="s">
        <v>86</v>
      </c>
      <c r="E34" s="26">
        <v>28</v>
      </c>
    </row>
    <row r="35" spans="1:5" x14ac:dyDescent="0.25">
      <c r="D35" s="9" t="s">
        <v>4</v>
      </c>
      <c r="E35" s="26">
        <v>35</v>
      </c>
    </row>
    <row r="39" spans="1:5" x14ac:dyDescent="0.25">
      <c r="A39" s="86" t="s">
        <v>92</v>
      </c>
      <c r="B39" s="87"/>
    </row>
    <row r="40" spans="1:5" x14ac:dyDescent="0.25">
      <c r="A40" s="2"/>
      <c r="B40" s="2"/>
      <c r="C40" s="2"/>
    </row>
    <row r="41" spans="1:5" x14ac:dyDescent="0.25">
      <c r="A41" s="38"/>
      <c r="B41" s="38"/>
      <c r="C41" s="38"/>
    </row>
    <row r="42" spans="1:5" x14ac:dyDescent="0.25">
      <c r="A42" s="38"/>
      <c r="B42" s="38"/>
      <c r="C42" s="38"/>
    </row>
    <row r="43" spans="1:5" x14ac:dyDescent="0.25">
      <c r="A43" s="38"/>
      <c r="B43" s="38"/>
      <c r="C43" s="38"/>
    </row>
    <row r="44" spans="1:5" x14ac:dyDescent="0.25">
      <c r="A44" s="38"/>
      <c r="B44" s="38"/>
      <c r="C44" s="38"/>
    </row>
    <row r="45" spans="1:5" x14ac:dyDescent="0.25">
      <c r="A45" s="38"/>
      <c r="B45" s="38"/>
      <c r="C45" s="38"/>
    </row>
    <row r="46" spans="1:5" x14ac:dyDescent="0.25">
      <c r="A46" s="38"/>
      <c r="B46" s="38"/>
      <c r="C46" s="38"/>
    </row>
    <row r="47" spans="1:5" x14ac:dyDescent="0.25">
      <c r="A47" s="38"/>
      <c r="B47" s="38"/>
      <c r="C47" s="38"/>
    </row>
    <row r="48" spans="1:5" x14ac:dyDescent="0.25">
      <c r="A48" s="38"/>
      <c r="B48" s="38"/>
      <c r="C48" s="38"/>
    </row>
    <row r="49" spans="1:3" x14ac:dyDescent="0.25">
      <c r="A49" s="38"/>
      <c r="B49" s="38"/>
      <c r="C49" s="38"/>
    </row>
    <row r="50" spans="1:3" x14ac:dyDescent="0.25">
      <c r="A50" s="38"/>
      <c r="B50" s="38"/>
      <c r="C50" s="38"/>
    </row>
    <row r="51" spans="1:3" x14ac:dyDescent="0.25">
      <c r="A51" s="38"/>
      <c r="B51" s="38"/>
      <c r="C51" s="38"/>
    </row>
    <row r="52" spans="1:3" x14ac:dyDescent="0.25">
      <c r="A52" s="38"/>
      <c r="B52" s="38"/>
      <c r="C52" s="38"/>
    </row>
    <row r="53" spans="1:3" x14ac:dyDescent="0.25">
      <c r="A53" s="38"/>
      <c r="B53" s="38"/>
      <c r="C53" s="38"/>
    </row>
    <row r="54" spans="1:3" x14ac:dyDescent="0.25">
      <c r="A54" s="38"/>
      <c r="B54" s="38"/>
      <c r="C54" s="38"/>
    </row>
    <row r="55" spans="1:3" x14ac:dyDescent="0.25">
      <c r="A55" s="38"/>
      <c r="B55" s="38"/>
      <c r="C55" s="38"/>
    </row>
    <row r="56" spans="1:3" x14ac:dyDescent="0.25">
      <c r="A56" s="38"/>
      <c r="B56" s="38"/>
      <c r="C56" s="38"/>
    </row>
    <row r="57" spans="1:3" x14ac:dyDescent="0.25">
      <c r="A57" s="38"/>
      <c r="B57" s="38"/>
      <c r="C57" s="38"/>
    </row>
  </sheetData>
  <mergeCells count="10">
    <mergeCell ref="A39:B39"/>
    <mergeCell ref="A29:B29"/>
    <mergeCell ref="A20:B20"/>
    <mergeCell ref="A1:R1"/>
    <mergeCell ref="A3:B3"/>
    <mergeCell ref="D3:E3"/>
    <mergeCell ref="D11:E11"/>
    <mergeCell ref="D20:E20"/>
    <mergeCell ref="D29:E29"/>
    <mergeCell ref="G3:L3"/>
  </mergeCells>
  <conditionalFormatting sqref="G4:G16">
    <cfRule type="duplicateValues" dxfId="278" priority="3"/>
  </conditionalFormatting>
  <conditionalFormatting sqref="H5:H16">
    <cfRule type="duplicateValues" dxfId="277" priority="2"/>
  </conditionalFormatting>
  <conditionalFormatting sqref="I5:I16">
    <cfRule type="duplicateValues" dxfId="276" priority="1"/>
  </conditionalFormatting>
  <pageMargins left="0.7" right="0.7" top="0.75" bottom="0.75" header="0.3" footer="0.3"/>
  <pageSetup orientation="portrait" r:id="rId10"/>
  <headerFooter>
    <oddFooter>&amp;C&amp;1#&amp;"Calibri"&amp;12&amp;K000000e&amp;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AJ1045254"/>
  <sheetViews>
    <sheetView zoomScale="70" zoomScaleNormal="70" zoomScaleSheetLayoutView="100" workbookViewId="0">
      <pane ySplit="1" topLeftCell="A2" activePane="bottomLeft" state="frozen"/>
      <selection pane="bottomLeft" activeCell="B1" sqref="B1:B1048576"/>
    </sheetView>
  </sheetViews>
  <sheetFormatPr defaultColWidth="14.5703125" defaultRowHeight="12.75" x14ac:dyDescent="0.2"/>
  <cols>
    <col min="1" max="1" width="3.5703125" style="32" customWidth="1"/>
    <col min="2" max="2" width="8.42578125" style="32" bestFit="1" customWidth="1"/>
    <col min="3" max="3" width="7.5703125" style="32" bestFit="1" customWidth="1"/>
    <col min="4" max="4" width="18.140625" style="33" customWidth="1"/>
    <col min="5" max="5" width="15.42578125" style="33" customWidth="1"/>
    <col min="6" max="6" width="22.42578125" style="34" customWidth="1"/>
    <col min="7" max="7" width="12.7109375" style="35" customWidth="1"/>
    <col min="8" max="8" width="13" style="35" bestFit="1" customWidth="1"/>
    <col min="9" max="9" width="8.28515625" style="35" customWidth="1"/>
    <col min="10" max="10" width="8.5703125" style="35" customWidth="1"/>
    <col min="11" max="11" width="9.28515625" style="35" customWidth="1"/>
    <col min="12" max="12" width="13.140625" style="35" customWidth="1"/>
    <col min="13" max="13" width="11.42578125" style="35" customWidth="1"/>
    <col min="14" max="14" width="9.5703125" style="35" bestFit="1" customWidth="1"/>
    <col min="15" max="15" width="15.42578125" style="35" customWidth="1"/>
    <col min="16" max="16" width="12.85546875" style="35" customWidth="1"/>
    <col min="17" max="17" width="11" style="35" customWidth="1"/>
    <col min="18" max="18" width="12.85546875" style="35" customWidth="1"/>
    <col min="19" max="19" width="9.85546875" style="35" customWidth="1"/>
    <col min="20" max="20" width="10.7109375" style="31" customWidth="1"/>
    <col min="21" max="21" width="12.42578125" style="31" customWidth="1"/>
    <col min="22" max="22" width="11.5703125" style="31" bestFit="1" customWidth="1"/>
    <col min="23" max="23" width="13.7109375" style="36" customWidth="1"/>
    <col min="24" max="24" width="10" style="31" customWidth="1"/>
    <col min="25" max="25" width="9" style="37" customWidth="1"/>
    <col min="26" max="26" width="8.85546875" style="31" customWidth="1"/>
    <col min="27" max="27" width="14.42578125" style="31" bestFit="1" customWidth="1"/>
    <col min="28" max="28" width="17.140625" style="31" customWidth="1"/>
    <col min="29" max="29" width="21.5703125" style="31" customWidth="1"/>
    <col min="30" max="30" width="16.28515625" style="31" customWidth="1"/>
    <col min="31" max="31" width="16.85546875" style="37" customWidth="1"/>
    <col min="32" max="32" width="3.140625" style="31" bestFit="1" customWidth="1"/>
    <col min="33" max="33" width="57.85546875" style="31" customWidth="1"/>
    <col min="34" max="34" width="27.28515625" style="31" bestFit="1" customWidth="1"/>
    <col min="35" max="35" width="34.85546875" style="31" customWidth="1"/>
    <col min="36" max="16384" width="14.5703125" style="31"/>
  </cols>
  <sheetData>
    <row r="1" spans="1:36" s="29" customFormat="1" ht="42" customHeight="1" x14ac:dyDescent="0.2">
      <c r="A1" s="48" t="s">
        <v>69</v>
      </c>
      <c r="B1" s="48" t="s">
        <v>64</v>
      </c>
      <c r="C1" s="48" t="s">
        <v>6</v>
      </c>
      <c r="D1" s="48" t="s">
        <v>7</v>
      </c>
      <c r="E1" s="48" t="s">
        <v>8</v>
      </c>
      <c r="F1" s="48" t="s">
        <v>52</v>
      </c>
      <c r="G1" s="48" t="s">
        <v>63</v>
      </c>
      <c r="H1" s="48" t="s">
        <v>68</v>
      </c>
      <c r="I1" s="48" t="s">
        <v>79</v>
      </c>
      <c r="J1" s="48" t="s">
        <v>9</v>
      </c>
      <c r="K1" s="48" t="s">
        <v>10</v>
      </c>
      <c r="L1" s="48" t="s">
        <v>11</v>
      </c>
      <c r="M1" s="48" t="s">
        <v>95</v>
      </c>
      <c r="N1" s="48" t="s">
        <v>5</v>
      </c>
      <c r="O1" s="48" t="s">
        <v>48</v>
      </c>
      <c r="P1" s="48" t="s">
        <v>66</v>
      </c>
      <c r="Q1" s="48" t="s">
        <v>51</v>
      </c>
      <c r="R1" s="48" t="s">
        <v>12</v>
      </c>
      <c r="S1" s="48" t="s">
        <v>65</v>
      </c>
      <c r="T1" s="48" t="s">
        <v>91</v>
      </c>
      <c r="U1" s="48" t="s">
        <v>53</v>
      </c>
      <c r="V1" s="48" t="s">
        <v>19</v>
      </c>
      <c r="W1" s="48" t="s">
        <v>55</v>
      </c>
      <c r="X1" s="48" t="s">
        <v>54</v>
      </c>
      <c r="Y1" s="48" t="s">
        <v>70</v>
      </c>
      <c r="Z1" s="48" t="s">
        <v>71</v>
      </c>
      <c r="AA1" s="48" t="s">
        <v>75</v>
      </c>
      <c r="AB1" s="48" t="s">
        <v>76</v>
      </c>
      <c r="AC1" s="48" t="s">
        <v>73</v>
      </c>
      <c r="AD1" s="48" t="s">
        <v>74</v>
      </c>
      <c r="AE1" s="48" t="s">
        <v>72</v>
      </c>
      <c r="AF1" s="45" t="s">
        <v>97</v>
      </c>
      <c r="AG1" s="40" t="s">
        <v>98</v>
      </c>
      <c r="AH1" s="40" t="s">
        <v>99</v>
      </c>
      <c r="AI1" s="40" t="s">
        <v>5</v>
      </c>
      <c r="AJ1" s="28"/>
    </row>
    <row r="2" spans="1:36" ht="300" hidden="1" x14ac:dyDescent="0.2">
      <c r="A2" s="50">
        <v>14</v>
      </c>
      <c r="B2" s="50" t="str">
        <f>HYPERLINK("https://rtcserver.etisalat.corp.ae:9443/ccm/resource/itemName/com.ibm.team.workitem.WorkItem/1589883", "1589883")</f>
        <v>1589883</v>
      </c>
      <c r="C2" s="50" t="s">
        <v>260</v>
      </c>
      <c r="D2" s="50" t="s">
        <v>420</v>
      </c>
      <c r="E2" s="50" t="s">
        <v>169</v>
      </c>
      <c r="F2" s="50" t="s">
        <v>456</v>
      </c>
      <c r="G2" s="50" t="s">
        <v>86</v>
      </c>
      <c r="H2" s="50" t="s">
        <v>86</v>
      </c>
      <c r="I2" s="50" t="s">
        <v>84</v>
      </c>
      <c r="J2" s="50" t="s">
        <v>84</v>
      </c>
      <c r="K2" s="50" t="s">
        <v>84</v>
      </c>
      <c r="L2" s="50" t="s">
        <v>84</v>
      </c>
      <c r="M2" s="50" t="s">
        <v>84</v>
      </c>
      <c r="N2" s="50" t="s">
        <v>436</v>
      </c>
      <c r="O2" s="50" t="s">
        <v>85</v>
      </c>
      <c r="P2" s="50" t="s">
        <v>84</v>
      </c>
      <c r="Q2" s="50" t="s">
        <v>169</v>
      </c>
      <c r="R2" s="50"/>
      <c r="S2" s="50" t="s">
        <v>109</v>
      </c>
      <c r="T2" s="50" t="s">
        <v>261</v>
      </c>
      <c r="U2" s="39"/>
      <c r="V2" s="39"/>
      <c r="W2" s="39"/>
      <c r="X2" s="39"/>
      <c r="Y2" s="41"/>
      <c r="Z2" s="39"/>
      <c r="AA2" s="39"/>
      <c r="AB2" s="39"/>
      <c r="AC2" s="39"/>
      <c r="AD2" s="39"/>
      <c r="AE2" s="41"/>
      <c r="AF2" s="46">
        <v>8</v>
      </c>
      <c r="AG2" s="39" t="str">
        <f t="shared" ref="AG2:AG6" si="0">CONCATENATE(B2,"-",C2," - ",D2,CHAR(10),CHAR(10),"Project Manager --&gt; ",E2,CHAR(10),CHAR(10),"Scope --&gt; ",O2)</f>
        <v>1589883-232437 - MNP Processing Time - Average and Max-Asynchronous jobs - Drop 2 (#246158)
Project Manager --&gt; Abdulla Al Muhairi
Scope --&gt; First Time Rollout</v>
      </c>
      <c r="AH2" s="39" t="str">
        <f t="shared" ref="AH2:AH6" si="1">F2</f>
        <v>CRM Gateway_x000D_
Task Management_x000D_
CBCM_x000D_
Muamalaty_x000D_
NPS (RTF)_x000D_
RTF_x000D_
TIBCO_x000D_
VEDA - Virtual Ericsson Dynamic Activation_x000D_
CSS_x000D_
CNS_x000D_
Falcon BSCS_x000D_
EDMS_x000D_
IT-Security_x000D_
Robotics_x000D_
ICM-Channel_x000D_
Big Data Analytics_x000D_
ODS_x000D_
DWH portal_x000D_
USP- Direct_x000D_</v>
      </c>
      <c r="AI2" s="39" t="str">
        <f t="shared" ref="AI2:AI6" si="2">CONCATENATE("QA--&gt;",G2,CHAR(10),"UAT--&gt;",H2,CHAR(10),"Config Change--&gt;",I2,CHAR(10),"Code Change--&gt;",J2,CHAR(10),"Rateplan change--&gt;",L2,CHAR(10),"Security Approvals--&gt;",M2)</f>
        <v>QA--&gt;Yes
UAT--&gt;Yes
Config Change--&gt;NA
Code Change--&gt;NA
Rateplan change--&gt;NA
Security Approvals--&gt;NA</v>
      </c>
    </row>
    <row r="3" spans="1:36" ht="150" hidden="1" x14ac:dyDescent="0.2">
      <c r="A3" s="50">
        <v>2</v>
      </c>
      <c r="B3" s="50" t="str">
        <f>HYPERLINK("https://rtcserver.etisalat.corp.ae:9443/ccm/resource/itemName/com.ibm.team.workitem.WorkItem/1407332", "1407332")</f>
        <v>1407332</v>
      </c>
      <c r="C3" s="50" t="s">
        <v>105</v>
      </c>
      <c r="D3" s="50" t="s">
        <v>106</v>
      </c>
      <c r="E3" s="50" t="s">
        <v>107</v>
      </c>
      <c r="F3" s="50" t="s">
        <v>269</v>
      </c>
      <c r="G3" s="50" t="s">
        <v>83</v>
      </c>
      <c r="H3" s="50" t="s">
        <v>83</v>
      </c>
      <c r="I3" s="50" t="s">
        <v>84</v>
      </c>
      <c r="J3" s="50" t="s">
        <v>84</v>
      </c>
      <c r="K3" s="50" t="s">
        <v>84</v>
      </c>
      <c r="L3" s="50" t="s">
        <v>84</v>
      </c>
      <c r="M3" s="50" t="s">
        <v>84</v>
      </c>
      <c r="N3" s="50" t="s">
        <v>436</v>
      </c>
      <c r="O3" s="50" t="s">
        <v>85</v>
      </c>
      <c r="P3" s="50" t="s">
        <v>418</v>
      </c>
      <c r="Q3" s="50" t="s">
        <v>94</v>
      </c>
      <c r="R3" s="50"/>
      <c r="S3" s="50" t="s">
        <v>88</v>
      </c>
      <c r="T3" s="50" t="s">
        <v>121</v>
      </c>
      <c r="U3" s="39"/>
      <c r="V3" s="39"/>
      <c r="W3" s="39"/>
      <c r="X3" s="39"/>
      <c r="Y3" s="41"/>
      <c r="Z3" s="39"/>
      <c r="AA3" s="39"/>
      <c r="AB3" s="39"/>
      <c r="AC3" s="39"/>
      <c r="AD3" s="39"/>
      <c r="AE3" s="41"/>
      <c r="AF3" s="46">
        <v>34</v>
      </c>
      <c r="AG3" s="39" t="str">
        <f t="shared" si="0"/>
        <v>1407332-232648 - 232648 - SaaS ISV Sprint 3.1 (EMR)
Project Manager --&gt; Deepesh Vikram Singh
Scope --&gt; First Time Rollout</v>
      </c>
      <c r="AH3" s="39" t="str">
        <f t="shared" si="1"/>
        <v xml:space="preserve">BCRM_x000D_
RTF_x000D_
CWOM-CONCEPTWAVE-Enterprise_x000D_
ECM-Fixed_x000D_
LWC_x000D_
CRM Gateway_x000D_
B2B-ATG-Back End_x000D_
SAAS_x000D_
</v>
      </c>
      <c r="AI3" s="39" t="str">
        <f t="shared" si="2"/>
        <v>QA--&gt;In Progress
UAT--&gt;In Progress
Config Change--&gt;NA
Code Change--&gt;NA
Rateplan change--&gt;NA
Security Approvals--&gt;NA</v>
      </c>
    </row>
    <row r="4" spans="1:36" ht="105" hidden="1" x14ac:dyDescent="0.2">
      <c r="A4" s="50">
        <v>3</v>
      </c>
      <c r="B4" s="50" t="str">
        <f>HYPERLINK("https://rtcserver.etisalat.corp.ae:9443/ccm/resource/itemName/com.ibm.team.workitem.WorkItem/1595850", "1595850")</f>
        <v>1595850</v>
      </c>
      <c r="C4" s="50" t="s">
        <v>322</v>
      </c>
      <c r="D4" s="50" t="s">
        <v>323</v>
      </c>
      <c r="E4" s="50" t="s">
        <v>324</v>
      </c>
      <c r="F4" s="50" t="s">
        <v>325</v>
      </c>
      <c r="G4" s="50" t="s">
        <v>84</v>
      </c>
      <c r="H4" s="50" t="s">
        <v>84</v>
      </c>
      <c r="I4" s="50" t="s">
        <v>84</v>
      </c>
      <c r="J4" s="50" t="s">
        <v>84</v>
      </c>
      <c r="K4" s="50" t="s">
        <v>84</v>
      </c>
      <c r="L4" s="50" t="s">
        <v>326</v>
      </c>
      <c r="M4" s="50" t="s">
        <v>84</v>
      </c>
      <c r="N4" s="50" t="s">
        <v>436</v>
      </c>
      <c r="O4" s="50" t="s">
        <v>85</v>
      </c>
      <c r="P4" s="50" t="s">
        <v>327</v>
      </c>
      <c r="Q4" s="50" t="s">
        <v>324</v>
      </c>
      <c r="R4" s="50"/>
      <c r="S4" s="50" t="s">
        <v>88</v>
      </c>
      <c r="T4" s="50" t="s">
        <v>120</v>
      </c>
      <c r="U4" s="39"/>
      <c r="V4" s="39"/>
      <c r="W4" s="39"/>
      <c r="X4" s="39"/>
      <c r="Y4" s="41"/>
      <c r="Z4" s="39"/>
      <c r="AA4" s="39"/>
      <c r="AB4" s="39"/>
      <c r="AC4" s="39"/>
      <c r="AD4" s="39"/>
      <c r="AE4" s="41"/>
      <c r="AF4" s="28"/>
      <c r="AG4" s="39" t="str">
        <f t="shared" si="0"/>
        <v>1595850-249312 - DevOps ECM CICD Fixed Tagged Release Test 2
Project Manager --&gt; Ahsan Ali
Scope --&gt; First Time Rollout</v>
      </c>
      <c r="AH4" s="39" t="str">
        <f t="shared" si="1"/>
        <v xml:space="preserve">ECM-Fixed_x000D_
</v>
      </c>
      <c r="AI4" s="39" t="str">
        <f t="shared" si="2"/>
        <v>QA--&gt;NA
UAT--&gt;NA
Config Change--&gt;NA
Code Change--&gt;NA
Rateplan change--&gt;DevOps ECM CICD Fixed Tagged Release Test
Security Approvals--&gt;NA</v>
      </c>
    </row>
    <row r="5" spans="1:36" s="36" customFormat="1" ht="87" hidden="1" customHeight="1" x14ac:dyDescent="0.2">
      <c r="A5" s="50">
        <v>20</v>
      </c>
      <c r="B5" s="50" t="str">
        <f>HYPERLINK("https://rtcserver.etisalat.corp.ae:9443/ccm/resource/itemName/com.ibm.team.workitem.WorkItem/1585938", "1585938")</f>
        <v>1585938</v>
      </c>
      <c r="C5" s="50" t="s">
        <v>358</v>
      </c>
      <c r="D5" s="50" t="s">
        <v>359</v>
      </c>
      <c r="E5" s="50" t="s">
        <v>360</v>
      </c>
      <c r="F5" s="50" t="s">
        <v>442</v>
      </c>
      <c r="G5" s="50" t="s">
        <v>249</v>
      </c>
      <c r="H5" s="50" t="s">
        <v>86</v>
      </c>
      <c r="I5" s="50" t="s">
        <v>84</v>
      </c>
      <c r="J5" s="50" t="s">
        <v>84</v>
      </c>
      <c r="K5" s="50" t="s">
        <v>84</v>
      </c>
      <c r="L5" s="50" t="s">
        <v>440</v>
      </c>
      <c r="M5" s="50" t="s">
        <v>84</v>
      </c>
      <c r="N5" s="50" t="s">
        <v>436</v>
      </c>
      <c r="O5" s="50" t="s">
        <v>85</v>
      </c>
      <c r="P5" s="50" t="s">
        <v>84</v>
      </c>
      <c r="Q5" s="50" t="s">
        <v>148</v>
      </c>
      <c r="R5" s="50"/>
      <c r="S5" s="50" t="s">
        <v>88</v>
      </c>
      <c r="T5" s="50" t="s">
        <v>361</v>
      </c>
      <c r="U5" s="39"/>
      <c r="V5" s="39"/>
      <c r="W5" s="39"/>
      <c r="X5" s="39"/>
      <c r="Y5" s="41"/>
      <c r="Z5" s="39"/>
      <c r="AA5" s="39"/>
      <c r="AB5" s="39"/>
      <c r="AC5" s="39"/>
      <c r="AD5" s="39"/>
      <c r="AE5" s="41"/>
      <c r="AF5" s="28"/>
      <c r="AG5" s="39" t="str">
        <f t="shared" si="0"/>
        <v>1585938-243231 - 243231: Fleet Management – Drop 2
Project Manager --&gt; Aparna Kakkar
Scope --&gt; First Time Rollout</v>
      </c>
      <c r="AH5" s="39" t="str">
        <f t="shared" si="1"/>
        <v xml:space="preserve">Mobile App- Back End_x000D_
B2B-CMS-Front End_x000D_
Mobile App- Front End_x000D_
Mobile App- Front End_x000D_
TIBCO_x000D_
BPM_x000D_
RTF_x000D_
ODS_x000D_
</v>
      </c>
      <c r="AI5" s="39" t="str">
        <f t="shared" si="2"/>
        <v>QA--&gt; Yes
UAT--&gt;Yes
Config Change--&gt;NA
Code Change--&gt;NA
Rateplan change--&gt;in Progress
Security Approvals--&gt;NA</v>
      </c>
    </row>
    <row r="6" spans="1:36" ht="90" hidden="1" x14ac:dyDescent="0.2">
      <c r="A6" s="50">
        <v>4</v>
      </c>
      <c r="B6" s="50" t="str">
        <f>HYPERLINK("https://rtcserver.etisalat.corp.ae:9443/ccm/resource/itemName/com.ibm.team.workitem.WorkItem/1590490", "1590490")</f>
        <v>1590490</v>
      </c>
      <c r="C6" s="50" t="s">
        <v>250</v>
      </c>
      <c r="D6" s="50" t="s">
        <v>251</v>
      </c>
      <c r="E6" s="50" t="s">
        <v>171</v>
      </c>
      <c r="F6" s="50" t="s">
        <v>252</v>
      </c>
      <c r="G6" s="50" t="s">
        <v>249</v>
      </c>
      <c r="H6" s="50" t="s">
        <v>83</v>
      </c>
      <c r="I6" s="50" t="s">
        <v>84</v>
      </c>
      <c r="J6" s="50" t="s">
        <v>84</v>
      </c>
      <c r="K6" s="50" t="s">
        <v>84</v>
      </c>
      <c r="L6" s="50" t="s">
        <v>84</v>
      </c>
      <c r="M6" s="50" t="s">
        <v>84</v>
      </c>
      <c r="N6" s="50" t="s">
        <v>436</v>
      </c>
      <c r="O6" s="50" t="s">
        <v>85</v>
      </c>
      <c r="P6" s="50" t="s">
        <v>84</v>
      </c>
      <c r="Q6" s="50" t="s">
        <v>253</v>
      </c>
      <c r="R6" s="50"/>
      <c r="S6" s="50" t="s">
        <v>88</v>
      </c>
      <c r="T6" s="50" t="s">
        <v>254</v>
      </c>
      <c r="U6" s="39"/>
      <c r="V6" s="39"/>
      <c r="W6" s="39"/>
      <c r="X6" s="39"/>
      <c r="Y6" s="41"/>
      <c r="Z6" s="39"/>
      <c r="AA6" s="39"/>
      <c r="AB6" s="39"/>
      <c r="AC6" s="39"/>
      <c r="AD6" s="39"/>
      <c r="AE6" s="41"/>
      <c r="AF6" s="46">
        <v>40</v>
      </c>
      <c r="AG6" s="39" t="str">
        <f t="shared" si="0"/>
        <v>1590490-246279 - 246279 - Tremblant Preorder Fulfillment from USP- Direct
Project Manager --&gt; Dilum Fernando
Scope --&gt; First Time Rollout</v>
      </c>
      <c r="AH6" s="39" t="str">
        <f t="shared" si="1"/>
        <v xml:space="preserve">B2C-CMS-Front End_x000D_
B2C-ATG-Back End_x000D_
USP- Direct_x000D_
</v>
      </c>
      <c r="AI6" s="39" t="str">
        <f t="shared" si="2"/>
        <v>QA--&gt; Yes
UAT--&gt;In Progress
Config Change--&gt;NA
Code Change--&gt;NA
Rateplan change--&gt;NA
Security Approvals--&gt;NA</v>
      </c>
    </row>
    <row r="7" spans="1:36" ht="90" x14ac:dyDescent="0.2">
      <c r="A7" s="50">
        <v>15</v>
      </c>
      <c r="B7" s="50" t="str">
        <f>HYPERLINK("https://rtcserver.etisalat.corp.ae:9443/ccm/resource/itemName/com.ibm.team.workitem.WorkItem/1588682", "1588682")</f>
        <v>1588682</v>
      </c>
      <c r="C7" s="50" t="s">
        <v>281</v>
      </c>
      <c r="D7" s="50" t="s">
        <v>282</v>
      </c>
      <c r="E7" s="50" t="s">
        <v>283</v>
      </c>
      <c r="F7" s="50" t="s">
        <v>284</v>
      </c>
      <c r="G7" s="50" t="s">
        <v>249</v>
      </c>
      <c r="H7" s="50" t="s">
        <v>86</v>
      </c>
      <c r="I7" s="50" t="s">
        <v>84</v>
      </c>
      <c r="J7" s="50" t="s">
        <v>84</v>
      </c>
      <c r="K7" s="50" t="s">
        <v>84</v>
      </c>
      <c r="L7" s="50" t="s">
        <v>84</v>
      </c>
      <c r="M7" s="50" t="s">
        <v>84</v>
      </c>
      <c r="N7" s="50" t="s">
        <v>92</v>
      </c>
      <c r="O7" s="50" t="s">
        <v>85</v>
      </c>
      <c r="P7" s="50" t="s">
        <v>84</v>
      </c>
      <c r="Q7" s="50" t="s">
        <v>285</v>
      </c>
      <c r="R7" s="50"/>
      <c r="S7" s="50" t="s">
        <v>89</v>
      </c>
      <c r="T7" s="50" t="s">
        <v>286</v>
      </c>
      <c r="U7" s="39"/>
      <c r="V7" s="39"/>
      <c r="W7" s="39"/>
      <c r="X7" s="39"/>
      <c r="Y7" s="41"/>
      <c r="Z7" s="39"/>
      <c r="AA7" s="39"/>
      <c r="AB7" s="39"/>
      <c r="AC7" s="39"/>
      <c r="AD7" s="39"/>
      <c r="AE7" s="41"/>
      <c r="AF7" s="46">
        <v>7</v>
      </c>
      <c r="AG7" s="39" t="str">
        <f t="shared" ref="AG7:AG15" si="3">CONCATENATE(B7,"-",C7," - ",D7,CHAR(10),CHAR(10),"Project Manager --&gt; ",E7,CHAR(10),CHAR(10),"Scope --&gt; ",O7)</f>
        <v>1588682-233125 - 220346 - Credit Facility through Tele-sales &amp; 233125 - CVM Campaign customer treatment
Project Manager --&gt; Danish Sami
Scope --&gt; First Time Rollout</v>
      </c>
      <c r="AH7" s="39" t="str">
        <f t="shared" ref="AH7:AH15" si="4">F7</f>
        <v xml:space="preserve">Muamalaty_x000D_
RTF_x000D_
</v>
      </c>
      <c r="AI7" s="39" t="str">
        <f t="shared" ref="AI7:AI15" si="5">CONCATENATE("QA--&gt;",G7,CHAR(10),"UAT--&gt;",H7,CHAR(10),"Config Change--&gt;",I7,CHAR(10),"Code Change--&gt;",J7,CHAR(10),"Rateplan change--&gt;",L7,CHAR(10),"Security Approvals--&gt;",M7)</f>
        <v>QA--&gt; Yes
UAT--&gt;Yes
Config Change--&gt;NA
Code Change--&gt;NA
Rateplan change--&gt;NA
Security Approvals--&gt;NA</v>
      </c>
    </row>
    <row r="8" spans="1:36" ht="90" hidden="1" x14ac:dyDescent="0.2">
      <c r="A8" s="50">
        <v>7</v>
      </c>
      <c r="B8" s="50" t="str">
        <f>HYPERLINK("https://rtcserver.etisalat.corp.ae:9443/ccm/resource/itemName/com.ibm.team.workitem.WorkItem/1590508", "1590508")</f>
        <v>1590508</v>
      </c>
      <c r="C8" s="50" t="s">
        <v>255</v>
      </c>
      <c r="D8" s="50" t="s">
        <v>256</v>
      </c>
      <c r="E8" s="50" t="s">
        <v>171</v>
      </c>
      <c r="F8" s="50" t="s">
        <v>257</v>
      </c>
      <c r="G8" s="50" t="s">
        <v>249</v>
      </c>
      <c r="H8" s="50" t="s">
        <v>83</v>
      </c>
      <c r="I8" s="50" t="s">
        <v>84</v>
      </c>
      <c r="J8" s="50" t="s">
        <v>84</v>
      </c>
      <c r="K8" s="50" t="s">
        <v>84</v>
      </c>
      <c r="L8" s="50" t="s">
        <v>84</v>
      </c>
      <c r="M8" s="50" t="s">
        <v>84</v>
      </c>
      <c r="N8" s="50" t="s">
        <v>436</v>
      </c>
      <c r="O8" s="50" t="s">
        <v>87</v>
      </c>
      <c r="P8" s="50" t="s">
        <v>84</v>
      </c>
      <c r="Q8" s="50" t="s">
        <v>258</v>
      </c>
      <c r="R8" s="50"/>
      <c r="S8" s="50" t="s">
        <v>89</v>
      </c>
      <c r="T8" s="50" t="s">
        <v>259</v>
      </c>
      <c r="U8" s="39"/>
      <c r="V8" s="39"/>
      <c r="W8" s="39"/>
      <c r="X8" s="39"/>
      <c r="Y8" s="41"/>
      <c r="Z8" s="39"/>
      <c r="AA8" s="39"/>
      <c r="AB8" s="39"/>
      <c r="AC8" s="39"/>
      <c r="AD8" s="39"/>
      <c r="AE8" s="41"/>
      <c r="AF8" s="47"/>
      <c r="AG8" s="39" t="str">
        <f t="shared" si="3"/>
        <v>1590508-238982 - 238982 - #Tag Enhancement - Port Out Quaratine &amp; Re-Port in - Drop 2
Project Manager --&gt; Dilum Fernando
Scope --&gt; Enhancement</v>
      </c>
      <c r="AH8" s="39" t="str">
        <f t="shared" si="4"/>
        <v xml:space="preserve">RTF_x000D_
Muamalaty_x000D_
</v>
      </c>
      <c r="AI8" s="39" t="str">
        <f t="shared" si="5"/>
        <v>QA--&gt; Yes
UAT--&gt;In Progress
Config Change--&gt;NA
Code Change--&gt;NA
Rateplan change--&gt;NA
Security Approvals--&gt;NA</v>
      </c>
    </row>
    <row r="9" spans="1:36" ht="90" x14ac:dyDescent="0.2">
      <c r="A9" s="50">
        <v>36</v>
      </c>
      <c r="B9" s="50" t="str">
        <f>HYPERLINK("https://rtcserver.etisalat.corp.ae:9443/ccm/resource/itemName/com.ibm.team.workitem.WorkItem/1596182", "1596182")</f>
        <v>1596182</v>
      </c>
      <c r="C9" s="50" t="s">
        <v>400</v>
      </c>
      <c r="D9" s="50" t="s">
        <v>401</v>
      </c>
      <c r="E9" s="50" t="s">
        <v>171</v>
      </c>
      <c r="F9" s="50" t="s">
        <v>439</v>
      </c>
      <c r="G9" s="50" t="s">
        <v>83</v>
      </c>
      <c r="H9" s="50" t="s">
        <v>83</v>
      </c>
      <c r="I9" s="50" t="s">
        <v>84</v>
      </c>
      <c r="J9" s="50" t="s">
        <v>84</v>
      </c>
      <c r="K9" s="50" t="s">
        <v>84</v>
      </c>
      <c r="L9" s="50" t="s">
        <v>84</v>
      </c>
      <c r="M9" s="50" t="s">
        <v>84</v>
      </c>
      <c r="N9" s="50" t="s">
        <v>92</v>
      </c>
      <c r="O9" s="50" t="s">
        <v>85</v>
      </c>
      <c r="P9" s="50" t="s">
        <v>84</v>
      </c>
      <c r="Q9" s="50" t="s">
        <v>402</v>
      </c>
      <c r="R9" s="50" t="s">
        <v>499</v>
      </c>
      <c r="S9" s="50" t="s">
        <v>89</v>
      </c>
      <c r="T9" s="50" t="s">
        <v>403</v>
      </c>
      <c r="U9" s="39"/>
      <c r="V9" s="39"/>
      <c r="W9" s="39"/>
      <c r="X9" s="39"/>
      <c r="Y9" s="41"/>
      <c r="Z9" s="39"/>
      <c r="AA9" s="39"/>
      <c r="AB9" s="39"/>
      <c r="AC9" s="39"/>
      <c r="AD9" s="39"/>
      <c r="AE9" s="41"/>
      <c r="AF9" s="46">
        <v>14</v>
      </c>
      <c r="AG9" s="39" t="str">
        <f t="shared" si="3"/>
        <v>1596182-252008 - 252008 | GoChat Premium Plans for Postpaid and Prepaid - Enhancement
Project Manager --&gt; Dilum Fernando
Scope --&gt; First Time Rollout</v>
      </c>
      <c r="AH9" s="39" t="str">
        <f t="shared" si="4"/>
        <v xml:space="preserve">Loyalty_x000D_
RTF_x000D_
ECM-Mobile_x000D_
Automation Portal_x000D_
CNS_x000D_
</v>
      </c>
      <c r="AI9" s="39" t="str">
        <f t="shared" si="5"/>
        <v>QA--&gt;In Progress
UAT--&gt;In Progress
Config Change--&gt;NA
Code Change--&gt;NA
Rateplan change--&gt;NA
Security Approvals--&gt;NA</v>
      </c>
    </row>
    <row r="10" spans="1:36" ht="90" hidden="1" x14ac:dyDescent="0.2">
      <c r="A10" s="50">
        <v>28</v>
      </c>
      <c r="B10" s="50" t="str">
        <f>HYPERLINK("https://rtcserver.etisalat.corp.ae:9443/ccm/resource/itemName/com.ibm.team.workitem.WorkItem/1591400", "1591400")</f>
        <v>1591400</v>
      </c>
      <c r="C10" s="50" t="s">
        <v>379</v>
      </c>
      <c r="D10" s="50" t="s">
        <v>380</v>
      </c>
      <c r="E10" s="50" t="s">
        <v>381</v>
      </c>
      <c r="F10" s="50" t="s">
        <v>382</v>
      </c>
      <c r="G10" s="50" t="s">
        <v>249</v>
      </c>
      <c r="H10" s="50" t="s">
        <v>86</v>
      </c>
      <c r="I10" s="50" t="s">
        <v>84</v>
      </c>
      <c r="J10" s="50" t="s">
        <v>84</v>
      </c>
      <c r="K10" s="50" t="s">
        <v>84</v>
      </c>
      <c r="L10" s="50" t="s">
        <v>84</v>
      </c>
      <c r="M10" s="50" t="s">
        <v>84</v>
      </c>
      <c r="N10" s="50" t="s">
        <v>436</v>
      </c>
      <c r="O10" s="50" t="s">
        <v>85</v>
      </c>
      <c r="P10" s="50" t="s">
        <v>84</v>
      </c>
      <c r="Q10" s="50" t="s">
        <v>383</v>
      </c>
      <c r="R10" s="50"/>
      <c r="S10" s="50" t="s">
        <v>113</v>
      </c>
      <c r="T10" s="50" t="s">
        <v>384</v>
      </c>
      <c r="U10" s="39"/>
      <c r="V10" s="39"/>
      <c r="W10" s="39"/>
      <c r="X10" s="39"/>
      <c r="Y10" s="41"/>
      <c r="Z10" s="39"/>
      <c r="AA10" s="39"/>
      <c r="AB10" s="39"/>
      <c r="AC10" s="39"/>
      <c r="AD10" s="39"/>
      <c r="AE10" s="41"/>
      <c r="AF10" s="46"/>
      <c r="AG10" s="39" t="str">
        <f t="shared" si="3"/>
        <v>1591400-197637 - 197637 - USP - FR
Project Manager --&gt; Faisal Amjad Khan
Scope --&gt; First Time Rollout</v>
      </c>
      <c r="AH10" s="39" t="str">
        <f t="shared" si="4"/>
        <v xml:space="preserve">USP- Direct_x000D_
RTF_x000D_
</v>
      </c>
      <c r="AI10" s="39" t="str">
        <f t="shared" si="5"/>
        <v>QA--&gt; Yes
UAT--&gt;Yes
Config Change--&gt;NA
Code Change--&gt;NA
Rateplan change--&gt;NA
Security Approvals--&gt;NA</v>
      </c>
    </row>
    <row r="11" spans="1:36" ht="120" x14ac:dyDescent="0.2">
      <c r="A11" s="50">
        <v>26</v>
      </c>
      <c r="B11" s="50" t="str">
        <f>HYPERLINK("https://rtcserver.etisalat.corp.ae:9443/ccm/resource/itemName/com.ibm.team.workitem.WorkItem/1591426", "1591426")</f>
        <v>1591426</v>
      </c>
      <c r="C11" s="50" t="s">
        <v>150</v>
      </c>
      <c r="D11" s="50" t="s">
        <v>292</v>
      </c>
      <c r="E11" s="50" t="s">
        <v>455</v>
      </c>
      <c r="F11" s="50" t="s">
        <v>508</v>
      </c>
      <c r="G11" s="50" t="s">
        <v>86</v>
      </c>
      <c r="H11" s="50" t="s">
        <v>86</v>
      </c>
      <c r="I11" s="50" t="s">
        <v>84</v>
      </c>
      <c r="J11" s="50" t="s">
        <v>84</v>
      </c>
      <c r="K11" s="50" t="s">
        <v>84</v>
      </c>
      <c r="L11" s="50" t="s">
        <v>84</v>
      </c>
      <c r="M11" s="50" t="s">
        <v>84</v>
      </c>
      <c r="N11" s="50" t="s">
        <v>92</v>
      </c>
      <c r="O11" s="50" t="s">
        <v>85</v>
      </c>
      <c r="P11" s="50" t="s">
        <v>84</v>
      </c>
      <c r="Q11" s="50" t="s">
        <v>142</v>
      </c>
      <c r="R11" s="50" t="s">
        <v>481</v>
      </c>
      <c r="S11" s="50" t="s">
        <v>88</v>
      </c>
      <c r="T11" s="50" t="s">
        <v>151</v>
      </c>
      <c r="U11" s="39"/>
      <c r="V11" s="39"/>
      <c r="W11" s="39"/>
      <c r="X11" s="41"/>
      <c r="Y11" s="39"/>
      <c r="Z11" s="39"/>
      <c r="AA11" s="39"/>
      <c r="AB11" s="39"/>
      <c r="AC11" s="39"/>
      <c r="AD11" s="41"/>
      <c r="AE11" s="49"/>
      <c r="AF11" s="28"/>
      <c r="AG11" s="39" t="str">
        <f t="shared" si="3"/>
        <v>1591426-254418 - 254418 : 24Hr service installation and provisioning drop2
Project Manager --&gt; Harish Thakkar
Scope --&gt; First Time Rollout</v>
      </c>
      <c r="AH11" s="39" t="str">
        <f t="shared" si="4"/>
        <v xml:space="preserve">RTF_x000D_
CNS_x000D_
CWOM-CONCEPTWAVE-Enterprise_x000D_
BCRM_x000D_
WFMS-SIH_x000D_
WFMS-FSM_x000D_
</v>
      </c>
      <c r="AI11" s="39" t="str">
        <f t="shared" si="5"/>
        <v>QA--&gt;Yes
UAT--&gt;Yes
Config Change--&gt;NA
Code Change--&gt;NA
Rateplan change--&gt;NA
Security Approvals--&gt;NA</v>
      </c>
    </row>
    <row r="12" spans="1:36" ht="90" hidden="1" x14ac:dyDescent="0.2">
      <c r="A12" s="50">
        <v>10</v>
      </c>
      <c r="B12" s="50" t="str">
        <f>HYPERLINK("https://rtcserver.etisalat.corp.ae:9443/ccm/resource/itemName/com.ibm.team.workitem.WorkItem/1594019", "1594019")</f>
        <v>1594019</v>
      </c>
      <c r="C12" s="50" t="s">
        <v>270</v>
      </c>
      <c r="D12" s="50" t="s">
        <v>271</v>
      </c>
      <c r="E12" s="50" t="s">
        <v>272</v>
      </c>
      <c r="F12" s="50" t="s">
        <v>426</v>
      </c>
      <c r="G12" s="50" t="s">
        <v>249</v>
      </c>
      <c r="H12" s="50" t="s">
        <v>83</v>
      </c>
      <c r="I12" s="50" t="s">
        <v>84</v>
      </c>
      <c r="J12" s="50" t="s">
        <v>84</v>
      </c>
      <c r="K12" s="50" t="s">
        <v>84</v>
      </c>
      <c r="L12" s="50" t="s">
        <v>84</v>
      </c>
      <c r="M12" s="64" t="s">
        <v>84</v>
      </c>
      <c r="N12" s="50" t="s">
        <v>436</v>
      </c>
      <c r="O12" s="50" t="s">
        <v>87</v>
      </c>
      <c r="P12" s="50" t="s">
        <v>318</v>
      </c>
      <c r="Q12" s="50" t="s">
        <v>273</v>
      </c>
      <c r="R12" s="50"/>
      <c r="S12" s="50" t="s">
        <v>149</v>
      </c>
      <c r="T12" s="50" t="s">
        <v>274</v>
      </c>
      <c r="U12" s="39"/>
      <c r="V12" s="39"/>
      <c r="W12" s="39"/>
      <c r="X12" s="39"/>
      <c r="Y12" s="41"/>
      <c r="Z12" s="39"/>
      <c r="AA12" s="39"/>
      <c r="AB12" s="39"/>
      <c r="AC12" s="39"/>
      <c r="AD12" s="39"/>
      <c r="AE12" s="41"/>
      <c r="AF12" s="46"/>
      <c r="AG12" s="39" t="str">
        <f t="shared" si="3"/>
        <v>1594019-247479 - 253145&gt; UCMS Complaints Charges Removal- Fixed technical. - Drop 2
Project Manager --&gt; Hitesh Bajaj
Scope --&gt; Enhancement</v>
      </c>
      <c r="AH12" s="39" t="str">
        <f t="shared" si="4"/>
        <v xml:space="preserve">CNS_x000D_
WFMS-FSM_x000D_
</v>
      </c>
      <c r="AI12" s="39" t="str">
        <f t="shared" si="5"/>
        <v>QA--&gt; Yes
UAT--&gt;In Progress
Config Change--&gt;NA
Code Change--&gt;NA
Rateplan change--&gt;NA
Security Approvals--&gt;NA</v>
      </c>
    </row>
    <row r="13" spans="1:36" ht="195" hidden="1" x14ac:dyDescent="0.2">
      <c r="A13" s="50">
        <v>41</v>
      </c>
      <c r="B13" s="50" t="str">
        <f>HYPERLINK("https://rtcserver.etisalat.corp.ae:9443/ccm/resource/itemName/com.ibm.team.workitem.WorkItem/1591828", "1591828")</f>
        <v>1591828</v>
      </c>
      <c r="C13" s="50" t="s">
        <v>311</v>
      </c>
      <c r="D13" s="50" t="s">
        <v>312</v>
      </c>
      <c r="E13" s="50" t="s">
        <v>313</v>
      </c>
      <c r="F13" s="50" t="s">
        <v>314</v>
      </c>
      <c r="G13" s="50" t="s">
        <v>83</v>
      </c>
      <c r="H13" s="50" t="s">
        <v>83</v>
      </c>
      <c r="I13" s="50" t="s">
        <v>84</v>
      </c>
      <c r="J13" s="50" t="s">
        <v>84</v>
      </c>
      <c r="K13" s="50" t="s">
        <v>84</v>
      </c>
      <c r="L13" s="50" t="s">
        <v>84</v>
      </c>
      <c r="M13" s="50" t="s">
        <v>84</v>
      </c>
      <c r="N13" s="50" t="s">
        <v>436</v>
      </c>
      <c r="O13" s="50" t="s">
        <v>87</v>
      </c>
      <c r="P13" s="50" t="s">
        <v>84</v>
      </c>
      <c r="Q13" s="50" t="s">
        <v>315</v>
      </c>
      <c r="R13" s="50"/>
      <c r="S13" s="50" t="s">
        <v>89</v>
      </c>
      <c r="T13" s="50" t="s">
        <v>254</v>
      </c>
      <c r="U13" s="39"/>
      <c r="V13" s="39"/>
      <c r="W13" s="39"/>
      <c r="X13" s="39"/>
      <c r="Y13" s="41"/>
      <c r="Z13" s="39"/>
      <c r="AA13" s="39"/>
      <c r="AB13" s="39"/>
      <c r="AC13" s="39"/>
      <c r="AD13" s="39"/>
      <c r="AE13" s="41"/>
      <c r="AF13" s="46"/>
      <c r="AG13" s="39" t="str">
        <f t="shared" si="3"/>
        <v>1591828-243277 - 243277- CONTRACT_NON-CONTRACT INSTRUCTIONS BY TDRA
Project Manager --&gt; Khurram Nawaz
Scope --&gt; Enhancement</v>
      </c>
      <c r="AH13" s="39" t="str">
        <f t="shared" si="4"/>
        <v xml:space="preserve">RTF_x000D_
ECM-Mobile_x000D_
USP- Direct_x000D_
USP-In direct_x000D_
CNS_x000D_
Muamalaty_x000D_
HTML_x000D_
Mobile App- Front End_x000D_
IN_x000D_
PSM_CBCM_x000D_
Automation Portal_x000D_
Mobile App- Back End_x000D_
</v>
      </c>
      <c r="AI13" s="39" t="str">
        <f t="shared" si="5"/>
        <v>QA--&gt;In Progress
UAT--&gt;In Progress
Config Change--&gt;NA
Code Change--&gt;NA
Rateplan change--&gt;NA
Security Approvals--&gt;NA</v>
      </c>
    </row>
    <row r="14" spans="1:36" ht="90" hidden="1" x14ac:dyDescent="0.2">
      <c r="A14" s="50">
        <v>37</v>
      </c>
      <c r="B14" s="50" t="str">
        <f>HYPERLINK("https://rtcserver.etisalat.corp.ae:9443/ccm/resource/itemName/com.ibm.team.workitem.WorkItem/1596244", "1596244")</f>
        <v>1596244</v>
      </c>
      <c r="C14" s="50" t="s">
        <v>404</v>
      </c>
      <c r="D14" s="50" t="s">
        <v>405</v>
      </c>
      <c r="E14" s="50" t="s">
        <v>108</v>
      </c>
      <c r="F14" s="50" t="s">
        <v>268</v>
      </c>
      <c r="G14" s="50" t="s">
        <v>83</v>
      </c>
      <c r="H14" s="50" t="s">
        <v>84</v>
      </c>
      <c r="I14" s="50" t="s">
        <v>84</v>
      </c>
      <c r="J14" s="50" t="s">
        <v>84</v>
      </c>
      <c r="K14" s="50" t="s">
        <v>84</v>
      </c>
      <c r="L14" s="50" t="s">
        <v>84</v>
      </c>
      <c r="M14" s="50" t="s">
        <v>84</v>
      </c>
      <c r="N14" s="50" t="s">
        <v>436</v>
      </c>
      <c r="O14" s="50" t="s">
        <v>85</v>
      </c>
      <c r="P14" s="50" t="s">
        <v>84</v>
      </c>
      <c r="Q14" s="50" t="s">
        <v>110</v>
      </c>
      <c r="R14" s="50"/>
      <c r="S14" s="50" t="s">
        <v>109</v>
      </c>
      <c r="T14" s="50" t="s">
        <v>406</v>
      </c>
      <c r="U14" s="39"/>
      <c r="V14" s="39"/>
      <c r="W14" s="39"/>
      <c r="X14" s="39"/>
      <c r="Y14" s="41"/>
      <c r="Z14" s="39"/>
      <c r="AA14" s="39"/>
      <c r="AB14" s="39"/>
      <c r="AC14" s="39"/>
      <c r="AD14" s="39"/>
      <c r="AE14" s="41"/>
      <c r="AF14" s="46">
        <v>16</v>
      </c>
      <c r="AG14" s="39" t="str">
        <f t="shared" si="3"/>
        <v>1596244-242729 - 242729 - COMs to RTF Migration - 257966 - Drop 15.3
Project Manager --&gt; Kumaran Gajarajan
Scope --&gt; First Time Rollout</v>
      </c>
      <c r="AH14" s="39" t="str">
        <f t="shared" si="4"/>
        <v xml:space="preserve">RTF_x000D_
</v>
      </c>
      <c r="AI14" s="39" t="str">
        <f t="shared" si="5"/>
        <v>QA--&gt;In Progress
UAT--&gt;NA
Config Change--&gt;NA
Code Change--&gt;NA
Rateplan change--&gt;NA
Security Approvals--&gt;NA</v>
      </c>
    </row>
    <row r="15" spans="1:36" ht="90" x14ac:dyDescent="0.2">
      <c r="A15" s="50"/>
      <c r="B15" s="50">
        <v>1596490</v>
      </c>
      <c r="C15" s="50">
        <v>260292</v>
      </c>
      <c r="D15" s="50" t="s">
        <v>433</v>
      </c>
      <c r="E15" s="50" t="s">
        <v>107</v>
      </c>
      <c r="F15" s="50" t="s">
        <v>435</v>
      </c>
      <c r="G15" s="50" t="s">
        <v>84</v>
      </c>
      <c r="H15" s="50" t="s">
        <v>86</v>
      </c>
      <c r="I15" s="50" t="s">
        <v>84</v>
      </c>
      <c r="J15" s="50" t="s">
        <v>84</v>
      </c>
      <c r="K15" s="50" t="s">
        <v>84</v>
      </c>
      <c r="L15" s="50" t="s">
        <v>84</v>
      </c>
      <c r="M15" s="50" t="s">
        <v>84</v>
      </c>
      <c r="N15" s="50" t="s">
        <v>92</v>
      </c>
      <c r="O15" s="50" t="s">
        <v>321</v>
      </c>
      <c r="P15" s="50" t="s">
        <v>84</v>
      </c>
      <c r="Q15" s="50" t="s">
        <v>434</v>
      </c>
      <c r="R15" s="50"/>
      <c r="S15" s="50"/>
      <c r="T15" s="50"/>
      <c r="U15" s="39"/>
      <c r="V15" s="39"/>
      <c r="W15" s="39"/>
      <c r="X15" s="39"/>
      <c r="Y15" s="41"/>
      <c r="Z15" s="39"/>
      <c r="AA15" s="39"/>
      <c r="AB15" s="39"/>
      <c r="AC15" s="39"/>
      <c r="AD15" s="39"/>
      <c r="AE15" s="41"/>
      <c r="AF15" s="28"/>
      <c r="AG15" s="39" t="str">
        <f t="shared" si="3"/>
        <v>1596490-260292 - 260292 - Email notification trigger for ceased PRI account DID range addition to NGN pool
Project Manager --&gt; Deepesh Vikram Singh
Scope --&gt; Defect Fix</v>
      </c>
      <c r="AH15" s="39" t="str">
        <f t="shared" si="4"/>
        <v>BCRM</v>
      </c>
      <c r="AI15" s="39" t="str">
        <f t="shared" si="5"/>
        <v>QA--&gt;NA
UAT--&gt;Yes
Config Change--&gt;NA
Code Change--&gt;NA
Rateplan change--&gt;NA
Security Approvals--&gt;NA</v>
      </c>
    </row>
    <row r="16" spans="1:36" ht="63.75" x14ac:dyDescent="0.2">
      <c r="A16" s="30"/>
      <c r="B16" s="30">
        <v>1596646</v>
      </c>
      <c r="C16" s="30">
        <v>257436</v>
      </c>
      <c r="D16" s="30" t="s">
        <v>444</v>
      </c>
      <c r="E16" s="30" t="s">
        <v>272</v>
      </c>
      <c r="F16" s="30" t="s">
        <v>446</v>
      </c>
      <c r="G16" s="30" t="s">
        <v>447</v>
      </c>
      <c r="H16" s="30" t="s">
        <v>447</v>
      </c>
      <c r="I16" s="30" t="s">
        <v>84</v>
      </c>
      <c r="J16" s="30" t="s">
        <v>84</v>
      </c>
      <c r="K16" s="30" t="s">
        <v>84</v>
      </c>
      <c r="L16" s="30" t="s">
        <v>84</v>
      </c>
      <c r="M16" s="30" t="s">
        <v>84</v>
      </c>
      <c r="N16" s="30" t="s">
        <v>92</v>
      </c>
      <c r="O16" s="50" t="s">
        <v>87</v>
      </c>
      <c r="P16" s="50" t="s">
        <v>84</v>
      </c>
      <c r="Q16" s="50" t="s">
        <v>445</v>
      </c>
      <c r="R16" s="50" t="s">
        <v>448</v>
      </c>
      <c r="S16" s="50"/>
      <c r="T16" s="50"/>
      <c r="U16" s="39"/>
      <c r="V16" s="39"/>
      <c r="W16" s="39"/>
      <c r="X16" s="39"/>
      <c r="Y16" s="41"/>
      <c r="Z16" s="39"/>
      <c r="AA16" s="39"/>
      <c r="AB16" s="39"/>
      <c r="AC16" s="39"/>
      <c r="AD16" s="39"/>
      <c r="AE16" s="41"/>
      <c r="AF16" s="28"/>
      <c r="AG16" s="39"/>
      <c r="AH16" s="39"/>
      <c r="AI16" s="39"/>
    </row>
    <row r="17" spans="1:35" ht="141.6" hidden="1" customHeight="1" x14ac:dyDescent="0.2">
      <c r="A17" s="50">
        <v>9</v>
      </c>
      <c r="B17" s="50" t="str">
        <f>HYPERLINK("https://rtcserver.etisalat.corp.ae:9443/ccm/resource/itemName/com.ibm.team.workitem.WorkItem/1592526", "1592526")</f>
        <v>1592526</v>
      </c>
      <c r="C17" s="50" t="s">
        <v>338</v>
      </c>
      <c r="D17" s="50" t="s">
        <v>339</v>
      </c>
      <c r="E17" s="50" t="s">
        <v>340</v>
      </c>
      <c r="F17" s="50" t="s">
        <v>341</v>
      </c>
      <c r="G17" s="50" t="s">
        <v>249</v>
      </c>
      <c r="H17" s="50" t="s">
        <v>83</v>
      </c>
      <c r="I17" s="50" t="s">
        <v>84</v>
      </c>
      <c r="J17" s="50" t="s">
        <v>84</v>
      </c>
      <c r="K17" s="50" t="s">
        <v>84</v>
      </c>
      <c r="L17" s="50" t="s">
        <v>84</v>
      </c>
      <c r="M17" s="50" t="s">
        <v>84</v>
      </c>
      <c r="N17" s="50" t="s">
        <v>436</v>
      </c>
      <c r="O17" s="50" t="s">
        <v>85</v>
      </c>
      <c r="P17" s="50" t="s">
        <v>419</v>
      </c>
      <c r="Q17" s="50" t="s">
        <v>342</v>
      </c>
      <c r="R17" s="50"/>
      <c r="S17" s="50" t="s">
        <v>111</v>
      </c>
      <c r="T17" s="50" t="s">
        <v>343</v>
      </c>
      <c r="U17" s="39"/>
      <c r="V17" s="39"/>
      <c r="W17" s="39"/>
      <c r="X17" s="39"/>
      <c r="Y17" s="41"/>
      <c r="Z17" s="39"/>
      <c r="AA17" s="39"/>
      <c r="AB17" s="39"/>
      <c r="AC17" s="39"/>
      <c r="AD17" s="39"/>
      <c r="AE17" s="41"/>
      <c r="AF17" s="46"/>
      <c r="AG17" s="39" t="str">
        <f t="shared" ref="AG17:AG23" si="6">CONCATENATE(B17,"-",C17," - ",D17,CHAR(10),CHAR(10),"Project Manager --&gt; ",E17,CHAR(10),CHAR(10),"Scope --&gt; ",O17)</f>
        <v>1592526-249651 - PPM#249652 - RTF to not allow ‘Subscriber Request Cessation’ for fraud cases
Project Manager --&gt; Manoj Vishnu Batham
Scope --&gt; First Time Rollout</v>
      </c>
      <c r="AH17" s="39" t="str">
        <f t="shared" ref="AH17:AH51" si="7">F17</f>
        <v xml:space="preserve">RTF_x000D_
Muamalaty_x000D_
USP-In direct_x000D_
Mobile App- Front End_x000D_
</v>
      </c>
      <c r="AI17" s="39" t="str">
        <f t="shared" ref="AI17:AI23" si="8">CONCATENATE("QA--&gt;",G17,CHAR(10),"UAT--&gt;",H17,CHAR(10),"Config Change--&gt;",I17,CHAR(10),"Code Change--&gt;",J17,CHAR(10),"Rateplan change--&gt;",L17,CHAR(10),"Security Approvals--&gt;",M17)</f>
        <v>QA--&gt; Yes
UAT--&gt;In Progress
Config Change--&gt;NA
Code Change--&gt;NA
Rateplan change--&gt;NA
Security Approvals--&gt;NA</v>
      </c>
    </row>
    <row r="18" spans="1:35" ht="114.75" x14ac:dyDescent="0.2">
      <c r="A18" s="50">
        <v>18</v>
      </c>
      <c r="B18" s="50" t="str">
        <f>HYPERLINK("https://rtcserver.etisalat.corp.ae:9443/ccm/resource/itemName/com.ibm.team.workitem.WorkItem/1595506", "1595506")</f>
        <v>1595506</v>
      </c>
      <c r="C18" s="50" t="s">
        <v>353</v>
      </c>
      <c r="D18" s="50" t="s">
        <v>460</v>
      </c>
      <c r="E18" s="50" t="s">
        <v>340</v>
      </c>
      <c r="F18" s="50" t="s">
        <v>354</v>
      </c>
      <c r="G18" s="50" t="s">
        <v>249</v>
      </c>
      <c r="H18" s="50" t="s">
        <v>86</v>
      </c>
      <c r="I18" s="50" t="s">
        <v>84</v>
      </c>
      <c r="J18" s="50" t="s">
        <v>84</v>
      </c>
      <c r="K18" s="50" t="s">
        <v>84</v>
      </c>
      <c r="L18" s="50" t="s">
        <v>84</v>
      </c>
      <c r="M18" s="58" t="s">
        <v>86</v>
      </c>
      <c r="N18" s="50" t="s">
        <v>92</v>
      </c>
      <c r="O18" s="50" t="s">
        <v>85</v>
      </c>
      <c r="P18" s="50" t="s">
        <v>355</v>
      </c>
      <c r="Q18" s="50" t="s">
        <v>356</v>
      </c>
      <c r="R18" s="50"/>
      <c r="S18" s="50" t="s">
        <v>111</v>
      </c>
      <c r="T18" s="50" t="s">
        <v>357</v>
      </c>
      <c r="U18" s="39"/>
      <c r="V18" s="39"/>
      <c r="W18" s="39"/>
      <c r="X18" s="39"/>
      <c r="Y18" s="41"/>
      <c r="Z18" s="39"/>
      <c r="AA18" s="39"/>
      <c r="AB18" s="39"/>
      <c r="AC18" s="39"/>
      <c r="AD18" s="39"/>
      <c r="AE18" s="41"/>
      <c r="AF18" s="46">
        <v>35</v>
      </c>
      <c r="AG18" s="39" t="str">
        <f t="shared" si="6"/>
        <v>1595506-210396 - PPM#210396_ Test Line - Monitoring Process
Project Manager --&gt; Manoj Vishnu Batham
Scope --&gt; First Time Rollout</v>
      </c>
      <c r="AH18" s="39" t="str">
        <f t="shared" si="7"/>
        <v xml:space="preserve">BPM_x000D_
TIBCO_x000D_
</v>
      </c>
      <c r="AI18" s="39" t="str">
        <f t="shared" si="8"/>
        <v>QA--&gt; Yes
UAT--&gt;Yes
Config Change--&gt;NA
Code Change--&gt;NA
Rateplan change--&gt;NA
Security Approvals--&gt;Yes</v>
      </c>
    </row>
    <row r="19" spans="1:35" ht="90" x14ac:dyDescent="0.2">
      <c r="A19" s="50"/>
      <c r="B19" s="50">
        <v>1596303</v>
      </c>
      <c r="C19" s="50">
        <v>260819</v>
      </c>
      <c r="D19" s="50" t="s">
        <v>423</v>
      </c>
      <c r="E19" s="50" t="s">
        <v>424</v>
      </c>
      <c r="F19" s="50" t="s">
        <v>425</v>
      </c>
      <c r="G19" s="50" t="s">
        <v>86</v>
      </c>
      <c r="H19" s="50" t="s">
        <v>86</v>
      </c>
      <c r="I19" s="50" t="s">
        <v>84</v>
      </c>
      <c r="J19" s="50" t="s">
        <v>84</v>
      </c>
      <c r="K19" s="50" t="s">
        <v>86</v>
      </c>
      <c r="L19" s="50" t="s">
        <v>84</v>
      </c>
      <c r="M19" s="50" t="s">
        <v>84</v>
      </c>
      <c r="N19" s="50" t="s">
        <v>92</v>
      </c>
      <c r="O19" s="50" t="s">
        <v>85</v>
      </c>
      <c r="P19" s="50" t="s">
        <v>84</v>
      </c>
      <c r="Q19" s="50" t="s">
        <v>309</v>
      </c>
      <c r="R19" s="50" t="s">
        <v>481</v>
      </c>
      <c r="S19" s="50"/>
      <c r="T19" s="50"/>
      <c r="U19" s="39"/>
      <c r="V19" s="39"/>
      <c r="W19" s="39"/>
      <c r="X19" s="39"/>
      <c r="Y19" s="41"/>
      <c r="Z19" s="39"/>
      <c r="AA19" s="39"/>
      <c r="AB19" s="39"/>
      <c r="AC19" s="39"/>
      <c r="AD19" s="39"/>
      <c r="AE19" s="41"/>
      <c r="AF19" s="28"/>
      <c r="AG19" s="39" t="str">
        <f t="shared" si="6"/>
        <v>1596303-260819 - 258886 - Issue of selling Smart Living service to existing KAON STB customers
Project Manager --&gt; Marc Samir Hosny Sidhom
Scope --&gt; First Time Rollout</v>
      </c>
      <c r="AH19" s="39" t="str">
        <f t="shared" si="7"/>
        <v>ECM-Fixed
PSM_CBCM
COMS_FIXED
CRM Gateway</v>
      </c>
      <c r="AI19" s="39" t="str">
        <f t="shared" si="8"/>
        <v>QA--&gt;Yes
UAT--&gt;Yes
Config Change--&gt;NA
Code Change--&gt;NA
Rateplan change--&gt;NA
Security Approvals--&gt;NA</v>
      </c>
    </row>
    <row r="20" spans="1:35" ht="90" hidden="1" x14ac:dyDescent="0.2">
      <c r="A20" s="50">
        <v>1</v>
      </c>
      <c r="B20" s="50" t="str">
        <f>HYPERLINK("https://rtcserver.etisalat.corp.ae:9443/ccm/resource/itemName/com.ibm.team.workitem.WorkItem/1416966", "1416966")</f>
        <v>1416966</v>
      </c>
      <c r="C20" s="50" t="s">
        <v>102</v>
      </c>
      <c r="D20" s="50" t="s">
        <v>103</v>
      </c>
      <c r="E20" s="50" t="s">
        <v>101</v>
      </c>
      <c r="F20" s="50" t="s">
        <v>248</v>
      </c>
      <c r="G20" s="50" t="s">
        <v>249</v>
      </c>
      <c r="H20" s="50" t="s">
        <v>84</v>
      </c>
      <c r="I20" s="50" t="s">
        <v>84</v>
      </c>
      <c r="J20" s="50" t="s">
        <v>84</v>
      </c>
      <c r="K20" s="50" t="s">
        <v>84</v>
      </c>
      <c r="L20" s="50" t="s">
        <v>84</v>
      </c>
      <c r="M20" s="50" t="s">
        <v>84</v>
      </c>
      <c r="N20" s="50" t="s">
        <v>436</v>
      </c>
      <c r="O20" s="50" t="s">
        <v>87</v>
      </c>
      <c r="P20" s="50" t="s">
        <v>84</v>
      </c>
      <c r="Q20" s="50" t="s">
        <v>104</v>
      </c>
      <c r="R20" s="50"/>
      <c r="S20" s="50" t="s">
        <v>89</v>
      </c>
      <c r="T20" s="50" t="s">
        <v>119</v>
      </c>
      <c r="U20" s="39"/>
      <c r="V20" s="39"/>
      <c r="W20" s="39"/>
      <c r="X20" s="39"/>
      <c r="Y20" s="41"/>
      <c r="Z20" s="39"/>
      <c r="AA20" s="39"/>
      <c r="AB20" s="39"/>
      <c r="AC20" s="39"/>
      <c r="AD20" s="39"/>
      <c r="AE20" s="41"/>
      <c r="AF20" s="46">
        <v>10</v>
      </c>
      <c r="AG20" s="39" t="str">
        <f t="shared" si="6"/>
        <v>1416966-231581 - PLC_231581 - Drop2_Business Commitment Plan - New Rating for IDD &amp; F2M
Project Manager --&gt; Maya Krishnan Subbiah
Scope --&gt; Enhancement</v>
      </c>
      <c r="AH20" s="39" t="str">
        <f t="shared" si="7"/>
        <v xml:space="preserve">ECM-Fixed_x000D_
O2B_x000D_
RTF_x000D_
Falcon BSCS_x000D_
CRM Gateway_x000D_
</v>
      </c>
      <c r="AI20" s="39" t="str">
        <f t="shared" si="8"/>
        <v>QA--&gt; Yes
UAT--&gt;NA
Config Change--&gt;NA
Code Change--&gt;NA
Rateplan change--&gt;NA
Security Approvals--&gt;NA</v>
      </c>
    </row>
    <row r="21" spans="1:35" ht="90" hidden="1" x14ac:dyDescent="0.2">
      <c r="A21" s="50">
        <v>21</v>
      </c>
      <c r="B21" s="50" t="str">
        <f>HYPERLINK("https://rtcserver.etisalat.corp.ae:9443/ccm/resource/itemName/com.ibm.team.workitem.WorkItem/1589917", "1589917")</f>
        <v>1589917</v>
      </c>
      <c r="C21" s="50" t="s">
        <v>262</v>
      </c>
      <c r="D21" s="50" t="s">
        <v>263</v>
      </c>
      <c r="E21" s="50" t="s">
        <v>139</v>
      </c>
      <c r="F21" s="50" t="s">
        <v>264</v>
      </c>
      <c r="G21" s="50" t="s">
        <v>249</v>
      </c>
      <c r="H21" s="50" t="s">
        <v>86</v>
      </c>
      <c r="I21" s="50" t="s">
        <v>84</v>
      </c>
      <c r="J21" s="50" t="s">
        <v>84</v>
      </c>
      <c r="K21" s="50" t="s">
        <v>84</v>
      </c>
      <c r="L21" s="50" t="s">
        <v>84</v>
      </c>
      <c r="M21" s="50" t="s">
        <v>84</v>
      </c>
      <c r="N21" s="50" t="s">
        <v>436</v>
      </c>
      <c r="O21" s="50" t="s">
        <v>87</v>
      </c>
      <c r="P21" s="50" t="s">
        <v>84</v>
      </c>
      <c r="Q21" s="50" t="s">
        <v>265</v>
      </c>
      <c r="R21" s="50"/>
      <c r="S21" s="50" t="s">
        <v>113</v>
      </c>
      <c r="T21" s="50" t="s">
        <v>266</v>
      </c>
      <c r="U21" s="39"/>
      <c r="V21" s="39"/>
      <c r="W21" s="39"/>
      <c r="X21" s="39"/>
      <c r="Y21" s="41"/>
      <c r="Z21" s="39"/>
      <c r="AA21" s="39"/>
      <c r="AB21" s="39"/>
      <c r="AC21" s="39"/>
      <c r="AD21" s="39"/>
      <c r="AE21" s="41"/>
      <c r="AF21" s="46">
        <v>30</v>
      </c>
      <c r="AG21" s="39" t="str">
        <f t="shared" si="6"/>
        <v>1589917-248282 - 248282 UAT Plan OTAR Enhancement - BRD 4 USSD flow Drop 1 &amp; 2
Project Manager --&gt; Santosh Kumar Verma
Scope --&gt; Enhancement</v>
      </c>
      <c r="AH21" s="39" t="str">
        <f t="shared" si="7"/>
        <v xml:space="preserve">OTAR_x000D_
</v>
      </c>
      <c r="AI21" s="39" t="str">
        <f t="shared" si="8"/>
        <v>QA--&gt; Yes
UAT--&gt;Yes
Config Change--&gt;NA
Code Change--&gt;NA
Rateplan change--&gt;NA
Security Approvals--&gt;NA</v>
      </c>
    </row>
    <row r="22" spans="1:35" ht="120" x14ac:dyDescent="0.2">
      <c r="A22" s="50">
        <v>38</v>
      </c>
      <c r="B22" s="50" t="str">
        <f>HYPERLINK("https://rtcserver.etisalat.corp.ae:9443/ccm/resource/itemName/com.ibm.team.workitem.WorkItem/1595622", "1595622")</f>
        <v>1595622</v>
      </c>
      <c r="C22" s="50" t="s">
        <v>407</v>
      </c>
      <c r="D22" s="50" t="s">
        <v>408</v>
      </c>
      <c r="E22" s="50" t="s">
        <v>340</v>
      </c>
      <c r="F22" s="50" t="s">
        <v>409</v>
      </c>
      <c r="G22" s="50" t="s">
        <v>249</v>
      </c>
      <c r="H22" s="50" t="s">
        <v>86</v>
      </c>
      <c r="I22" s="50" t="s">
        <v>84</v>
      </c>
      <c r="J22" s="50" t="s">
        <v>84</v>
      </c>
      <c r="K22" s="50" t="s">
        <v>84</v>
      </c>
      <c r="L22" s="50" t="s">
        <v>84</v>
      </c>
      <c r="M22" s="58" t="s">
        <v>86</v>
      </c>
      <c r="N22" s="50" t="s">
        <v>92</v>
      </c>
      <c r="O22" s="50" t="s">
        <v>87</v>
      </c>
      <c r="P22" s="50" t="s">
        <v>421</v>
      </c>
      <c r="Q22" s="50" t="s">
        <v>356</v>
      </c>
      <c r="R22" s="50"/>
      <c r="S22" s="50" t="s">
        <v>111</v>
      </c>
      <c r="T22" s="50" t="s">
        <v>410</v>
      </c>
      <c r="U22" s="39"/>
      <c r="V22" s="39"/>
      <c r="W22" s="39"/>
      <c r="X22" s="39"/>
      <c r="Y22" s="41"/>
      <c r="Z22" s="39"/>
      <c r="AA22" s="39"/>
      <c r="AB22" s="39"/>
      <c r="AC22" s="39"/>
      <c r="AD22" s="39"/>
      <c r="AE22" s="41"/>
      <c r="AF22" s="28"/>
      <c r="AG22" s="39" t="str">
        <f t="shared" si="6"/>
        <v>1595622-235948 - PPM#235948 - CR for Test Line
Project Manager --&gt; Manoj Vishnu Batham
Scope --&gt; Enhancement</v>
      </c>
      <c r="AH22" s="39" t="str">
        <f t="shared" si="7"/>
        <v xml:space="preserve">RTF_x000D_
CRM Gateway_x000D_
TIBCO_x000D_
BPM_x000D_
Mobile SMB_x000D_
B2B-CMS-Front End_x000D_
B2B-ATG-Back End_x000D_
</v>
      </c>
      <c r="AI22" s="39" t="str">
        <f t="shared" si="8"/>
        <v>QA--&gt; Yes
UAT--&gt;Yes
Config Change--&gt;NA
Code Change--&gt;NA
Rateplan change--&gt;NA
Security Approvals--&gt;Yes</v>
      </c>
    </row>
    <row r="23" spans="1:35" ht="180" hidden="1" x14ac:dyDescent="0.2">
      <c r="A23" s="50">
        <v>17</v>
      </c>
      <c r="B23" s="50" t="str">
        <f>HYPERLINK("https://rtcserver.etisalat.corp.ae:9443/ccm/resource/itemName/com.ibm.team.workitem.WorkItem/1584039", "1584039")</f>
        <v>1584039</v>
      </c>
      <c r="C23" s="50" t="s">
        <v>128</v>
      </c>
      <c r="D23" s="50" t="s">
        <v>126</v>
      </c>
      <c r="E23" s="50" t="s">
        <v>101</v>
      </c>
      <c r="F23" s="50" t="s">
        <v>147</v>
      </c>
      <c r="G23" s="50" t="s">
        <v>83</v>
      </c>
      <c r="H23" s="50" t="s">
        <v>83</v>
      </c>
      <c r="I23" s="50" t="s">
        <v>84</v>
      </c>
      <c r="J23" s="50" t="s">
        <v>84</v>
      </c>
      <c r="K23" s="50" t="s">
        <v>84</v>
      </c>
      <c r="L23" s="50" t="s">
        <v>84</v>
      </c>
      <c r="M23" s="50" t="s">
        <v>84</v>
      </c>
      <c r="N23" s="50" t="s">
        <v>436</v>
      </c>
      <c r="O23" s="50" t="s">
        <v>87</v>
      </c>
      <c r="P23" s="50" t="s">
        <v>84</v>
      </c>
      <c r="Q23" s="50" t="s">
        <v>127</v>
      </c>
      <c r="R23" s="50"/>
      <c r="S23" s="50" t="s">
        <v>88</v>
      </c>
      <c r="T23" s="50" t="s">
        <v>129</v>
      </c>
      <c r="U23" s="39"/>
      <c r="V23" s="39"/>
      <c r="W23" s="39"/>
      <c r="X23" s="39"/>
      <c r="Y23" s="41"/>
      <c r="Z23" s="39"/>
      <c r="AA23" s="39"/>
      <c r="AB23" s="39"/>
      <c r="AC23" s="39"/>
      <c r="AD23" s="39"/>
      <c r="AE23" s="41"/>
      <c r="AF23" s="46"/>
      <c r="AG23" s="39" t="str">
        <f t="shared" si="6"/>
        <v>1584039-249664 - Home wireless Response_ Phase 2_ Drop2
Project Manager --&gt; Maya Krishnan Subbiah
Scope --&gt; Enhancement</v>
      </c>
      <c r="AH23" s="39" t="str">
        <f t="shared" si="7"/>
        <v xml:space="preserve">ECM-Mobile_x000D_
PSM_CBCM_x000D_
RTF_x000D_
CNS_x000D_
CRM Gateway_x000D_
COMS_MOBILE_x000D_
USP- Direct_x000D_
Muamalaty_x000D_
Falcon BSCS_x000D_
IN_x000D_
B2C-ATG-Back End_x000D_
</v>
      </c>
      <c r="AI23" s="39" t="str">
        <f t="shared" si="8"/>
        <v>QA--&gt;In Progress
UAT--&gt;In Progress
Config Change--&gt;NA
Code Change--&gt;NA
Rateplan change--&gt;NA
Security Approvals--&gt;NA</v>
      </c>
    </row>
    <row r="24" spans="1:35" ht="51" x14ac:dyDescent="0.2">
      <c r="A24" s="50"/>
      <c r="B24" s="50">
        <v>1596927</v>
      </c>
      <c r="C24" s="50">
        <v>242051</v>
      </c>
      <c r="D24" s="50" t="s">
        <v>462</v>
      </c>
      <c r="E24" s="50" t="s">
        <v>101</v>
      </c>
      <c r="F24" s="50" t="s">
        <v>464</v>
      </c>
      <c r="G24" s="50" t="s">
        <v>86</v>
      </c>
      <c r="H24" s="50" t="s">
        <v>86</v>
      </c>
      <c r="I24" s="50" t="s">
        <v>84</v>
      </c>
      <c r="J24" s="50" t="s">
        <v>84</v>
      </c>
      <c r="K24" s="50" t="s">
        <v>84</v>
      </c>
      <c r="L24" s="50" t="s">
        <v>84</v>
      </c>
      <c r="M24" s="50" t="s">
        <v>84</v>
      </c>
      <c r="N24" s="50" t="s">
        <v>92</v>
      </c>
      <c r="O24" s="50" t="s">
        <v>87</v>
      </c>
      <c r="P24" s="50" t="s">
        <v>84</v>
      </c>
      <c r="Q24" s="50" t="s">
        <v>463</v>
      </c>
      <c r="R24" s="50"/>
      <c r="S24" s="50"/>
      <c r="T24" s="50"/>
      <c r="U24" s="39"/>
      <c r="V24" s="39"/>
      <c r="W24" s="39"/>
      <c r="X24" s="39"/>
      <c r="Y24" s="41"/>
      <c r="Z24" s="39"/>
      <c r="AA24" s="39"/>
      <c r="AB24" s="39"/>
      <c r="AC24" s="39"/>
      <c r="AD24" s="39"/>
      <c r="AE24" s="41"/>
      <c r="AF24" s="28"/>
      <c r="AG24" s="39"/>
      <c r="AH24" s="39" t="str">
        <f t="shared" ref="AH24:AH30" si="9">F24</f>
        <v>B2C-CMS-Front End
B2C-ATG-Back End
RTF</v>
      </c>
      <c r="AI24" s="39"/>
    </row>
    <row r="25" spans="1:35" ht="285" x14ac:dyDescent="0.2">
      <c r="A25" s="50">
        <v>19</v>
      </c>
      <c r="B25" s="60" t="str">
        <f>HYPERLINK("https://rtcserver.etisalat.corp.ae:9443/ccm/resource/itemName/com.ibm.team.workitem.WorkItem/1593959", "1593959")</f>
        <v>1593959</v>
      </c>
      <c r="C25" s="50" t="s">
        <v>287</v>
      </c>
      <c r="D25" s="50" t="s">
        <v>288</v>
      </c>
      <c r="E25" s="50" t="s">
        <v>101</v>
      </c>
      <c r="F25" s="50" t="s">
        <v>509</v>
      </c>
      <c r="G25" s="50" t="s">
        <v>83</v>
      </c>
      <c r="H25" s="50" t="s">
        <v>86</v>
      </c>
      <c r="I25" s="50" t="s">
        <v>84</v>
      </c>
      <c r="J25" s="50" t="s">
        <v>84</v>
      </c>
      <c r="K25" s="58" t="s">
        <v>231</v>
      </c>
      <c r="L25" s="50" t="s">
        <v>84</v>
      </c>
      <c r="M25" s="50" t="s">
        <v>84</v>
      </c>
      <c r="N25" s="50" t="s">
        <v>92</v>
      </c>
      <c r="O25" s="50" t="s">
        <v>85</v>
      </c>
      <c r="P25" s="50" t="s">
        <v>84</v>
      </c>
      <c r="Q25" s="50" t="s">
        <v>289</v>
      </c>
      <c r="R25" s="50" t="s">
        <v>480</v>
      </c>
      <c r="S25" s="50" t="s">
        <v>89</v>
      </c>
      <c r="T25" s="50" t="s">
        <v>290</v>
      </c>
      <c r="U25" s="39"/>
      <c r="V25" s="39"/>
      <c r="W25" s="39"/>
      <c r="X25" s="39"/>
      <c r="Y25" s="41"/>
      <c r="Z25" s="39"/>
      <c r="AA25" s="39"/>
      <c r="AB25" s="39"/>
      <c r="AC25" s="39"/>
      <c r="AD25" s="39"/>
      <c r="AE25" s="41"/>
      <c r="AF25" s="28"/>
      <c r="AG25" s="39" t="str">
        <f>CONCATENATE(B25,"-",C25," - ",D25,CHAR(10),CHAR(10),"Project Manager --&gt; ",E25,CHAR(10),CHAR(10),"Scope --&gt; ",O25)</f>
        <v>1593959-227792 - eLife Ultra_Giga Packages - Drop1
Project Manager --&gt; Maya Krishnan Subbiah
Scope --&gt; First Time Rollout</v>
      </c>
      <c r="AH25" s="39" t="str">
        <f t="shared" si="9"/>
        <v>PSM_CBCM_x000D_
Event Engine- RTF_x000D_
ECM-Fixed_x000D_
Falcon BSCS_x000D_
VEDA - Virtual Ericsson Dynamic Activation_x000D_
WFMS-FSM_x000D_
CWOM-CONCEPTWAVE-Consumer_x000D_
NRM_x000D_
GIS-Geographic Information System_x000D_
IPAM_x000D_
TIBCO_x000D_
USP-In direct_x000D_
USP- Direct_x000D_
Muamalaty_x000D_
CRM Gateway_x000D_
COMS</v>
      </c>
      <c r="AI25" s="39" t="str">
        <f>CONCATENATE("QA--&gt;",G25,CHAR(10),"UAT--&gt;",H25,CHAR(10),"Config Change--&gt;",I25,CHAR(10),"Code Change--&gt;",J25,CHAR(10),"Rateplan change--&gt;",L25,CHAR(10),"Security Approvals--&gt;",M25)</f>
        <v>QA--&gt;In Progress
UAT--&gt;Yes
Config Change--&gt;NA
Code Change--&gt;NA
Rateplan change--&gt;NA
Security Approvals--&gt;NA</v>
      </c>
    </row>
    <row r="26" spans="1:35" ht="344.25" hidden="1" x14ac:dyDescent="0.2">
      <c r="A26" s="50">
        <v>46</v>
      </c>
      <c r="B26" s="50" t="str">
        <f>HYPERLINK("https://rtcserver.etisalat.corp.ae:9443/ccm/resource/itemName/com.ibm.team.workitem.WorkItem/1568282", "1568282")</f>
        <v>1568282</v>
      </c>
      <c r="C26" s="50" t="s">
        <v>164</v>
      </c>
      <c r="D26" s="50" t="s">
        <v>140</v>
      </c>
      <c r="E26" s="50" t="s">
        <v>112</v>
      </c>
      <c r="F26" s="50" t="s">
        <v>485</v>
      </c>
      <c r="G26" s="50" t="s">
        <v>249</v>
      </c>
      <c r="H26" s="50" t="s">
        <v>83</v>
      </c>
      <c r="I26" s="50" t="s">
        <v>84</v>
      </c>
      <c r="J26" s="50" t="s">
        <v>84</v>
      </c>
      <c r="K26" s="50" t="s">
        <v>84</v>
      </c>
      <c r="L26" s="50" t="s">
        <v>84</v>
      </c>
      <c r="M26" s="50" t="s">
        <v>84</v>
      </c>
      <c r="N26" s="50" t="s">
        <v>436</v>
      </c>
      <c r="O26" s="50" t="s">
        <v>85</v>
      </c>
      <c r="P26" s="50" t="s">
        <v>84</v>
      </c>
      <c r="Q26" s="50" t="s">
        <v>123</v>
      </c>
      <c r="R26" s="50"/>
      <c r="S26" s="50" t="s">
        <v>113</v>
      </c>
      <c r="T26" s="50" t="s">
        <v>165</v>
      </c>
      <c r="U26" s="39"/>
      <c r="V26" s="39"/>
      <c r="W26" s="39"/>
      <c r="X26" s="39"/>
      <c r="Y26" s="41"/>
      <c r="Z26" s="39"/>
      <c r="AA26" s="39"/>
      <c r="AB26" s="39"/>
      <c r="AC26" s="39"/>
      <c r="AD26" s="39"/>
      <c r="AE26" s="41"/>
      <c r="AF26" s="46">
        <v>1</v>
      </c>
      <c r="AG26" s="39" t="str">
        <f>CONCATENATE(B26,"-",C26," - ",D26,CHAR(10),CHAR(10),"Project Manager --&gt; ",E26,CHAR(10),CHAR(10),"Scope --&gt; ",O26)</f>
        <v>1568282-242708 - 242708 Enhancing Exceptional flag developed to bypass TDRA Sim limit check
Project Manager --&gt; Mohamed Samir Elsayed Ahmed Abotaleb
Scope --&gt; First Time Rollout</v>
      </c>
      <c r="AH26" s="39" t="str">
        <f t="shared" si="9"/>
        <v xml:space="preserve">Muamalaty_x000D_
USP- Direct_x000D_
CRM Gateway_x000D_
RTF_x000D_
COMS_MOBILE_x000D_
USP-In direct_x000D_
USP-BO-Back Office_x000D_
RTF_x000D_
</v>
      </c>
      <c r="AI26" s="39" t="str">
        <f>CONCATENATE("QA--&gt;",G26,CHAR(10),"UAT--&gt;",H26,CHAR(10),"Config Change--&gt;",I26,CHAR(10),"Code Change--&gt;",J26,CHAR(10),"Rateplan change--&gt;",L26,CHAR(10),"Security Approvals--&gt;",M26)</f>
        <v>QA--&gt; Yes
UAT--&gt;In Progress
Config Change--&gt;NA
Code Change--&gt;NA
Rateplan change--&gt;NA
Security Approvals--&gt;NA</v>
      </c>
    </row>
    <row r="27" spans="1:35" ht="90" hidden="1" x14ac:dyDescent="0.2">
      <c r="A27" s="50">
        <v>27</v>
      </c>
      <c r="B27" s="50" t="str">
        <f>HYPERLINK("https://rtcserver.etisalat.corp.ae:9443/ccm/resource/itemName/com.ibm.team.workitem.WorkItem/1596175", "1596175")</f>
        <v>1596175</v>
      </c>
      <c r="C27" s="50" t="s">
        <v>374</v>
      </c>
      <c r="D27" s="50" t="s">
        <v>375</v>
      </c>
      <c r="E27" s="50" t="s">
        <v>376</v>
      </c>
      <c r="F27" s="50" t="s">
        <v>268</v>
      </c>
      <c r="G27" s="50" t="s">
        <v>84</v>
      </c>
      <c r="H27" s="50" t="s">
        <v>86</v>
      </c>
      <c r="I27" s="50" t="s">
        <v>84</v>
      </c>
      <c r="J27" s="50" t="s">
        <v>84</v>
      </c>
      <c r="K27" s="50" t="s">
        <v>84</v>
      </c>
      <c r="L27" s="50" t="s">
        <v>84</v>
      </c>
      <c r="M27" s="50" t="s">
        <v>84</v>
      </c>
      <c r="N27" s="50" t="s">
        <v>436</v>
      </c>
      <c r="O27" s="50" t="s">
        <v>87</v>
      </c>
      <c r="P27" s="50" t="s">
        <v>377</v>
      </c>
      <c r="Q27" s="50" t="s">
        <v>378</v>
      </c>
      <c r="R27" s="50"/>
      <c r="S27" s="50" t="s">
        <v>111</v>
      </c>
      <c r="T27" s="50" t="s">
        <v>120</v>
      </c>
      <c r="U27" s="39"/>
      <c r="V27" s="39"/>
      <c r="W27" s="39"/>
      <c r="X27" s="39"/>
      <c r="Y27" s="41"/>
      <c r="Z27" s="39"/>
      <c r="AA27" s="39"/>
      <c r="AB27" s="39"/>
      <c r="AC27" s="39"/>
      <c r="AD27" s="39"/>
      <c r="AE27" s="41"/>
      <c r="AF27" s="46">
        <v>36</v>
      </c>
      <c r="AG27" s="39" t="str">
        <f>CONCATENATE(B27,"-",C27," - ",D27,CHAR(10),CHAR(10),"Project Manager --&gt; ",E27,CHAR(10),CHAR(10),"Scope --&gt; ",O27)</f>
        <v>1596175-245871 - 245871 - Rebranding E-Contracts for Postpaid and Prepaid Channels
Project Manager --&gt; Mohammed Saif Al Suwaidi
Scope --&gt; Enhancement</v>
      </c>
      <c r="AH27" s="39" t="str">
        <f t="shared" si="9"/>
        <v xml:space="preserve">RTF_x000D_
</v>
      </c>
      <c r="AI27" s="39" t="str">
        <f>CONCATENATE("QA--&gt;",G27,CHAR(10),"UAT--&gt;",H27,CHAR(10),"Config Change--&gt;",I27,CHAR(10),"Code Change--&gt;",J27,CHAR(10),"Rateplan change--&gt;",L27,CHAR(10),"Security Approvals--&gt;",M27)</f>
        <v>QA--&gt;NA
UAT--&gt;Yes
Config Change--&gt;NA
Code Change--&gt;NA
Rateplan change--&gt;NA
Security Approvals--&gt;NA</v>
      </c>
    </row>
    <row r="28" spans="1:35" ht="90" hidden="1" x14ac:dyDescent="0.2">
      <c r="A28" s="50">
        <v>32</v>
      </c>
      <c r="B28" s="50" t="str">
        <f>HYPERLINK("https://rtcserver.etisalat.corp.ae:9443/ccm/resource/itemName/com.ibm.team.workitem.WorkItem/1596137", "1596137")</f>
        <v>1596137</v>
      </c>
      <c r="C28" s="50" t="s">
        <v>395</v>
      </c>
      <c r="D28" s="50" t="s">
        <v>396</v>
      </c>
      <c r="E28" s="50" t="s">
        <v>124</v>
      </c>
      <c r="F28" s="50" t="s">
        <v>397</v>
      </c>
      <c r="G28" s="50" t="s">
        <v>249</v>
      </c>
      <c r="H28" s="50" t="s">
        <v>83</v>
      </c>
      <c r="I28" s="50" t="s">
        <v>84</v>
      </c>
      <c r="J28" s="50" t="s">
        <v>84</v>
      </c>
      <c r="K28" s="50" t="s">
        <v>84</v>
      </c>
      <c r="L28" s="50" t="s">
        <v>84</v>
      </c>
      <c r="M28" s="50" t="s">
        <v>84</v>
      </c>
      <c r="N28" s="50" t="s">
        <v>436</v>
      </c>
      <c r="O28" s="50" t="s">
        <v>85</v>
      </c>
      <c r="P28" s="50" t="s">
        <v>417</v>
      </c>
      <c r="Q28" s="50" t="s">
        <v>388</v>
      </c>
      <c r="R28" s="50"/>
      <c r="S28" s="50" t="s">
        <v>88</v>
      </c>
      <c r="T28" s="50" t="s">
        <v>371</v>
      </c>
      <c r="U28" s="39"/>
      <c r="V28" s="39"/>
      <c r="W28" s="39"/>
      <c r="X28" s="39"/>
      <c r="Y28" s="41"/>
      <c r="Z28" s="39"/>
      <c r="AA28" s="39"/>
      <c r="AB28" s="39"/>
      <c r="AC28" s="39"/>
      <c r="AD28" s="39"/>
      <c r="AE28" s="41"/>
      <c r="AF28" s="46"/>
      <c r="AG28" s="39" t="str">
        <f>CONCATENATE(B28,"-",C28," - ",D28,CHAR(10),CHAR(10),"Project Manager --&gt; ",E28,CHAR(10),CHAR(10),"Scope --&gt; ",O28)</f>
        <v>1596137-221619 - PPM 221619 DROP2 || Mobile Ordering Migration COCP Prepaid To COCP Postpaid || B2B Channel
Project Manager --&gt; Mrinal Bharti
Scope --&gt; First Time Rollout</v>
      </c>
      <c r="AH28" s="39" t="str">
        <f t="shared" si="9"/>
        <v xml:space="preserve">B2B-CMS-Front End_x000D_
B2B-ATG-Back End_x000D_
RTF_x000D_
</v>
      </c>
      <c r="AI28" s="39" t="str">
        <f>CONCATENATE("QA--&gt;",G28,CHAR(10),"UAT--&gt;",H28,CHAR(10),"Config Change--&gt;",I28,CHAR(10),"Code Change--&gt;",J28,CHAR(10),"Rateplan change--&gt;",L28,CHAR(10),"Security Approvals--&gt;",M28)</f>
        <v>QA--&gt; Yes
UAT--&gt;In Progress
Config Change--&gt;NA
Code Change--&gt;NA
Rateplan change--&gt;NA
Security Approvals--&gt;NA</v>
      </c>
    </row>
    <row r="29" spans="1:35" ht="90" hidden="1" x14ac:dyDescent="0.2">
      <c r="A29" s="50">
        <v>29</v>
      </c>
      <c r="B29" s="50" t="str">
        <f>HYPERLINK("https://rtcserver.etisalat.corp.ae:9443/ccm/resource/itemName/com.ibm.team.workitem.WorkItem/1593367", "1593367")</f>
        <v>1593367</v>
      </c>
      <c r="C29" s="50" t="s">
        <v>293</v>
      </c>
      <c r="D29" s="50" t="s">
        <v>294</v>
      </c>
      <c r="E29" s="50" t="s">
        <v>295</v>
      </c>
      <c r="F29" s="50" t="s">
        <v>296</v>
      </c>
      <c r="G29" s="50" t="s">
        <v>84</v>
      </c>
      <c r="H29" s="50" t="s">
        <v>84</v>
      </c>
      <c r="I29" s="50" t="s">
        <v>84</v>
      </c>
      <c r="J29" s="50" t="s">
        <v>84</v>
      </c>
      <c r="K29" s="50" t="s">
        <v>84</v>
      </c>
      <c r="L29" s="50" t="s">
        <v>84</v>
      </c>
      <c r="M29" s="50" t="s">
        <v>84</v>
      </c>
      <c r="N29" s="50" t="s">
        <v>436</v>
      </c>
      <c r="O29" s="50" t="s">
        <v>87</v>
      </c>
      <c r="P29" s="50" t="s">
        <v>86</v>
      </c>
      <c r="Q29" s="50" t="s">
        <v>297</v>
      </c>
      <c r="R29" s="50"/>
      <c r="S29" s="50" t="s">
        <v>88</v>
      </c>
      <c r="T29" s="50" t="s">
        <v>298</v>
      </c>
      <c r="U29" s="39"/>
      <c r="V29" s="39"/>
      <c r="W29" s="39"/>
      <c r="X29" s="39"/>
      <c r="Y29" s="41"/>
      <c r="Z29" s="39"/>
      <c r="AA29" s="39"/>
      <c r="AB29" s="39"/>
      <c r="AC29" s="39"/>
      <c r="AD29" s="39"/>
      <c r="AE29" s="41"/>
      <c r="AF29" s="28"/>
      <c r="AG29" s="39" t="str">
        <f>CONCATENATE(B29,"-",C29," - ",D29,CHAR(10),CHAR(10),"Project Manager --&gt; ",E29,CHAR(10),CHAR(10),"Scope --&gt; ",O29)</f>
        <v>1593367-229958 - PPM 229958 AECB MOHRE
Project Manager --&gt; Muazzam Khan
Scope --&gt; Enhancement</v>
      </c>
      <c r="AH29" s="39" t="str">
        <f t="shared" si="9"/>
        <v xml:space="preserve">B2C-ATG-Back End_x000D_
RTF_x000D_
</v>
      </c>
      <c r="AI29" s="39" t="str">
        <f>CONCATENATE("QA--&gt;",G29,CHAR(10),"UAT--&gt;",H29,CHAR(10),"Config Change--&gt;",I29,CHAR(10),"Code Change--&gt;",J29,CHAR(10),"Rateplan change--&gt;",L29,CHAR(10),"Security Approvals--&gt;",M29)</f>
        <v>QA--&gt;NA
UAT--&gt;NA
Config Change--&gt;NA
Code Change--&gt;NA
Rateplan change--&gt;NA
Security Approvals--&gt;NA</v>
      </c>
    </row>
    <row r="30" spans="1:35" ht="75" x14ac:dyDescent="0.2">
      <c r="A30" s="50"/>
      <c r="B30" s="50">
        <v>1596902</v>
      </c>
      <c r="C30" s="50">
        <v>259996</v>
      </c>
      <c r="D30" s="50" t="s">
        <v>465</v>
      </c>
      <c r="E30" s="50" t="s">
        <v>101</v>
      </c>
      <c r="F30" s="50" t="s">
        <v>467</v>
      </c>
      <c r="G30" s="50" t="s">
        <v>86</v>
      </c>
      <c r="H30" s="50" t="s">
        <v>86</v>
      </c>
      <c r="I30" s="50" t="s">
        <v>84</v>
      </c>
      <c r="J30" s="50" t="s">
        <v>84</v>
      </c>
      <c r="K30" s="50" t="s">
        <v>84</v>
      </c>
      <c r="L30" s="50" t="s">
        <v>84</v>
      </c>
      <c r="M30" s="50" t="s">
        <v>84</v>
      </c>
      <c r="N30" s="50" t="s">
        <v>92</v>
      </c>
      <c r="O30" s="50" t="s">
        <v>87</v>
      </c>
      <c r="P30" s="50" t="s">
        <v>84</v>
      </c>
      <c r="Q30" s="50" t="s">
        <v>466</v>
      </c>
      <c r="R30" s="50"/>
      <c r="S30" s="50"/>
      <c r="T30" s="50"/>
      <c r="U30" s="39"/>
      <c r="V30" s="39"/>
      <c r="W30" s="39"/>
      <c r="X30" s="39"/>
      <c r="Y30" s="41"/>
      <c r="Z30" s="39"/>
      <c r="AA30" s="39"/>
      <c r="AB30" s="39"/>
      <c r="AC30" s="39"/>
      <c r="AD30" s="39"/>
      <c r="AE30" s="41"/>
      <c r="AF30" s="28"/>
      <c r="AG30" s="39"/>
      <c r="AH30" s="39" t="str">
        <f t="shared" si="9"/>
        <v>ECM-Fixed
CWOM-CONCEPTWAVE-Consumer
O2B
Falcon BSCS</v>
      </c>
      <c r="AI30" s="39"/>
    </row>
    <row r="31" spans="1:35" ht="90" hidden="1" x14ac:dyDescent="0.2">
      <c r="A31" s="50">
        <v>31</v>
      </c>
      <c r="B31" s="50" t="str">
        <f>HYPERLINK("https://rtcserver.etisalat.corp.ae:9443/ccm/resource/itemName/com.ibm.team.workitem.WorkItem/1595054", "1595054")</f>
        <v>1595054</v>
      </c>
      <c r="C31" s="50" t="s">
        <v>390</v>
      </c>
      <c r="D31" s="50" t="s">
        <v>391</v>
      </c>
      <c r="E31" s="50" t="s">
        <v>130</v>
      </c>
      <c r="F31" s="50" t="s">
        <v>392</v>
      </c>
      <c r="G31" s="50" t="s">
        <v>249</v>
      </c>
      <c r="H31" s="50" t="s">
        <v>83</v>
      </c>
      <c r="I31" s="50" t="s">
        <v>84</v>
      </c>
      <c r="J31" s="50" t="s">
        <v>84</v>
      </c>
      <c r="K31" s="50" t="s">
        <v>84</v>
      </c>
      <c r="L31" s="50" t="s">
        <v>84</v>
      </c>
      <c r="M31" s="50" t="s">
        <v>84</v>
      </c>
      <c r="N31" s="50" t="s">
        <v>436</v>
      </c>
      <c r="O31" s="50" t="s">
        <v>85</v>
      </c>
      <c r="P31" s="50" t="s">
        <v>393</v>
      </c>
      <c r="Q31" s="50" t="s">
        <v>145</v>
      </c>
      <c r="R31" s="50"/>
      <c r="S31" s="50" t="s">
        <v>113</v>
      </c>
      <c r="T31" s="50" t="s">
        <v>394</v>
      </c>
      <c r="U31" s="39"/>
      <c r="V31" s="39"/>
      <c r="W31" s="39"/>
      <c r="X31" s="39"/>
      <c r="Y31" s="41"/>
      <c r="Z31" s="39"/>
      <c r="AA31" s="39"/>
      <c r="AB31" s="39"/>
      <c r="AC31" s="39"/>
      <c r="AD31" s="39"/>
      <c r="AE31" s="41"/>
      <c r="AF31" s="46">
        <v>4</v>
      </c>
      <c r="AG31" s="39" t="str">
        <f t="shared" ref="AG31:AG37" si="10">CONCATENATE(B31,"-",C31," - ",D31,CHAR(10),CHAR(10),"Project Manager --&gt; ",E31,CHAR(10),CHAR(10),"Scope --&gt; ",O31)</f>
        <v>1595054-249068 - 249068 Automation Wave 2-Automation of Readiness Activities 
Project Manager --&gt; Rahil Khan
Scope --&gt; First Time Rollout</v>
      </c>
      <c r="AH31" s="39" t="str">
        <f t="shared" si="7"/>
        <v xml:space="preserve">Sharepoint_x000D_
</v>
      </c>
      <c r="AI31" s="39" t="str">
        <f t="shared" ref="AI31:AI37" si="11">CONCATENATE("QA--&gt;",G31,CHAR(10),"UAT--&gt;",H31,CHAR(10),"Config Change--&gt;",I31,CHAR(10),"Code Change--&gt;",J31,CHAR(10),"Rateplan change--&gt;",L31,CHAR(10),"Security Approvals--&gt;",M31)</f>
        <v>QA--&gt; Yes
UAT--&gt;In Progress
Config Change--&gt;NA
Code Change--&gt;NA
Rateplan change--&gt;NA
Security Approvals--&gt;NA</v>
      </c>
    </row>
    <row r="32" spans="1:35" ht="105" hidden="1" x14ac:dyDescent="0.2">
      <c r="A32" s="50">
        <v>30</v>
      </c>
      <c r="B32" s="50" t="str">
        <f>HYPERLINK("https://rtcserver.etisalat.corp.ae:9443/ccm/resource/itemName/com.ibm.team.workitem.WorkItem/1596128", "1596128")</f>
        <v>1596128</v>
      </c>
      <c r="C32" s="50" t="s">
        <v>385</v>
      </c>
      <c r="D32" s="50" t="s">
        <v>386</v>
      </c>
      <c r="E32" s="50" t="s">
        <v>141</v>
      </c>
      <c r="F32" s="50" t="s">
        <v>387</v>
      </c>
      <c r="G32" s="50" t="s">
        <v>83</v>
      </c>
      <c r="H32" s="50" t="s">
        <v>83</v>
      </c>
      <c r="I32" s="50" t="s">
        <v>84</v>
      </c>
      <c r="J32" s="50" t="s">
        <v>84</v>
      </c>
      <c r="K32" s="50" t="s">
        <v>84</v>
      </c>
      <c r="L32" s="50" t="s">
        <v>84</v>
      </c>
      <c r="M32" s="50" t="s">
        <v>84</v>
      </c>
      <c r="N32" s="50" t="s">
        <v>436</v>
      </c>
      <c r="O32" s="50" t="s">
        <v>85</v>
      </c>
      <c r="P32" s="50" t="s">
        <v>417</v>
      </c>
      <c r="Q32" s="50" t="s">
        <v>388</v>
      </c>
      <c r="R32" s="50"/>
      <c r="S32" s="50" t="s">
        <v>88</v>
      </c>
      <c r="T32" s="50" t="s">
        <v>389</v>
      </c>
      <c r="U32" s="39"/>
      <c r="V32" s="39"/>
      <c r="W32" s="39"/>
      <c r="X32" s="39"/>
      <c r="Y32" s="41"/>
      <c r="Z32" s="39"/>
      <c r="AA32" s="39"/>
      <c r="AB32" s="39"/>
      <c r="AC32" s="39"/>
      <c r="AD32" s="39"/>
      <c r="AE32" s="41"/>
      <c r="AF32" s="46"/>
      <c r="AG32" s="39" t="str">
        <f t="shared" si="10"/>
        <v>1596128-221091 - PPM 221091 || MNP PORT IN  via BCRM
Project Manager --&gt; Pardeep Mantra
Scope --&gt; First Time Rollout</v>
      </c>
      <c r="AH32" s="39" t="str">
        <f t="shared" si="7"/>
        <v xml:space="preserve">BCRM_x000D_
RTF_x000D_
COMS_MOBILE_x000D_
CSS_x000D_
CRM Gateway_x000D_
ECM-Mobile_x000D_
</v>
      </c>
      <c r="AI32" s="39" t="str">
        <f t="shared" si="11"/>
        <v>QA--&gt;In Progress
UAT--&gt;In Progress
Config Change--&gt;NA
Code Change--&gt;NA
Rateplan change--&gt;NA
Security Approvals--&gt;NA</v>
      </c>
    </row>
    <row r="33" spans="1:35" ht="90" hidden="1" x14ac:dyDescent="0.2">
      <c r="A33" s="50">
        <v>33</v>
      </c>
      <c r="B33" s="50" t="str">
        <f>HYPERLINK("https://rtcserver.etisalat.corp.ae:9443/ccm/resource/itemName/com.ibm.team.workitem.WorkItem/1593068", "1593068")</f>
        <v>1593068</v>
      </c>
      <c r="C33" s="50" t="s">
        <v>299</v>
      </c>
      <c r="D33" s="50" t="s">
        <v>300</v>
      </c>
      <c r="E33" s="50" t="s">
        <v>138</v>
      </c>
      <c r="F33" s="50" t="s">
        <v>301</v>
      </c>
      <c r="G33" s="50" t="s">
        <v>84</v>
      </c>
      <c r="H33" s="50" t="s">
        <v>86</v>
      </c>
      <c r="I33" s="50" t="s">
        <v>84</v>
      </c>
      <c r="J33" s="50" t="s">
        <v>84</v>
      </c>
      <c r="K33" s="50" t="s">
        <v>84</v>
      </c>
      <c r="L33" s="50" t="s">
        <v>84</v>
      </c>
      <c r="M33" s="50" t="s">
        <v>84</v>
      </c>
      <c r="N33" s="50" t="s">
        <v>436</v>
      </c>
      <c r="O33" s="50" t="s">
        <v>85</v>
      </c>
      <c r="P33" s="50" t="s">
        <v>84</v>
      </c>
      <c r="Q33" s="50" t="s">
        <v>302</v>
      </c>
      <c r="R33" s="50"/>
      <c r="S33" s="50" t="s">
        <v>149</v>
      </c>
      <c r="T33" s="50" t="s">
        <v>303</v>
      </c>
      <c r="U33" s="39"/>
      <c r="V33" s="39"/>
      <c r="W33" s="39"/>
      <c r="X33" s="39"/>
      <c r="Y33" s="41"/>
      <c r="Z33" s="39"/>
      <c r="AA33" s="39"/>
      <c r="AB33" s="39"/>
      <c r="AC33" s="39"/>
      <c r="AD33" s="39"/>
      <c r="AE33" s="41"/>
      <c r="AF33" s="46"/>
      <c r="AG33" s="39" t="str">
        <f t="shared" si="10"/>
        <v>1593068-261008 - 261008 - ERM Call Routing
Project Manager --&gt; Rajendra Singh Yadav
Scope --&gt; First Time Rollout</v>
      </c>
      <c r="AH33" s="39" t="str">
        <f t="shared" si="7"/>
        <v xml:space="preserve">CRM Gateway_x000D_
</v>
      </c>
      <c r="AI33" s="39" t="str">
        <f t="shared" si="11"/>
        <v>QA--&gt;NA
UAT--&gt;Yes
Config Change--&gt;NA
Code Change--&gt;NA
Rateplan change--&gt;NA
Security Approvals--&gt;NA</v>
      </c>
    </row>
    <row r="34" spans="1:35" ht="90" hidden="1" x14ac:dyDescent="0.2">
      <c r="A34" s="50">
        <v>34</v>
      </c>
      <c r="B34" s="50" t="str">
        <f>HYPERLINK("https://rtcserver.etisalat.corp.ae:9443/ccm/resource/itemName/com.ibm.team.workitem.WorkItem/1596043", "1596043")</f>
        <v>1596043</v>
      </c>
      <c r="C34" s="50" t="s">
        <v>398</v>
      </c>
      <c r="D34" s="50" t="s">
        <v>399</v>
      </c>
      <c r="E34" s="50" t="s">
        <v>122</v>
      </c>
      <c r="F34" s="50" t="s">
        <v>268</v>
      </c>
      <c r="G34" s="50" t="s">
        <v>84</v>
      </c>
      <c r="H34" s="50" t="s">
        <v>86</v>
      </c>
      <c r="I34" s="50" t="s">
        <v>84</v>
      </c>
      <c r="J34" s="50" t="s">
        <v>84</v>
      </c>
      <c r="K34" s="50" t="s">
        <v>84</v>
      </c>
      <c r="L34" s="50" t="s">
        <v>84</v>
      </c>
      <c r="M34" s="50" t="s">
        <v>84</v>
      </c>
      <c r="N34" s="50" t="s">
        <v>436</v>
      </c>
      <c r="O34" s="50" t="s">
        <v>321</v>
      </c>
      <c r="P34" s="50" t="s">
        <v>86</v>
      </c>
      <c r="Q34" s="50" t="s">
        <v>123</v>
      </c>
      <c r="R34" s="50" t="s">
        <v>443</v>
      </c>
      <c r="S34" s="50" t="s">
        <v>89</v>
      </c>
      <c r="T34" s="50" t="s">
        <v>291</v>
      </c>
      <c r="U34" s="39"/>
      <c r="V34" s="39"/>
      <c r="W34" s="39"/>
      <c r="X34" s="39"/>
      <c r="Y34" s="41"/>
      <c r="Z34" s="39"/>
      <c r="AA34" s="39"/>
      <c r="AB34" s="39"/>
      <c r="AC34" s="39"/>
      <c r="AD34" s="39"/>
      <c r="AE34" s="41"/>
      <c r="AF34" s="46">
        <v>13</v>
      </c>
      <c r="AG34" s="39" t="str">
        <f t="shared" si="10"/>
        <v>1596043-239813 - PPMID: 239813: Online SIM Activation with UAE Pass
Project Manager --&gt; Anum Afsheen
Scope --&gt; Defect Fix</v>
      </c>
      <c r="AH34" s="39" t="str">
        <f t="shared" si="7"/>
        <v xml:space="preserve">RTF_x000D_
</v>
      </c>
      <c r="AI34" s="39" t="str">
        <f t="shared" si="11"/>
        <v>QA--&gt;NA
UAT--&gt;Yes
Config Change--&gt;NA
Code Change--&gt;NA
Rateplan change--&gt;NA
Security Approvals--&gt;NA</v>
      </c>
    </row>
    <row r="35" spans="1:35" ht="90" hidden="1" x14ac:dyDescent="0.2">
      <c r="A35" s="50">
        <v>35</v>
      </c>
      <c r="B35" s="50" t="str">
        <f>HYPERLINK("https://rtcserver.etisalat.corp.ae:9443/ccm/resource/itemName/com.ibm.team.workitem.WorkItem/1587372", "1587372")</f>
        <v>1587372</v>
      </c>
      <c r="C35" s="50" t="s">
        <v>152</v>
      </c>
      <c r="D35" s="50" t="s">
        <v>153</v>
      </c>
      <c r="E35" s="50" t="s">
        <v>154</v>
      </c>
      <c r="F35" s="50" t="s">
        <v>155</v>
      </c>
      <c r="G35" s="50" t="s">
        <v>84</v>
      </c>
      <c r="H35" s="50" t="s">
        <v>86</v>
      </c>
      <c r="I35" s="50" t="s">
        <v>84</v>
      </c>
      <c r="J35" s="50" t="s">
        <v>84</v>
      </c>
      <c r="K35" s="50" t="s">
        <v>84</v>
      </c>
      <c r="L35" s="50" t="s">
        <v>84</v>
      </c>
      <c r="M35" s="50" t="s">
        <v>84</v>
      </c>
      <c r="N35" s="50" t="s">
        <v>436</v>
      </c>
      <c r="O35" s="50" t="s">
        <v>85</v>
      </c>
      <c r="P35" s="50" t="s">
        <v>84</v>
      </c>
      <c r="Q35" s="50" t="s">
        <v>156</v>
      </c>
      <c r="R35" s="50"/>
      <c r="S35" s="50" t="s">
        <v>88</v>
      </c>
      <c r="T35" s="50" t="s">
        <v>157</v>
      </c>
      <c r="U35" s="39"/>
      <c r="V35" s="39"/>
      <c r="W35" s="39"/>
      <c r="X35" s="39"/>
      <c r="Y35" s="41"/>
      <c r="Z35" s="39"/>
      <c r="AA35" s="39"/>
      <c r="AB35" s="39"/>
      <c r="AC35" s="39"/>
      <c r="AD35" s="39"/>
      <c r="AE35" s="41"/>
      <c r="AF35" s="46">
        <v>9</v>
      </c>
      <c r="AG35" s="39" t="str">
        <f t="shared" si="10"/>
        <v>1587372-247281 - Project 247281:   Rebranding of CWS Customer Portal
Project Manager --&gt; Thirupathi Reddy Pasham
Scope --&gt; First Time Rollout</v>
      </c>
      <c r="AH35" s="39" t="str">
        <f t="shared" si="7"/>
        <v xml:space="preserve">C&amp;WS- ATG Portal (Carrier and wholesale portal)_x000D_
CNS_x000D_
HTML_x000D_
</v>
      </c>
      <c r="AI35" s="39" t="str">
        <f t="shared" si="11"/>
        <v>QA--&gt;NA
UAT--&gt;Yes
Config Change--&gt;NA
Code Change--&gt;NA
Rateplan change--&gt;NA
Security Approvals--&gt;NA</v>
      </c>
    </row>
    <row r="36" spans="1:35" ht="105" x14ac:dyDescent="0.2">
      <c r="A36" s="50">
        <v>12</v>
      </c>
      <c r="B36" s="50" t="str">
        <f>HYPERLINK("https://rtcserver.etisalat.corp.ae:9443/ccm/resource/itemName/com.ibm.team.workitem.WorkItem/1587109", "1587109")</f>
        <v>1587109</v>
      </c>
      <c r="C36" s="50" t="s">
        <v>143</v>
      </c>
      <c r="D36" s="50" t="s">
        <v>144</v>
      </c>
      <c r="E36" s="50" t="s">
        <v>130</v>
      </c>
      <c r="F36" s="50" t="s">
        <v>497</v>
      </c>
      <c r="G36" s="50" t="s">
        <v>249</v>
      </c>
      <c r="H36" s="50" t="s">
        <v>86</v>
      </c>
      <c r="I36" s="50" t="s">
        <v>84</v>
      </c>
      <c r="J36" s="50" t="s">
        <v>84</v>
      </c>
      <c r="K36" s="50" t="s">
        <v>84</v>
      </c>
      <c r="L36" s="50" t="s">
        <v>84</v>
      </c>
      <c r="M36" s="50" t="s">
        <v>84</v>
      </c>
      <c r="N36" s="50" t="s">
        <v>92</v>
      </c>
      <c r="O36" s="50" t="s">
        <v>85</v>
      </c>
      <c r="P36" s="50" t="s">
        <v>319</v>
      </c>
      <c r="Q36" s="50" t="s">
        <v>145</v>
      </c>
      <c r="R36" s="50" t="s">
        <v>481</v>
      </c>
      <c r="S36" s="50" t="s">
        <v>113</v>
      </c>
      <c r="T36" s="50" t="s">
        <v>146</v>
      </c>
      <c r="U36" s="39"/>
      <c r="V36" s="39"/>
      <c r="W36" s="39"/>
      <c r="X36" s="39"/>
      <c r="Y36" s="41"/>
      <c r="Z36" s="39"/>
      <c r="AA36" s="39"/>
      <c r="AB36" s="39"/>
      <c r="AC36" s="39"/>
      <c r="AD36" s="39"/>
      <c r="AE36" s="41"/>
      <c r="AF36" s="28"/>
      <c r="AG36" s="39" t="str">
        <f t="shared" si="10"/>
        <v>1587109-250334 - 250334 - DELIVERY PLATFORM FOR INDIRECT SALES- HOME WIRELESS-4&amp; 5G - Drop 2 
Project Manager --&gt; Rahil Khan
Scope --&gt; First Time Rollout</v>
      </c>
      <c r="AH36" s="39" t="str">
        <f t="shared" si="7"/>
        <v xml:space="preserve">ECM-Mobile_x000D_
USP-In direct_x000D_
RTF_x000D_
CRM Gateway_x000D_
TIBCO_x000D_
EPG_x000D_
</v>
      </c>
      <c r="AI36" s="39" t="str">
        <f t="shared" si="11"/>
        <v>QA--&gt; Yes
UAT--&gt;Yes
Config Change--&gt;NA
Code Change--&gt;NA
Rateplan change--&gt;NA
Security Approvals--&gt;NA</v>
      </c>
    </row>
    <row r="37" spans="1:35" ht="195" x14ac:dyDescent="0.2">
      <c r="A37" s="50">
        <v>24</v>
      </c>
      <c r="B37" s="50" t="str">
        <f>HYPERLINK("https://rtcserver.etisalat.corp.ae:9443/ccm/resource/itemName/com.ibm.team.workitem.WorkItem/1595006", "1595006")</f>
        <v>1595006</v>
      </c>
      <c r="C37" s="50" t="s">
        <v>372</v>
      </c>
      <c r="D37" s="50" t="s">
        <v>441</v>
      </c>
      <c r="E37" s="50" t="s">
        <v>316</v>
      </c>
      <c r="F37" s="50" t="s">
        <v>373</v>
      </c>
      <c r="G37" s="50" t="s">
        <v>249</v>
      </c>
      <c r="H37" s="50" t="s">
        <v>86</v>
      </c>
      <c r="I37" s="50" t="s">
        <v>84</v>
      </c>
      <c r="J37" s="50" t="s">
        <v>84</v>
      </c>
      <c r="K37" s="50" t="s">
        <v>84</v>
      </c>
      <c r="L37" s="50" t="s">
        <v>84</v>
      </c>
      <c r="M37" s="50" t="s">
        <v>84</v>
      </c>
      <c r="N37" s="50" t="s">
        <v>92</v>
      </c>
      <c r="O37" s="50" t="s">
        <v>87</v>
      </c>
      <c r="P37" s="50" t="s">
        <v>84</v>
      </c>
      <c r="Q37" s="50" t="s">
        <v>285</v>
      </c>
      <c r="R37" s="50"/>
      <c r="S37" s="50" t="s">
        <v>113</v>
      </c>
      <c r="T37" s="50" t="s">
        <v>317</v>
      </c>
      <c r="U37" s="39"/>
      <c r="V37" s="39"/>
      <c r="W37" s="39"/>
      <c r="X37" s="39"/>
      <c r="Y37" s="41"/>
      <c r="Z37" s="39"/>
      <c r="AA37" s="39"/>
      <c r="AB37" s="39"/>
      <c r="AC37" s="39"/>
      <c r="AD37" s="39"/>
      <c r="AE37" s="41"/>
      <c r="AF37" s="28"/>
      <c r="AG37" s="39" t="str">
        <f t="shared" si="10"/>
        <v>1595006-223124 - AECB/MOHRE - 193049 - Drop 1, 2 and CRs
Telesailes
Project Manager --&gt; Mohammad Abu Nazar
Scope --&gt; Enhancement</v>
      </c>
      <c r="AH37" s="39" t="str">
        <f t="shared" si="7"/>
        <v xml:space="preserve">USP-In direct_x000D_
RTF_x000D_
USP- Direct_x000D_
Muamalaty_x000D_
COMS_FIXED_x000D_
CRM Gateway_x000D_
TIBCO_x000D_
ECM-Mobile_x000D_
COMS_MOBILE_x000D_
CNS_x000D_
PAY_x000D_
Event Engine- RTF_x000D_
</v>
      </c>
      <c r="AI37" s="39" t="str">
        <f t="shared" si="11"/>
        <v>QA--&gt; Yes
UAT--&gt;Yes
Config Change--&gt;NA
Code Change--&gt;NA
Rateplan change--&gt;NA
Security Approvals--&gt;NA</v>
      </c>
    </row>
    <row r="38" spans="1:35" ht="51" x14ac:dyDescent="0.2">
      <c r="A38" s="50"/>
      <c r="B38" s="50">
        <v>1597036</v>
      </c>
      <c r="C38" s="50">
        <v>255144</v>
      </c>
      <c r="D38" s="50" t="s">
        <v>473</v>
      </c>
      <c r="E38" s="50" t="s">
        <v>124</v>
      </c>
      <c r="F38" s="50" t="s">
        <v>475</v>
      </c>
      <c r="G38" s="50" t="s">
        <v>447</v>
      </c>
      <c r="H38" s="50" t="s">
        <v>86</v>
      </c>
      <c r="I38" s="50" t="s">
        <v>84</v>
      </c>
      <c r="J38" s="50" t="s">
        <v>84</v>
      </c>
      <c r="K38" s="50" t="s">
        <v>84</v>
      </c>
      <c r="L38" s="50" t="s">
        <v>84</v>
      </c>
      <c r="M38" s="50" t="s">
        <v>84</v>
      </c>
      <c r="N38" s="50" t="s">
        <v>92</v>
      </c>
      <c r="O38" s="50" t="s">
        <v>87</v>
      </c>
      <c r="P38" s="50" t="s">
        <v>84</v>
      </c>
      <c r="Q38" s="50" t="s">
        <v>474</v>
      </c>
      <c r="R38" s="50" t="s">
        <v>476</v>
      </c>
      <c r="S38" s="50"/>
      <c r="T38" s="50"/>
      <c r="U38" s="39"/>
      <c r="V38" s="39"/>
      <c r="W38" s="39"/>
      <c r="X38" s="39"/>
      <c r="Y38" s="41"/>
      <c r="Z38" s="39"/>
      <c r="AA38" s="39"/>
      <c r="AB38" s="39"/>
      <c r="AC38" s="39"/>
      <c r="AD38" s="39"/>
      <c r="AE38" s="41"/>
      <c r="AF38" s="28"/>
      <c r="AG38" s="39"/>
      <c r="AH38" s="39" t="str">
        <f t="shared" si="7"/>
        <v>WFMS-SIH</v>
      </c>
      <c r="AI38" s="39"/>
    </row>
    <row r="39" spans="1:35" ht="90" hidden="1" x14ac:dyDescent="0.2">
      <c r="A39" s="50">
        <v>13</v>
      </c>
      <c r="B39" s="50" t="str">
        <f>HYPERLINK("https://rtcserver.etisalat.corp.ae:9443/ccm/resource/itemName/com.ibm.team.workitem.WorkItem/1594961", "1594961")</f>
        <v>1594961</v>
      </c>
      <c r="C39" s="50" t="s">
        <v>345</v>
      </c>
      <c r="D39" s="50" t="s">
        <v>346</v>
      </c>
      <c r="E39" s="50" t="s">
        <v>347</v>
      </c>
      <c r="F39" s="50" t="s">
        <v>348</v>
      </c>
      <c r="G39" s="50" t="s">
        <v>83</v>
      </c>
      <c r="H39" s="50" t="s">
        <v>83</v>
      </c>
      <c r="I39" s="50" t="s">
        <v>84</v>
      </c>
      <c r="J39" s="50" t="s">
        <v>84</v>
      </c>
      <c r="K39" s="50" t="s">
        <v>84</v>
      </c>
      <c r="L39" s="50" t="s">
        <v>84</v>
      </c>
      <c r="M39" s="50" t="s">
        <v>84</v>
      </c>
      <c r="N39" s="50" t="s">
        <v>436</v>
      </c>
      <c r="O39" s="50" t="s">
        <v>85</v>
      </c>
      <c r="P39" s="50" t="s">
        <v>86</v>
      </c>
      <c r="Q39" s="50" t="s">
        <v>349</v>
      </c>
      <c r="R39" s="50"/>
      <c r="S39" s="50" t="s">
        <v>111</v>
      </c>
      <c r="T39" s="50" t="s">
        <v>135</v>
      </c>
      <c r="U39" s="39"/>
      <c r="V39" s="39"/>
      <c r="W39" s="39"/>
      <c r="X39" s="39"/>
      <c r="Y39" s="41"/>
      <c r="Z39" s="39"/>
      <c r="AA39" s="39"/>
      <c r="AB39" s="39"/>
      <c r="AC39" s="39"/>
      <c r="AD39" s="39"/>
      <c r="AE39" s="41"/>
      <c r="AF39" s="43"/>
      <c r="AG39" s="39" t="str">
        <f t="shared" ref="AG39:AG47" si="12">CONCATENATE(B39,"-",C39," - ",D39,CHAR(10),CHAR(10),"Project Manager --&gt; ",E39,CHAR(10),CHAR(10),"Scope --&gt; ",O39)</f>
        <v>1594961-262255 - 262255: MOI- Add Service Prod Issues
Project Manager --&gt; Rakesh Choudhary
Scope --&gt; First Time Rollout</v>
      </c>
      <c r="AH39" s="39" t="str">
        <f t="shared" si="7"/>
        <v xml:space="preserve">MOI Portal_x000D_
PSM_CBCM_x000D_
CRM Gateway_x000D_
</v>
      </c>
      <c r="AI39" s="39" t="str">
        <f t="shared" ref="AI39:AI47" si="13">CONCATENATE("QA--&gt;",G39,CHAR(10),"UAT--&gt;",H39,CHAR(10),"Config Change--&gt;",I39,CHAR(10),"Code Change--&gt;",J39,CHAR(10),"Rateplan change--&gt;",L39,CHAR(10),"Security Approvals--&gt;",M39)</f>
        <v>QA--&gt;In Progress
UAT--&gt;In Progress
Config Change--&gt;NA
Code Change--&gt;NA
Rateplan change--&gt;NA
Security Approvals--&gt;NA</v>
      </c>
    </row>
    <row r="40" spans="1:35" ht="90" hidden="1" x14ac:dyDescent="0.2">
      <c r="A40" s="50">
        <v>39</v>
      </c>
      <c r="B40" s="50" t="str">
        <f>HYPERLINK("https://rtcserver.etisalat.corp.ae:9443/ccm/resource/itemName/com.ibm.team.workitem.WorkItem/1595657", "1595657")</f>
        <v>1595657</v>
      </c>
      <c r="C40" s="50" t="s">
        <v>411</v>
      </c>
      <c r="D40" s="50" t="s">
        <v>412</v>
      </c>
      <c r="E40" s="50" t="s">
        <v>413</v>
      </c>
      <c r="F40" s="50" t="s">
        <v>414</v>
      </c>
      <c r="G40" s="50" t="s">
        <v>249</v>
      </c>
      <c r="H40" s="50" t="s">
        <v>83</v>
      </c>
      <c r="I40" s="50" t="s">
        <v>84</v>
      </c>
      <c r="J40" s="50" t="s">
        <v>84</v>
      </c>
      <c r="K40" s="50" t="s">
        <v>84</v>
      </c>
      <c r="L40" s="50" t="s">
        <v>84</v>
      </c>
      <c r="M40" s="50" t="s">
        <v>84</v>
      </c>
      <c r="N40" s="50" t="s">
        <v>436</v>
      </c>
      <c r="O40" s="50" t="s">
        <v>87</v>
      </c>
      <c r="P40" s="50" t="s">
        <v>422</v>
      </c>
      <c r="Q40" s="50" t="s">
        <v>415</v>
      </c>
      <c r="R40" s="50"/>
      <c r="S40" s="50" t="s">
        <v>113</v>
      </c>
      <c r="T40" s="50" t="s">
        <v>416</v>
      </c>
      <c r="U40" s="39"/>
      <c r="V40" s="39"/>
      <c r="W40" s="39"/>
      <c r="X40" s="39"/>
      <c r="Y40" s="41"/>
      <c r="Z40" s="39"/>
      <c r="AA40" s="39"/>
      <c r="AB40" s="39"/>
      <c r="AC40" s="39"/>
      <c r="AD40" s="39"/>
      <c r="AE40" s="41"/>
      <c r="AF40" s="42">
        <v>23</v>
      </c>
      <c r="AG40" s="39" t="str">
        <f t="shared" si="12"/>
        <v>1595657-245731 - 245731 - SNIMS BRD-4  Drop 2
Project Manager --&gt; Sandeep Chandrani
Scope --&gt; Enhancement</v>
      </c>
      <c r="AH40" s="39" t="str">
        <f t="shared" si="7"/>
        <v xml:space="preserve">CSS_x000D_
TIBCO_x000D_
BPM_x000D_
</v>
      </c>
      <c r="AI40" s="39" t="str">
        <f t="shared" si="13"/>
        <v>QA--&gt; Yes
UAT--&gt;In Progress
Config Change--&gt;NA
Code Change--&gt;NA
Rateplan change--&gt;NA
Security Approvals--&gt;NA</v>
      </c>
    </row>
    <row r="41" spans="1:35" ht="90" hidden="1" x14ac:dyDescent="0.2">
      <c r="A41" s="50">
        <v>42</v>
      </c>
      <c r="B41" s="50" t="str">
        <f>HYPERLINK("https://rtcserver.etisalat.corp.ae:9443/ccm/resource/itemName/com.ibm.team.workitem.WorkItem/1588374", "1588374")</f>
        <v>1588374</v>
      </c>
      <c r="C41" s="50" t="s">
        <v>158</v>
      </c>
      <c r="D41" s="50" t="s">
        <v>159</v>
      </c>
      <c r="E41" s="50" t="s">
        <v>160</v>
      </c>
      <c r="F41" s="50" t="s">
        <v>161</v>
      </c>
      <c r="G41" s="50" t="s">
        <v>249</v>
      </c>
      <c r="H41" s="50" t="s">
        <v>86</v>
      </c>
      <c r="I41" s="50" t="s">
        <v>84</v>
      </c>
      <c r="J41" s="50" t="s">
        <v>84</v>
      </c>
      <c r="K41" s="50" t="s">
        <v>84</v>
      </c>
      <c r="L41" s="50" t="s">
        <v>84</v>
      </c>
      <c r="M41" s="50" t="s">
        <v>84</v>
      </c>
      <c r="N41" s="50" t="s">
        <v>436</v>
      </c>
      <c r="O41" s="50" t="s">
        <v>85</v>
      </c>
      <c r="P41" s="50" t="s">
        <v>84</v>
      </c>
      <c r="Q41" s="50" t="s">
        <v>148</v>
      </c>
      <c r="R41" s="50"/>
      <c r="S41" s="50" t="s">
        <v>88</v>
      </c>
      <c r="T41" s="50" t="s">
        <v>162</v>
      </c>
      <c r="U41" s="39"/>
      <c r="V41" s="39"/>
      <c r="W41" s="39"/>
      <c r="X41" s="39"/>
      <c r="Y41" s="41"/>
      <c r="Z41" s="39"/>
      <c r="AA41" s="39"/>
      <c r="AB41" s="39"/>
      <c r="AC41" s="39"/>
      <c r="AD41" s="39"/>
      <c r="AE41" s="41"/>
      <c r="AF41" s="44"/>
      <c r="AG41" s="39" t="str">
        <f t="shared" si="12"/>
        <v>1588374-248955 - MR_Changing the business rules of MOI Prepaid Plan
Project Manager --&gt; Sami Ullah
Scope --&gt; First Time Rollout</v>
      </c>
      <c r="AH41" s="39" t="str">
        <f t="shared" si="7"/>
        <v xml:space="preserve">DCRM_x000D_
CRM Gateway_x000D_
CBCM_x000D_
CRM Interface_x000D_
EBW_x000D_
</v>
      </c>
      <c r="AI41" s="39" t="str">
        <f t="shared" si="13"/>
        <v>QA--&gt; Yes
UAT--&gt;Yes
Config Change--&gt;NA
Code Change--&gt;NA
Rateplan change--&gt;NA
Security Approvals--&gt;NA</v>
      </c>
    </row>
    <row r="42" spans="1:35" ht="90" hidden="1" x14ac:dyDescent="0.2">
      <c r="A42" s="50">
        <v>43</v>
      </c>
      <c r="B42" s="50" t="str">
        <f>HYPERLINK("https://rtcserver.etisalat.corp.ae:9443/ccm/resource/itemName/com.ibm.team.workitem.WorkItem/1588624", "1588624")</f>
        <v>1588624</v>
      </c>
      <c r="C42" s="50" t="s">
        <v>255</v>
      </c>
      <c r="D42" s="50" t="s">
        <v>267</v>
      </c>
      <c r="E42" s="50" t="s">
        <v>171</v>
      </c>
      <c r="F42" s="50" t="s">
        <v>268</v>
      </c>
      <c r="G42" s="50" t="s">
        <v>249</v>
      </c>
      <c r="H42" s="50" t="s">
        <v>84</v>
      </c>
      <c r="I42" s="50" t="s">
        <v>84</v>
      </c>
      <c r="J42" s="50" t="s">
        <v>84</v>
      </c>
      <c r="K42" s="50" t="s">
        <v>84</v>
      </c>
      <c r="L42" s="50" t="s">
        <v>84</v>
      </c>
      <c r="M42" s="50" t="s">
        <v>84</v>
      </c>
      <c r="N42" s="50" t="s">
        <v>436</v>
      </c>
      <c r="O42" s="50" t="s">
        <v>85</v>
      </c>
      <c r="P42" s="50" t="s">
        <v>84</v>
      </c>
      <c r="Q42" s="50" t="s">
        <v>258</v>
      </c>
      <c r="R42" s="50"/>
      <c r="S42" s="50" t="s">
        <v>89</v>
      </c>
      <c r="T42" s="50" t="s">
        <v>259</v>
      </c>
      <c r="U42" s="39"/>
      <c r="V42" s="39"/>
      <c r="W42" s="39"/>
      <c r="X42" s="39"/>
      <c r="Y42" s="41"/>
      <c r="Z42" s="39"/>
      <c r="AA42" s="39"/>
      <c r="AB42" s="39"/>
      <c r="AC42" s="39"/>
      <c r="AD42" s="39"/>
      <c r="AE42" s="41"/>
      <c r="AF42" s="43"/>
      <c r="AG42" s="39" t="str">
        <f t="shared" si="12"/>
        <v>1588624-238982 - 238982_ #Tag Enhancement - Port Out Quaratine &amp; Re-Port in - Drop 2
Project Manager --&gt; Dilum Fernando
Scope --&gt; First Time Rollout</v>
      </c>
      <c r="AH42" s="39" t="str">
        <f t="shared" si="7"/>
        <v xml:space="preserve">RTF_x000D_
</v>
      </c>
      <c r="AI42" s="39" t="str">
        <f t="shared" si="13"/>
        <v>QA--&gt; Yes
UAT--&gt;NA
Config Change--&gt;NA
Code Change--&gt;NA
Rateplan change--&gt;NA
Security Approvals--&gt;NA</v>
      </c>
    </row>
    <row r="43" spans="1:35" ht="105" hidden="1" x14ac:dyDescent="0.2">
      <c r="A43" s="50">
        <v>44</v>
      </c>
      <c r="B43" s="50" t="str">
        <f>HYPERLINK("https://rtcserver.etisalat.corp.ae:9443/ccm/resource/itemName/com.ibm.team.workitem.WorkItem/1572787", "1572787")</f>
        <v>1572787</v>
      </c>
      <c r="C43" s="50" t="s">
        <v>131</v>
      </c>
      <c r="D43" s="50" t="s">
        <v>132</v>
      </c>
      <c r="E43" s="50" t="s">
        <v>133</v>
      </c>
      <c r="F43" s="50" t="s">
        <v>170</v>
      </c>
      <c r="G43" s="50" t="s">
        <v>249</v>
      </c>
      <c r="H43" s="50" t="s">
        <v>86</v>
      </c>
      <c r="I43" s="50" t="s">
        <v>84</v>
      </c>
      <c r="J43" s="50" t="s">
        <v>84</v>
      </c>
      <c r="K43" s="50" t="s">
        <v>84</v>
      </c>
      <c r="L43" s="50" t="s">
        <v>84</v>
      </c>
      <c r="M43" s="50" t="s">
        <v>86</v>
      </c>
      <c r="N43" s="50" t="s">
        <v>436</v>
      </c>
      <c r="O43" s="50" t="s">
        <v>87</v>
      </c>
      <c r="P43" s="50" t="s">
        <v>84</v>
      </c>
      <c r="Q43" s="50" t="s">
        <v>134</v>
      </c>
      <c r="R43" s="50"/>
      <c r="S43" s="50" t="s">
        <v>111</v>
      </c>
      <c r="T43" s="50" t="s">
        <v>135</v>
      </c>
      <c r="U43" s="39"/>
      <c r="V43" s="39"/>
      <c r="W43" s="39"/>
      <c r="X43" s="39"/>
      <c r="Y43" s="41"/>
      <c r="Z43" s="39"/>
      <c r="AA43" s="39"/>
      <c r="AB43" s="39"/>
      <c r="AC43" s="39"/>
      <c r="AD43" s="39"/>
      <c r="AE43" s="41"/>
      <c r="AG43" s="39" t="str">
        <f t="shared" si="12"/>
        <v>1572787-232603 - 232603 Hassantuk - Wired Solution
Project Manager --&gt; Mohamed Nabeel Juma Mohamed Juma Aldoy
Scope --&gt; Enhancement</v>
      </c>
      <c r="AH43" s="39" t="str">
        <f t="shared" si="7"/>
        <v xml:space="preserve">BCRM_x000D_
CRM Gateway_x000D_
PSM_CBCM_x000D_
IOT (ENG)_x000D_
WFMS-SIH_x000D_
WFMS-FAMS_x000D_
</v>
      </c>
      <c r="AI43" s="39" t="str">
        <f t="shared" si="13"/>
        <v>QA--&gt; Yes
UAT--&gt;Yes
Config Change--&gt;NA
Code Change--&gt;NA
Rateplan change--&gt;NA
Security Approvals--&gt;Yes</v>
      </c>
    </row>
    <row r="44" spans="1:35" ht="150" hidden="1" x14ac:dyDescent="0.2">
      <c r="A44" s="50">
        <v>45</v>
      </c>
      <c r="B44" s="50" t="str">
        <f>HYPERLINK("https://rtcserver.etisalat.corp.ae:9443/ccm/resource/itemName/com.ibm.team.workitem.WorkItem/1572753", "1572753")</f>
        <v>1572753</v>
      </c>
      <c r="C44" s="50" t="s">
        <v>136</v>
      </c>
      <c r="D44" s="50" t="s">
        <v>137</v>
      </c>
      <c r="E44" s="50" t="s">
        <v>133</v>
      </c>
      <c r="F44" s="50" t="s">
        <v>163</v>
      </c>
      <c r="G44" s="50" t="s">
        <v>249</v>
      </c>
      <c r="H44" s="50" t="s">
        <v>86</v>
      </c>
      <c r="I44" s="50" t="s">
        <v>84</v>
      </c>
      <c r="J44" s="50" t="s">
        <v>84</v>
      </c>
      <c r="K44" s="50" t="s">
        <v>84</v>
      </c>
      <c r="L44" s="50" t="s">
        <v>84</v>
      </c>
      <c r="M44" s="50" t="s">
        <v>84</v>
      </c>
      <c r="N44" s="50" t="s">
        <v>436</v>
      </c>
      <c r="O44" s="50" t="s">
        <v>85</v>
      </c>
      <c r="P44" s="50" t="s">
        <v>84</v>
      </c>
      <c r="Q44" s="50" t="s">
        <v>134</v>
      </c>
      <c r="R44" s="50"/>
      <c r="S44" s="50" t="s">
        <v>111</v>
      </c>
      <c r="T44" s="50" t="s">
        <v>135</v>
      </c>
      <c r="U44" s="39"/>
      <c r="V44" s="39"/>
      <c r="W44" s="39"/>
      <c r="X44" s="39"/>
      <c r="Y44" s="41"/>
      <c r="Z44" s="39"/>
      <c r="AA44" s="39"/>
      <c r="AB44" s="39"/>
      <c r="AC44" s="39"/>
      <c r="AD44" s="39"/>
      <c r="AE44" s="41"/>
      <c r="AG44" s="39" t="str">
        <f t="shared" si="12"/>
        <v>1572753-226114 - 226114, 249148, 249129, 251017 Dubai Police back ends
Project Manager --&gt; Mohamed Nabeel Juma Mohamed Juma Aldoy
Scope --&gt; First Time Rollout</v>
      </c>
      <c r="AH44" s="39" t="str">
        <f t="shared" si="7"/>
        <v xml:space="preserve">CRM Gateway_x000D_
PSM_CBCM_x000D_
RTF-MOI_x000D_
PAY_x000D_
WFMS-FAMS_x000D_
WFMS-SIH_x000D_
IOT (ENG)_x000D_
TIBCO_x000D_
MOI Portal_x000D_
</v>
      </c>
      <c r="AI44" s="39" t="str">
        <f t="shared" si="13"/>
        <v>QA--&gt; Yes
UAT--&gt;Yes
Config Change--&gt;NA
Code Change--&gt;NA
Rateplan change--&gt;NA
Security Approvals--&gt;NA</v>
      </c>
    </row>
    <row r="45" spans="1:35" ht="90" hidden="1" x14ac:dyDescent="0.2">
      <c r="A45" s="50">
        <v>6</v>
      </c>
      <c r="B45" s="50" t="str">
        <f>HYPERLINK("https://rtcserver.etisalat.corp.ae:9443/ccm/resource/itemName/com.ibm.team.workitem.WorkItem/1594389", "1594389")</f>
        <v>1594389</v>
      </c>
      <c r="C45" s="50">
        <v>248281</v>
      </c>
      <c r="D45" s="50" t="s">
        <v>331</v>
      </c>
      <c r="E45" s="50" t="s">
        <v>139</v>
      </c>
      <c r="F45" s="50" t="s">
        <v>332</v>
      </c>
      <c r="G45" s="50" t="s">
        <v>86</v>
      </c>
      <c r="H45" s="50" t="s">
        <v>86</v>
      </c>
      <c r="I45" s="50" t="s">
        <v>84</v>
      </c>
      <c r="J45" s="50" t="s">
        <v>84</v>
      </c>
      <c r="K45" s="50" t="s">
        <v>84</v>
      </c>
      <c r="L45" s="50" t="s">
        <v>84</v>
      </c>
      <c r="M45" s="50" t="s">
        <v>84</v>
      </c>
      <c r="N45" s="50" t="s">
        <v>436</v>
      </c>
      <c r="O45" s="50" t="s">
        <v>87</v>
      </c>
      <c r="P45" s="50" t="s">
        <v>84</v>
      </c>
      <c r="Q45" s="50" t="s">
        <v>145</v>
      </c>
      <c r="R45" s="50"/>
      <c r="S45" s="50" t="s">
        <v>113</v>
      </c>
      <c r="T45" s="50" t="s">
        <v>333</v>
      </c>
      <c r="U45" s="39"/>
      <c r="V45" s="39"/>
      <c r="W45" s="39"/>
      <c r="X45" s="39"/>
      <c r="Y45" s="41"/>
      <c r="Z45" s="39"/>
      <c r="AA45" s="39"/>
      <c r="AB45" s="39"/>
      <c r="AC45" s="39"/>
      <c r="AD45" s="39"/>
      <c r="AE45" s="41"/>
      <c r="AF45" s="43"/>
      <c r="AG45" s="39" t="str">
        <f t="shared" si="12"/>
        <v>1594389-248281 - 248281 - Tag Number Management Automation 
Project Manager --&gt; Santosh Kumar Verma
Scope --&gt; Enhancement</v>
      </c>
      <c r="AH45" s="39" t="str">
        <f t="shared" si="7"/>
        <v xml:space="preserve">CSS_x000D_
Robotics_x000D_
</v>
      </c>
      <c r="AI45" s="39" t="str">
        <f t="shared" si="13"/>
        <v>QA--&gt;Yes
UAT--&gt;Yes
Config Change--&gt;NA
Code Change--&gt;NA
Rateplan change--&gt;NA
Security Approvals--&gt;NA</v>
      </c>
    </row>
    <row r="46" spans="1:35" ht="90" hidden="1" x14ac:dyDescent="0.2">
      <c r="A46" s="50">
        <v>47</v>
      </c>
      <c r="B46" s="50" t="str">
        <f>HYPERLINK("https://rtcserver.etisalat.corp.ae:9443/ccm/resource/itemName/com.ibm.team.workitem.WorkItem/1490901", "1490901")</f>
        <v>1490901</v>
      </c>
      <c r="C46" s="50" t="s">
        <v>105</v>
      </c>
      <c r="D46" s="50" t="s">
        <v>114</v>
      </c>
      <c r="E46" s="50" t="s">
        <v>107</v>
      </c>
      <c r="F46" s="50" t="s">
        <v>166</v>
      </c>
      <c r="G46" s="50" t="s">
        <v>83</v>
      </c>
      <c r="H46" s="50" t="s">
        <v>83</v>
      </c>
      <c r="I46" s="50" t="s">
        <v>84</v>
      </c>
      <c r="J46" s="50" t="s">
        <v>84</v>
      </c>
      <c r="K46" s="50" t="s">
        <v>84</v>
      </c>
      <c r="L46" s="50" t="s">
        <v>84</v>
      </c>
      <c r="M46" s="50" t="s">
        <v>84</v>
      </c>
      <c r="N46" s="50" t="s">
        <v>436</v>
      </c>
      <c r="O46" s="50" t="s">
        <v>85</v>
      </c>
      <c r="P46" s="50" t="s">
        <v>84</v>
      </c>
      <c r="Q46" s="50" t="s">
        <v>115</v>
      </c>
      <c r="R46" s="50"/>
      <c r="S46" s="50" t="s">
        <v>88</v>
      </c>
      <c r="T46" s="50" t="s">
        <v>125</v>
      </c>
      <c r="U46" s="39"/>
      <c r="V46" s="39"/>
      <c r="W46" s="39"/>
      <c r="X46" s="39"/>
      <c r="Y46" s="41"/>
      <c r="Z46" s="39"/>
      <c r="AA46" s="39"/>
      <c r="AB46" s="39"/>
      <c r="AC46" s="39"/>
      <c r="AD46" s="39"/>
      <c r="AE46" s="41"/>
      <c r="AF46" s="42">
        <v>2</v>
      </c>
      <c r="AG46" s="39" t="str">
        <f t="shared" si="12"/>
        <v>1490901-232648 - 245850 - EMR - Parameters and dunning - CR (Main Proposal 237418)
Project Manager --&gt; Deepesh Vikram Singh
Scope --&gt; First Time Rollout</v>
      </c>
      <c r="AH46" s="39" t="str">
        <f t="shared" si="7"/>
        <v xml:space="preserve">CWOM-CONCEPTWAVE-Enterprise_x000D_
ECM-Fixed_x000D_
BCRM_x000D_
TIBCO_x000D_
</v>
      </c>
      <c r="AI46" s="39" t="str">
        <f t="shared" si="13"/>
        <v>QA--&gt;In Progress
UAT--&gt;In Progress
Config Change--&gt;NA
Code Change--&gt;NA
Rateplan change--&gt;NA
Security Approvals--&gt;NA</v>
      </c>
    </row>
    <row r="47" spans="1:35" ht="120" hidden="1" x14ac:dyDescent="0.2">
      <c r="A47" s="50">
        <v>48</v>
      </c>
      <c r="B47" s="50" t="str">
        <f>HYPERLINK("https://rtcserver.etisalat.corp.ae:9443/ccm/resource/itemName/com.ibm.team.workitem.WorkItem/1526503", "1526503")</f>
        <v>1526503</v>
      </c>
      <c r="C47" s="50" t="s">
        <v>116</v>
      </c>
      <c r="D47" s="50" t="s">
        <v>117</v>
      </c>
      <c r="E47" s="50" t="s">
        <v>112</v>
      </c>
      <c r="F47" s="50" t="s">
        <v>167</v>
      </c>
      <c r="G47" s="50" t="s">
        <v>84</v>
      </c>
      <c r="H47" s="50" t="s">
        <v>83</v>
      </c>
      <c r="I47" s="50" t="s">
        <v>84</v>
      </c>
      <c r="J47" s="50" t="s">
        <v>84</v>
      </c>
      <c r="K47" s="50" t="s">
        <v>84</v>
      </c>
      <c r="L47" s="50" t="s">
        <v>84</v>
      </c>
      <c r="M47" s="50" t="s">
        <v>84</v>
      </c>
      <c r="N47" s="50" t="s">
        <v>436</v>
      </c>
      <c r="O47" s="50" t="s">
        <v>85</v>
      </c>
      <c r="P47" s="50" t="s">
        <v>84</v>
      </c>
      <c r="Q47" s="50" t="s">
        <v>118</v>
      </c>
      <c r="R47" s="50"/>
      <c r="S47" s="50" t="s">
        <v>113</v>
      </c>
      <c r="T47" s="50" t="s">
        <v>120</v>
      </c>
      <c r="U47" s="39"/>
      <c r="V47" s="39"/>
      <c r="W47" s="39"/>
      <c r="X47" s="39"/>
      <c r="Y47" s="41"/>
      <c r="Z47" s="39"/>
      <c r="AA47" s="39"/>
      <c r="AB47" s="39"/>
      <c r="AC47" s="39"/>
      <c r="AD47" s="39"/>
      <c r="AE47" s="41"/>
      <c r="AG47" s="39" t="str">
        <f t="shared" si="12"/>
        <v>1526503-220479 - 220479 Mandating CPR consent on T.S Agents ( 1 )
Project Manager --&gt; Mohamed Samir Elsayed Ahmed Abotaleb
Scope --&gt; First Time Rollout</v>
      </c>
      <c r="AH47" s="39" t="str">
        <f t="shared" si="7"/>
        <v xml:space="preserve">Muamalaty_x000D_
TIBCO_x000D_
RTF_x000D_
CIM_x000D_
COMS_FIXED_x000D_
CRM Gateway_x000D_
COMS_MOBILE_x000D_
</v>
      </c>
      <c r="AI47" s="39" t="str">
        <f t="shared" si="13"/>
        <v>QA--&gt;NA
UAT--&gt;In Progress
Config Change--&gt;NA
Code Change--&gt;NA
Rateplan change--&gt;NA
Security Approvals--&gt;NA</v>
      </c>
    </row>
    <row r="48" spans="1:35" ht="51" x14ac:dyDescent="0.2">
      <c r="A48" s="50"/>
      <c r="B48" s="50">
        <v>1597038</v>
      </c>
      <c r="C48" s="50">
        <v>260758</v>
      </c>
      <c r="D48" s="50" t="s">
        <v>477</v>
      </c>
      <c r="E48" s="50" t="s">
        <v>124</v>
      </c>
      <c r="F48" s="50" t="s">
        <v>475</v>
      </c>
      <c r="G48" s="50" t="s">
        <v>447</v>
      </c>
      <c r="H48" s="50" t="s">
        <v>86</v>
      </c>
      <c r="I48" s="50" t="s">
        <v>84</v>
      </c>
      <c r="J48" s="50" t="s">
        <v>84</v>
      </c>
      <c r="K48" s="50" t="s">
        <v>84</v>
      </c>
      <c r="L48" s="50" t="s">
        <v>84</v>
      </c>
      <c r="M48" s="50" t="s">
        <v>84</v>
      </c>
      <c r="N48" s="50" t="s">
        <v>92</v>
      </c>
      <c r="O48" s="50" t="s">
        <v>87</v>
      </c>
      <c r="P48" s="50" t="s">
        <v>84</v>
      </c>
      <c r="Q48" s="50" t="s">
        <v>474</v>
      </c>
      <c r="R48" s="50" t="s">
        <v>476</v>
      </c>
      <c r="S48" s="50"/>
      <c r="T48" s="50"/>
      <c r="U48" s="39"/>
      <c r="V48" s="39"/>
      <c r="W48" s="39"/>
      <c r="X48" s="39"/>
      <c r="Y48" s="41"/>
      <c r="Z48" s="39"/>
      <c r="AA48" s="39"/>
      <c r="AB48" s="39"/>
      <c r="AC48" s="39"/>
      <c r="AD48" s="39"/>
      <c r="AE48" s="41"/>
      <c r="AF48" s="43"/>
      <c r="AG48" s="39"/>
      <c r="AH48" s="39" t="str">
        <f t="shared" si="7"/>
        <v>WFMS-SIH</v>
      </c>
      <c r="AI48" s="39"/>
    </row>
    <row r="49" spans="1:35" ht="105" x14ac:dyDescent="0.2">
      <c r="A49" s="50"/>
      <c r="B49" s="50">
        <v>1596457</v>
      </c>
      <c r="C49" s="50">
        <v>242983</v>
      </c>
      <c r="D49" s="50" t="s">
        <v>427</v>
      </c>
      <c r="E49" s="50" t="s">
        <v>428</v>
      </c>
      <c r="F49" s="50" t="s">
        <v>430</v>
      </c>
      <c r="G49" s="50" t="s">
        <v>86</v>
      </c>
      <c r="H49" s="50" t="s">
        <v>86</v>
      </c>
      <c r="I49" s="50" t="s">
        <v>84</v>
      </c>
      <c r="J49" s="50" t="s">
        <v>84</v>
      </c>
      <c r="K49" s="50" t="s">
        <v>84</v>
      </c>
      <c r="L49" s="50" t="s">
        <v>84</v>
      </c>
      <c r="M49" s="50" t="s">
        <v>84</v>
      </c>
      <c r="N49" s="50" t="s">
        <v>92</v>
      </c>
      <c r="O49" s="50" t="s">
        <v>85</v>
      </c>
      <c r="P49" s="50" t="s">
        <v>84</v>
      </c>
      <c r="Q49" s="50" t="s">
        <v>429</v>
      </c>
      <c r="R49" s="50" t="s">
        <v>481</v>
      </c>
      <c r="S49" s="50"/>
      <c r="T49" s="50"/>
      <c r="U49" s="39"/>
      <c r="V49" s="39"/>
      <c r="W49" s="39"/>
      <c r="X49" s="39"/>
      <c r="Y49" s="41"/>
      <c r="Z49" s="39"/>
      <c r="AA49" s="39"/>
      <c r="AB49" s="39"/>
      <c r="AC49" s="39"/>
      <c r="AD49" s="39"/>
      <c r="AE49" s="41"/>
      <c r="AG49" s="39" t="str">
        <f>CONCATENATE(B49,"-",C49," - ",D49,CHAR(10),CHAR(10),"Project Manager --&gt; ",E49,CHAR(10),CHAR(10),"Scope --&gt; ",O49)</f>
        <v>1596457-242983 - 242983 - New Premium Number Pool Creation and Enhancement of existing pool - Drop 2
Project Manager --&gt; Tuhin Chowdhury
Scope --&gt; First Time Rollout</v>
      </c>
      <c r="AH49" s="39" t="str">
        <f t="shared" si="7"/>
        <v>BCRM
CPP-BCRM
Bespoke
PSM_CBCM
ECM-Mobile
RTF
CRM Gateway</v>
      </c>
      <c r="AI49" s="39" t="str">
        <f>CONCATENATE("QA--&gt;",G49,CHAR(10),"UAT--&gt;",H49,CHAR(10),"Config Change--&gt;",I49,CHAR(10),"Code Change--&gt;",J49,CHAR(10),"Rateplan change--&gt;",L49,CHAR(10),"Security Approvals--&gt;",M49)</f>
        <v>QA--&gt;Yes
UAT--&gt;Yes
Config Change--&gt;NA
Code Change--&gt;NA
Rateplan change--&gt;NA
Security Approvals--&gt;NA</v>
      </c>
    </row>
    <row r="50" spans="1:35" ht="90" x14ac:dyDescent="0.2">
      <c r="A50" s="50"/>
      <c r="B50" s="50">
        <v>1596459</v>
      </c>
      <c r="C50" s="50">
        <v>261815</v>
      </c>
      <c r="D50" s="50" t="s">
        <v>431</v>
      </c>
      <c r="E50" s="50" t="s">
        <v>428</v>
      </c>
      <c r="F50" s="50" t="s">
        <v>432</v>
      </c>
      <c r="G50" s="58" t="s">
        <v>84</v>
      </c>
      <c r="H50" s="50" t="s">
        <v>86</v>
      </c>
      <c r="I50" s="50" t="s">
        <v>84</v>
      </c>
      <c r="J50" s="50" t="s">
        <v>84</v>
      </c>
      <c r="K50" s="50" t="s">
        <v>84</v>
      </c>
      <c r="L50" s="50" t="s">
        <v>84</v>
      </c>
      <c r="M50" s="50" t="s">
        <v>84</v>
      </c>
      <c r="N50" s="50" t="s">
        <v>92</v>
      </c>
      <c r="O50" s="50" t="s">
        <v>87</v>
      </c>
      <c r="P50" s="50" t="s">
        <v>84</v>
      </c>
      <c r="Q50" s="50" t="s">
        <v>429</v>
      </c>
      <c r="R50" s="50" t="s">
        <v>491</v>
      </c>
      <c r="S50" s="50"/>
      <c r="T50" s="50"/>
      <c r="U50" s="39"/>
      <c r="V50" s="39"/>
      <c r="W50" s="39"/>
      <c r="X50" s="39"/>
      <c r="Y50" s="41"/>
      <c r="Z50" s="39"/>
      <c r="AA50" s="39"/>
      <c r="AB50" s="39"/>
      <c r="AC50" s="39"/>
      <c r="AD50" s="39"/>
      <c r="AE50" s="41"/>
      <c r="AG50" s="39" t="str">
        <f>CONCATENATE(B50,"-",C50," - ",D50,CHAR(10),CHAR(10),"Project Manager --&gt; ",E50,CHAR(10),CHAR(10),"Scope --&gt; ",O50)</f>
        <v>1596459-261815 - CR#261815 - Premium Number Mapping and rule set in BCRM
Project Manager --&gt; Tuhin Chowdhury
Scope --&gt; Enhancement</v>
      </c>
      <c r="AH50" s="39" t="str">
        <f t="shared" si="7"/>
        <v>BCRM
CRM GW</v>
      </c>
      <c r="AI50" s="39" t="str">
        <f>CONCATENATE("QA--&gt;",G50,CHAR(10),"UAT--&gt;",H50,CHAR(10),"Config Change--&gt;",I50,CHAR(10),"Code Change--&gt;",J50,CHAR(10),"Rateplan change--&gt;",L50,CHAR(10),"Security Approvals--&gt;",M50)</f>
        <v>QA--&gt;NA
UAT--&gt;Yes
Config Change--&gt;NA
Code Change--&gt;NA
Rateplan change--&gt;NA
Security Approvals--&gt;NA</v>
      </c>
    </row>
    <row r="51" spans="1:35" ht="90" hidden="1" x14ac:dyDescent="0.2">
      <c r="A51" s="50">
        <v>5</v>
      </c>
      <c r="B51" s="50" t="str">
        <f>HYPERLINK("https://rtcserver.etisalat.corp.ae:9443/ccm/resource/itemName/com.ibm.team.workitem.WorkItem/1594375", "1594375")</f>
        <v>1594375</v>
      </c>
      <c r="C51" s="50" t="s">
        <v>328</v>
      </c>
      <c r="D51" s="50" t="s">
        <v>320</v>
      </c>
      <c r="E51" s="50" t="s">
        <v>277</v>
      </c>
      <c r="F51" s="50" t="s">
        <v>329</v>
      </c>
      <c r="G51" s="50" t="s">
        <v>83</v>
      </c>
      <c r="H51" s="50" t="s">
        <v>83</v>
      </c>
      <c r="I51" s="50" t="s">
        <v>84</v>
      </c>
      <c r="J51" s="50" t="s">
        <v>84</v>
      </c>
      <c r="K51" s="50" t="s">
        <v>84</v>
      </c>
      <c r="L51" s="50" t="s">
        <v>84</v>
      </c>
      <c r="M51" s="50" t="s">
        <v>84</v>
      </c>
      <c r="N51" s="50" t="s">
        <v>436</v>
      </c>
      <c r="O51" s="50" t="s">
        <v>85</v>
      </c>
      <c r="P51" s="50" t="s">
        <v>84</v>
      </c>
      <c r="Q51" s="50" t="s">
        <v>279</v>
      </c>
      <c r="R51" s="50"/>
      <c r="S51" s="50" t="s">
        <v>109</v>
      </c>
      <c r="T51" s="50" t="s">
        <v>330</v>
      </c>
      <c r="U51" s="39"/>
      <c r="V51" s="39"/>
      <c r="W51" s="39"/>
      <c r="X51" s="39"/>
      <c r="Y51" s="41"/>
      <c r="Z51" s="39"/>
      <c r="AA51" s="39"/>
      <c r="AB51" s="39"/>
      <c r="AC51" s="39"/>
      <c r="AD51" s="39"/>
      <c r="AE51" s="41"/>
      <c r="AF51" s="42"/>
      <c r="AG51" s="39" t="str">
        <f>CONCATENATE(B51,"-",C51," - ",D51,CHAR(10),CHAR(10),"Project Manager --&gt; ",E51,CHAR(10),CHAR(10),"Scope --&gt; ",O51)</f>
        <v>1594375-256194 - 256194 - System enhancement for Pre-Order Classification in COMS
Project Manager --&gt; Uddalak Chowdhury
Scope --&gt; First Time Rollout</v>
      </c>
      <c r="AH51" s="39" t="str">
        <f t="shared" si="7"/>
        <v xml:space="preserve">COMS_MOBILE_x000D_
</v>
      </c>
      <c r="AI51" s="39" t="str">
        <f>CONCATENATE("QA--&gt;",G51,CHAR(10),"UAT--&gt;",H51,CHAR(10),"Config Change--&gt;",I51,CHAR(10),"Code Change--&gt;",J51,CHAR(10),"Rateplan change--&gt;",L51,CHAR(10),"Security Approvals--&gt;",M51)</f>
        <v>QA--&gt;In Progress
UAT--&gt;In Progress
Config Change--&gt;NA
Code Change--&gt;NA
Rateplan change--&gt;NA
Security Approvals--&gt;NA</v>
      </c>
    </row>
    <row r="52" spans="1:35" ht="38.25" x14ac:dyDescent="0.2">
      <c r="A52" s="50"/>
      <c r="B52" s="50">
        <v>1597040</v>
      </c>
      <c r="C52" s="50">
        <v>254713</v>
      </c>
      <c r="D52" s="50" t="s">
        <v>478</v>
      </c>
      <c r="E52" s="50" t="s">
        <v>124</v>
      </c>
      <c r="F52" s="50" t="s">
        <v>475</v>
      </c>
      <c r="G52" s="50" t="s">
        <v>447</v>
      </c>
      <c r="H52" s="50" t="s">
        <v>86</v>
      </c>
      <c r="I52" s="50" t="s">
        <v>84</v>
      </c>
      <c r="J52" s="50" t="s">
        <v>84</v>
      </c>
      <c r="K52" s="50" t="s">
        <v>84</v>
      </c>
      <c r="L52" s="50" t="s">
        <v>84</v>
      </c>
      <c r="M52" s="50" t="s">
        <v>84</v>
      </c>
      <c r="N52" s="50" t="s">
        <v>92</v>
      </c>
      <c r="O52" s="50" t="s">
        <v>87</v>
      </c>
      <c r="P52" s="50" t="s">
        <v>84</v>
      </c>
      <c r="Q52" s="50" t="s">
        <v>474</v>
      </c>
      <c r="R52" s="50" t="s">
        <v>476</v>
      </c>
      <c r="S52" s="50"/>
      <c r="T52" s="50"/>
      <c r="U52" s="39"/>
      <c r="V52" s="39"/>
      <c r="W52" s="39"/>
      <c r="X52" s="39"/>
      <c r="Y52" s="41"/>
      <c r="Z52" s="39"/>
      <c r="AA52" s="39"/>
      <c r="AB52" s="39"/>
      <c r="AC52" s="39"/>
      <c r="AD52" s="39"/>
      <c r="AE52" s="41"/>
      <c r="AF52" s="43"/>
      <c r="AG52" s="39"/>
      <c r="AH52" s="39"/>
      <c r="AI52" s="39"/>
    </row>
    <row r="53" spans="1:35" ht="120" hidden="1" x14ac:dyDescent="0.2">
      <c r="A53" s="57">
        <v>11</v>
      </c>
      <c r="B53" s="57" t="str">
        <f>HYPERLINK("https://rtcserver.etisalat.corp.ae:9443/ccm/resource/itemName/com.ibm.team.workitem.WorkItem/1585871", "1585871")</f>
        <v>1585871</v>
      </c>
      <c r="C53" s="57" t="s">
        <v>275</v>
      </c>
      <c r="D53" s="57" t="s">
        <v>276</v>
      </c>
      <c r="E53" s="57" t="s">
        <v>277</v>
      </c>
      <c r="F53" s="57" t="s">
        <v>344</v>
      </c>
      <c r="G53" s="57" t="s">
        <v>249</v>
      </c>
      <c r="H53" s="57" t="s">
        <v>86</v>
      </c>
      <c r="I53" s="57" t="s">
        <v>84</v>
      </c>
      <c r="J53" s="57" t="s">
        <v>84</v>
      </c>
      <c r="K53" s="57" t="s">
        <v>84</v>
      </c>
      <c r="L53" s="59" t="s">
        <v>278</v>
      </c>
      <c r="M53" s="57" t="s">
        <v>84</v>
      </c>
      <c r="N53" s="50" t="s">
        <v>436</v>
      </c>
      <c r="O53" s="57" t="s">
        <v>85</v>
      </c>
      <c r="P53" s="57" t="s">
        <v>84</v>
      </c>
      <c r="Q53" s="57" t="s">
        <v>279</v>
      </c>
      <c r="R53" s="57"/>
      <c r="S53" s="57" t="s">
        <v>109</v>
      </c>
      <c r="T53" s="57" t="s">
        <v>280</v>
      </c>
      <c r="U53" s="42"/>
      <c r="V53" s="42"/>
      <c r="W53" s="42"/>
      <c r="X53" s="42"/>
      <c r="Y53" s="56"/>
      <c r="Z53" s="42"/>
      <c r="AA53" s="42"/>
      <c r="AB53" s="42"/>
      <c r="AC53" s="42"/>
      <c r="AD53" s="42"/>
      <c r="AE53" s="56"/>
      <c r="AF53" s="42">
        <v>19</v>
      </c>
      <c r="AG53" s="42" t="str">
        <f>CONCATENATE(B53,"-",C53," - ",D53,CHAR(10),CHAR(10),"Project Manager --&gt; ",E53,CHAR(10),CHAR(10),"Scope --&gt; ",O53)</f>
        <v>1585871-232708 - 232708 - E_COMMERCE DELIVERY SOLUTION (FLEET MANAGEMENT) DROP 2
Project Manager --&gt; Uddalak Chowdhury
Scope --&gt; First Time Rollout</v>
      </c>
      <c r="AH53" s="42" t="str">
        <f>F53</f>
        <v xml:space="preserve">CSS_x000D_
WINCASH_x000D_
TIBCO_x000D_
CNS_x000D_
TIBCO_x000D_
</v>
      </c>
      <c r="AI53" s="42" t="str">
        <f>CONCATENATE("QA--&gt;",G53,CHAR(10),"UAT--&gt;",H53,CHAR(10),"Config Change--&gt;",I53,CHAR(10),"Code Change--&gt;",J53,CHAR(10),"Rateplan change--&gt;",L53,CHAR(10),"Security Approvals--&gt;",M53)</f>
        <v>QA--&gt; Yes
UAT--&gt;Yes
Config Change--&gt;NA
Code Change--&gt;NA
Rateplan change--&gt;To be conducted once pre prod activities are completed.
Security Approvals--&gt;NA</v>
      </c>
    </row>
    <row r="54" spans="1:35" ht="90" hidden="1" x14ac:dyDescent="0.2">
      <c r="A54" s="50">
        <v>23</v>
      </c>
      <c r="B54" s="50" t="str">
        <f>HYPERLINK("https://rtcserver.etisalat.corp.ae:9443/ccm/resource/itemName/com.ibm.team.workitem.WorkItem/1594865", "1594865")</f>
        <v>1594865</v>
      </c>
      <c r="C54" s="50" t="s">
        <v>367</v>
      </c>
      <c r="D54" s="50" t="s">
        <v>368</v>
      </c>
      <c r="E54" s="50" t="s">
        <v>306</v>
      </c>
      <c r="F54" s="50" t="s">
        <v>369</v>
      </c>
      <c r="G54" s="50" t="s">
        <v>83</v>
      </c>
      <c r="H54" s="50" t="s">
        <v>83</v>
      </c>
      <c r="I54" s="50" t="s">
        <v>84</v>
      </c>
      <c r="J54" s="50" t="s">
        <v>84</v>
      </c>
      <c r="K54" s="50" t="s">
        <v>84</v>
      </c>
      <c r="L54" s="50" t="s">
        <v>84</v>
      </c>
      <c r="M54" s="50" t="s">
        <v>84</v>
      </c>
      <c r="N54" s="50" t="s">
        <v>436</v>
      </c>
      <c r="O54" s="50" t="s">
        <v>85</v>
      </c>
      <c r="P54" s="50" t="s">
        <v>417</v>
      </c>
      <c r="Q54" s="50" t="s">
        <v>370</v>
      </c>
      <c r="R54" s="50"/>
      <c r="S54" s="50" t="s">
        <v>88</v>
      </c>
      <c r="T54" s="50" t="s">
        <v>371</v>
      </c>
      <c r="U54" s="39"/>
      <c r="V54" s="42"/>
      <c r="W54" s="42"/>
      <c r="X54" s="42"/>
      <c r="Y54" s="56"/>
      <c r="Z54" s="42"/>
      <c r="AA54" s="42"/>
      <c r="AB54" s="42"/>
      <c r="AC54" s="42"/>
      <c r="AD54" s="42"/>
      <c r="AE54" s="56"/>
      <c r="AF54" s="43"/>
      <c r="AG54" s="42" t="str">
        <f>CONCATENATE(B54,"-",C54," - ",D54,CHAR(10),CHAR(10),"Project Manager --&gt; ",E54,CHAR(10),CHAR(10),"Scope --&gt; ",O54)</f>
        <v>1594865-234487 - Main Project 234487 and CR 260279 || B2B-Registration of Documents
Project Manager --&gt; Yunuskhan Mustafakhan Hakim
Scope --&gt; First Time Rollout</v>
      </c>
      <c r="AH54" s="42" t="str">
        <f>F54</f>
        <v xml:space="preserve">B2B-CMS-Front End_x000D_
B2B-ATG-Back End_x000D_
BCRM_x000D_
CNS_x000D_
</v>
      </c>
      <c r="AI54" s="42" t="str">
        <f>CONCATENATE("QA--&gt;",G54,CHAR(10),"UAT--&gt;",H54,CHAR(10),"Config Change--&gt;",I54,CHAR(10),"Code Change--&gt;",J54,CHAR(10),"Rateplan change--&gt;",L54,CHAR(10),"Security Approvals--&gt;",M54)</f>
        <v>QA--&gt;In Progress
UAT--&gt;In Progress
Config Change--&gt;NA
Code Change--&gt;NA
Rateplan change--&gt;NA
Security Approvals--&gt;NA</v>
      </c>
    </row>
    <row r="55" spans="1:35" ht="63.75" x14ac:dyDescent="0.2">
      <c r="A55" s="50"/>
      <c r="B55" s="50">
        <v>1597588</v>
      </c>
      <c r="C55" s="50">
        <v>259114</v>
      </c>
      <c r="D55" s="50" t="s">
        <v>482</v>
      </c>
      <c r="E55" s="50" t="s">
        <v>483</v>
      </c>
      <c r="F55" s="50" t="s">
        <v>484</v>
      </c>
      <c r="G55" s="50" t="s">
        <v>84</v>
      </c>
      <c r="H55" s="50" t="s">
        <v>86</v>
      </c>
      <c r="I55" s="50" t="s">
        <v>84</v>
      </c>
      <c r="J55" s="50" t="s">
        <v>84</v>
      </c>
      <c r="K55" s="50" t="s">
        <v>84</v>
      </c>
      <c r="L55" s="50" t="s">
        <v>84</v>
      </c>
      <c r="M55" s="50" t="s">
        <v>84</v>
      </c>
      <c r="N55" s="50" t="s">
        <v>92</v>
      </c>
      <c r="O55" s="50" t="s">
        <v>85</v>
      </c>
      <c r="P55" s="50" t="s">
        <v>84</v>
      </c>
      <c r="Q55" s="50" t="s">
        <v>309</v>
      </c>
      <c r="R55" s="50" t="s">
        <v>480</v>
      </c>
      <c r="S55" s="50"/>
      <c r="T55" s="50"/>
      <c r="U55" s="39"/>
      <c r="V55" s="42"/>
      <c r="W55" s="42"/>
      <c r="X55" s="42"/>
      <c r="Y55" s="56"/>
      <c r="Z55" s="42"/>
      <c r="AA55" s="42"/>
      <c r="AB55" s="42"/>
      <c r="AC55" s="42"/>
      <c r="AD55" s="42"/>
      <c r="AE55" s="56"/>
      <c r="AF55" s="43"/>
      <c r="AG55" s="42"/>
      <c r="AH55" s="42" t="str">
        <f>F55</f>
        <v>B2C-CMS-Front End
B2C-ATG-Back End</v>
      </c>
      <c r="AI55" s="42"/>
    </row>
    <row r="56" spans="1:35" ht="140.25" hidden="1" x14ac:dyDescent="0.2">
      <c r="A56" s="50">
        <v>40</v>
      </c>
      <c r="B56" s="50" t="str">
        <f>HYPERLINK("https://rtcserver.etisalat.corp.ae:9443/ccm/resource/itemName/com.ibm.team.workitem.WorkItem/1593863", "1593863")</f>
        <v>1593863</v>
      </c>
      <c r="C56" s="50" t="s">
        <v>304</v>
      </c>
      <c r="D56" s="50" t="s">
        <v>305</v>
      </c>
      <c r="E56" s="50" t="s">
        <v>306</v>
      </c>
      <c r="F56" s="50" t="s">
        <v>307</v>
      </c>
      <c r="G56" s="50" t="s">
        <v>83</v>
      </c>
      <c r="H56" s="50" t="s">
        <v>83</v>
      </c>
      <c r="I56" s="50" t="s">
        <v>84</v>
      </c>
      <c r="J56" s="50" t="s">
        <v>84</v>
      </c>
      <c r="K56" s="50" t="s">
        <v>84</v>
      </c>
      <c r="L56" s="50" t="s">
        <v>84</v>
      </c>
      <c r="M56" s="50" t="s">
        <v>84</v>
      </c>
      <c r="N56" s="50" t="s">
        <v>436</v>
      </c>
      <c r="O56" s="50" t="s">
        <v>85</v>
      </c>
      <c r="P56" s="50" t="s">
        <v>308</v>
      </c>
      <c r="Q56" s="50" t="s">
        <v>309</v>
      </c>
      <c r="R56" s="50"/>
      <c r="S56" s="50" t="s">
        <v>89</v>
      </c>
      <c r="T56" s="50" t="s">
        <v>310</v>
      </c>
      <c r="U56" s="39"/>
      <c r="V56" s="39"/>
      <c r="W56" s="39"/>
      <c r="X56" s="39"/>
      <c r="Y56" s="41"/>
      <c r="Z56" s="39"/>
      <c r="AA56" s="39"/>
      <c r="AB56" s="39"/>
      <c r="AC56" s="39"/>
      <c r="AD56" s="39"/>
      <c r="AE56" s="41"/>
      <c r="AG56" s="39" t="str">
        <f>CONCATENATE(B56,"-",C56," - ",D56,CHAR(10),CHAR(10),"Project Manager --&gt; ",E56,CHAR(10),CHAR(10),"Scope --&gt; ",O56)</f>
        <v>1593863-210579 - 227785 - Developing SmartLiving Platform - WP 4
Project Manager --&gt; Yunuskhan Mustafakhan Hakim
Scope --&gt; First Time Rollout</v>
      </c>
      <c r="AH56" s="39" t="str">
        <f>F56</f>
        <v xml:space="preserve">CWOM-CONCEPTWAVE-Consumer_x000D_
</v>
      </c>
      <c r="AI56" s="39" t="str">
        <f>CONCATENATE("QA--&gt;",G56,CHAR(10),"UAT--&gt;",H56,CHAR(10),"Config Change--&gt;",I56,CHAR(10),"Code Change--&gt;",J56,CHAR(10),"Rateplan change--&gt;",L56,CHAR(10),"Security Approvals--&gt;",M56)</f>
        <v>QA--&gt;In Progress
UAT--&gt;In Progress
Config Change--&gt;NA
Code Change--&gt;NA
Rateplan change--&gt;NA
Security Approvals--&gt;NA</v>
      </c>
    </row>
    <row r="57" spans="1:35" ht="75" x14ac:dyDescent="0.2">
      <c r="A57" s="53"/>
      <c r="B57" s="53">
        <v>1596191</v>
      </c>
      <c r="C57" s="53" t="s">
        <v>451</v>
      </c>
      <c r="D57" s="39" t="s">
        <v>450</v>
      </c>
      <c r="E57" s="39" t="s">
        <v>452</v>
      </c>
      <c r="F57" s="54" t="s">
        <v>454</v>
      </c>
      <c r="G57" s="53" t="s">
        <v>86</v>
      </c>
      <c r="H57" s="53" t="s">
        <v>86</v>
      </c>
      <c r="I57" s="53" t="s">
        <v>84</v>
      </c>
      <c r="J57" s="53" t="s">
        <v>84</v>
      </c>
      <c r="K57" s="53" t="s">
        <v>84</v>
      </c>
      <c r="L57" s="53" t="s">
        <v>84</v>
      </c>
      <c r="M57" s="53" t="s">
        <v>84</v>
      </c>
      <c r="N57" s="53" t="s">
        <v>92</v>
      </c>
      <c r="O57" s="53" t="s">
        <v>85</v>
      </c>
      <c r="P57" s="53" t="s">
        <v>84</v>
      </c>
      <c r="Q57" s="53" t="s">
        <v>453</v>
      </c>
      <c r="R57" s="53" t="s">
        <v>481</v>
      </c>
      <c r="S57" s="53"/>
      <c r="T57" s="52"/>
      <c r="U57" s="29"/>
      <c r="V57" s="29"/>
      <c r="W57" s="52"/>
      <c r="X57" s="29"/>
      <c r="Y57" s="55"/>
      <c r="Z57" s="29"/>
      <c r="AA57" s="29"/>
      <c r="AB57" s="29"/>
      <c r="AC57" s="29"/>
      <c r="AD57" s="29"/>
      <c r="AE57" s="55"/>
      <c r="AF57" s="43"/>
      <c r="AG57" s="29"/>
      <c r="AH57" s="29"/>
      <c r="AI57" s="29"/>
    </row>
    <row r="58" spans="1:35" ht="90" x14ac:dyDescent="0.2">
      <c r="A58" s="50">
        <v>22</v>
      </c>
      <c r="B58" s="50" t="str">
        <f>HYPERLINK("https://rtcserver.etisalat.corp.ae:9443/ccm/resource/itemName/com.ibm.team.workitem.WorkItem/1596022", "1596022")</f>
        <v>1596022</v>
      </c>
      <c r="C58" s="50" t="s">
        <v>362</v>
      </c>
      <c r="D58" s="50" t="s">
        <v>363</v>
      </c>
      <c r="E58" s="50" t="s">
        <v>141</v>
      </c>
      <c r="F58" s="50" t="s">
        <v>364</v>
      </c>
      <c r="G58" s="50" t="s">
        <v>249</v>
      </c>
      <c r="H58" s="50" t="s">
        <v>86</v>
      </c>
      <c r="I58" s="50" t="s">
        <v>84</v>
      </c>
      <c r="J58" s="50" t="s">
        <v>84</v>
      </c>
      <c r="K58" s="50" t="s">
        <v>84</v>
      </c>
      <c r="L58" s="50" t="s">
        <v>84</v>
      </c>
      <c r="M58" s="50" t="s">
        <v>84</v>
      </c>
      <c r="N58" s="50" t="s">
        <v>92</v>
      </c>
      <c r="O58" s="50" t="s">
        <v>85</v>
      </c>
      <c r="P58" s="50" t="s">
        <v>84</v>
      </c>
      <c r="Q58" s="50" t="s">
        <v>365</v>
      </c>
      <c r="R58" s="50"/>
      <c r="S58" s="50" t="s">
        <v>88</v>
      </c>
      <c r="T58" s="50" t="s">
        <v>366</v>
      </c>
      <c r="U58" s="39"/>
      <c r="V58" s="39"/>
      <c r="W58" s="39"/>
      <c r="X58" s="39"/>
      <c r="Y58" s="41"/>
      <c r="Z58" s="39"/>
      <c r="AA58" s="39"/>
      <c r="AB58" s="39"/>
      <c r="AC58" s="39"/>
      <c r="AD58" s="39"/>
      <c r="AE58" s="41"/>
      <c r="AF58" s="42"/>
      <c r="AG58" s="39" t="str">
        <f>CONCATENATE(B58,"-",C58," - ",D58,CHAR(10),CHAR(10),"Project Manager --&gt; ",E58,CHAR(10),CHAR(10),"Scope --&gt; ",O58)</f>
        <v>1596022-245404 - 245404 - PROPOSAL SUBMISSION &amp; OLA AUTOMATION
Project Manager --&gt; Pardeep Mantra
Scope --&gt; First Time Rollout</v>
      </c>
      <c r="AH58" s="39" t="str">
        <f>F58</f>
        <v xml:space="preserve">BCRM_x000D_
</v>
      </c>
      <c r="AI58" s="39" t="str">
        <f>CONCATENATE("QA--&gt;",G58,CHAR(10),"UAT--&gt;",H58,CHAR(10),"Config Change--&gt;",I58,CHAR(10),"Code Change--&gt;",J58,CHAR(10),"Rateplan change--&gt;",L58,CHAR(10),"Security Approvals--&gt;",M58)</f>
        <v>QA--&gt; Yes
UAT--&gt;Yes
Config Change--&gt;NA
Code Change--&gt;NA
Rateplan change--&gt;NA
Security Approvals--&gt;NA</v>
      </c>
    </row>
    <row r="59" spans="1:35" ht="51" x14ac:dyDescent="0.2">
      <c r="A59" s="50"/>
      <c r="B59" s="50">
        <v>1596960</v>
      </c>
      <c r="C59" s="50">
        <v>256457</v>
      </c>
      <c r="D59" s="50" t="s">
        <v>457</v>
      </c>
      <c r="E59" s="50" t="s">
        <v>141</v>
      </c>
      <c r="F59" s="50" t="s">
        <v>458</v>
      </c>
      <c r="G59" s="50" t="s">
        <v>86</v>
      </c>
      <c r="H59" s="50" t="s">
        <v>86</v>
      </c>
      <c r="I59" s="50" t="s">
        <v>84</v>
      </c>
      <c r="J59" s="50" t="s">
        <v>84</v>
      </c>
      <c r="K59" s="50" t="s">
        <v>84</v>
      </c>
      <c r="L59" s="50" t="s">
        <v>84</v>
      </c>
      <c r="M59" s="50" t="s">
        <v>84</v>
      </c>
      <c r="N59" s="50" t="s">
        <v>92</v>
      </c>
      <c r="O59" s="50" t="s">
        <v>85</v>
      </c>
      <c r="P59" s="50" t="s">
        <v>84</v>
      </c>
      <c r="Q59" s="50" t="s">
        <v>434</v>
      </c>
      <c r="R59" s="50"/>
      <c r="S59" s="50"/>
      <c r="T59" s="50"/>
      <c r="U59" s="39"/>
      <c r="V59" s="39"/>
      <c r="W59" s="39"/>
      <c r="X59" s="39"/>
      <c r="Y59" s="41"/>
      <c r="Z59" s="39"/>
      <c r="AA59" s="39"/>
      <c r="AB59" s="39"/>
      <c r="AC59" s="39"/>
      <c r="AD59" s="39"/>
      <c r="AE59" s="41"/>
      <c r="AF59" s="43"/>
      <c r="AG59" s="39"/>
      <c r="AH59" s="39" t="str">
        <f>F59</f>
        <v>BCRM
RTF
CRM Gateway</v>
      </c>
      <c r="AI59" s="39"/>
    </row>
    <row r="60" spans="1:35" ht="90" x14ac:dyDescent="0.2">
      <c r="A60" s="50"/>
      <c r="B60" s="50">
        <v>1595878</v>
      </c>
      <c r="C60" s="50">
        <v>254100</v>
      </c>
      <c r="D60" s="50" t="s">
        <v>437</v>
      </c>
      <c r="E60" s="50" t="s">
        <v>130</v>
      </c>
      <c r="F60" s="50" t="s">
        <v>438</v>
      </c>
      <c r="G60" s="50" t="s">
        <v>86</v>
      </c>
      <c r="H60" s="50" t="s">
        <v>86</v>
      </c>
      <c r="I60" s="50" t="s">
        <v>84</v>
      </c>
      <c r="J60" s="50" t="s">
        <v>84</v>
      </c>
      <c r="K60" s="50" t="s">
        <v>84</v>
      </c>
      <c r="L60" s="50" t="s">
        <v>84</v>
      </c>
      <c r="M60" s="50" t="s">
        <v>84</v>
      </c>
      <c r="N60" s="50" t="s">
        <v>92</v>
      </c>
      <c r="O60" s="50" t="s">
        <v>85</v>
      </c>
      <c r="P60" s="50"/>
      <c r="Q60" s="50" t="s">
        <v>285</v>
      </c>
      <c r="R60" s="50"/>
      <c r="S60" s="50"/>
      <c r="T60" s="50"/>
      <c r="U60" s="39"/>
      <c r="V60" s="39"/>
      <c r="W60" s="39"/>
      <c r="X60" s="39"/>
      <c r="Y60" s="41"/>
      <c r="Z60" s="39"/>
      <c r="AA60" s="39"/>
      <c r="AB60" s="39"/>
      <c r="AC60" s="39"/>
      <c r="AD60" s="39"/>
      <c r="AE60" s="41"/>
      <c r="AF60" s="43"/>
      <c r="AG60" s="39" t="str">
        <f>CONCATENATE(B60,"-",C60," - ",D60,CHAR(10),CHAR(10),"Project Manager --&gt; ",E60,CHAR(10),CHAR(10),"Scope --&gt; ",O60)</f>
        <v>1595878-254100 - 254100 - CONFIGURABLE CREDIT CHECK RULES IN INDIRECT SALES
Project Manager --&gt; Rahil Khan
Scope --&gt; First Time Rollout</v>
      </c>
      <c r="AH60" s="39" t="str">
        <f>F60</f>
        <v>USP-In direct</v>
      </c>
      <c r="AI60" s="39" t="str">
        <f>CONCATENATE("QA--&gt;",G60,CHAR(10),"UAT--&gt;",H60,CHAR(10),"Config Change--&gt;",I60,CHAR(10),"Code Change--&gt;",J60,CHAR(10),"Rateplan change--&gt;",L60,CHAR(10),"Security Approvals--&gt;",M60)</f>
        <v>QA--&gt;Yes
UAT--&gt;Yes
Config Change--&gt;NA
Code Change--&gt;NA
Rateplan change--&gt;NA
Security Approvals--&gt;NA</v>
      </c>
    </row>
    <row r="61" spans="1:35" ht="51" x14ac:dyDescent="0.2">
      <c r="A61" s="30"/>
      <c r="B61" s="30">
        <v>1596471</v>
      </c>
      <c r="C61" s="30">
        <v>260976</v>
      </c>
      <c r="D61" s="61" t="s">
        <v>449</v>
      </c>
      <c r="E61" s="61" t="s">
        <v>138</v>
      </c>
      <c r="F61" s="62" t="s">
        <v>446</v>
      </c>
      <c r="G61" s="30" t="s">
        <v>86</v>
      </c>
      <c r="H61" s="30" t="s">
        <v>86</v>
      </c>
      <c r="I61" s="30" t="s">
        <v>84</v>
      </c>
      <c r="J61" s="30" t="s">
        <v>84</v>
      </c>
      <c r="K61" s="30" t="s">
        <v>84</v>
      </c>
      <c r="L61" s="30" t="s">
        <v>84</v>
      </c>
      <c r="M61" s="30" t="s">
        <v>84</v>
      </c>
      <c r="N61" s="30" t="s">
        <v>92</v>
      </c>
      <c r="O61" s="51" t="s">
        <v>85</v>
      </c>
      <c r="P61" s="51" t="s">
        <v>84</v>
      </c>
      <c r="Q61" s="51" t="s">
        <v>273</v>
      </c>
      <c r="R61" s="51"/>
      <c r="S61" s="51"/>
      <c r="T61" s="52"/>
      <c r="U61" s="52"/>
      <c r="V61" s="29"/>
      <c r="W61" s="52"/>
      <c r="X61" s="29"/>
      <c r="Y61" s="55"/>
      <c r="Z61" s="29"/>
      <c r="AA61" s="29"/>
      <c r="AB61" s="29"/>
      <c r="AC61" s="29"/>
      <c r="AD61" s="29"/>
      <c r="AE61" s="55"/>
      <c r="AF61" s="43"/>
      <c r="AG61" s="29"/>
      <c r="AH61" s="29"/>
      <c r="AI61" s="29"/>
    </row>
    <row r="62" spans="1:35" ht="180" hidden="1" x14ac:dyDescent="0.2">
      <c r="A62" s="50">
        <v>16</v>
      </c>
      <c r="B62" s="50" t="str">
        <f>HYPERLINK("https://rtcserver.etisalat.corp.ae:9443/ccm/resource/itemName/com.ibm.team.workitem.WorkItem/1595643", "1595643")</f>
        <v>1595643</v>
      </c>
      <c r="C62" s="50" t="s">
        <v>350</v>
      </c>
      <c r="D62" s="50" t="s">
        <v>351</v>
      </c>
      <c r="E62" s="50" t="s">
        <v>138</v>
      </c>
      <c r="F62" s="50" t="s">
        <v>461</v>
      </c>
      <c r="G62" s="50" t="s">
        <v>249</v>
      </c>
      <c r="H62" s="50" t="s">
        <v>86</v>
      </c>
      <c r="I62" s="50" t="s">
        <v>84</v>
      </c>
      <c r="J62" s="50" t="s">
        <v>84</v>
      </c>
      <c r="K62" s="50" t="s">
        <v>84</v>
      </c>
      <c r="L62" s="50" t="s">
        <v>84</v>
      </c>
      <c r="M62" s="50" t="s">
        <v>84</v>
      </c>
      <c r="N62" s="50" t="s">
        <v>492</v>
      </c>
      <c r="O62" s="50" t="s">
        <v>85</v>
      </c>
      <c r="P62" s="50" t="s">
        <v>84</v>
      </c>
      <c r="Q62" s="50" t="s">
        <v>138</v>
      </c>
      <c r="R62" s="50" t="s">
        <v>493</v>
      </c>
      <c r="S62" s="50" t="s">
        <v>149</v>
      </c>
      <c r="T62" s="50" t="s">
        <v>352</v>
      </c>
      <c r="U62" s="39"/>
      <c r="V62" s="39"/>
      <c r="W62" s="39"/>
      <c r="X62" s="39"/>
      <c r="Y62" s="41"/>
      <c r="Z62" s="39"/>
      <c r="AA62" s="39"/>
      <c r="AB62" s="39"/>
      <c r="AC62" s="39"/>
      <c r="AD62" s="39"/>
      <c r="AE62" s="41"/>
      <c r="AF62" s="42">
        <v>25</v>
      </c>
      <c r="AG62" s="39" t="str">
        <f>CONCATENATE(B62,"-",C62," - ",D62,CHAR(10),CHAR(10),"Project Manager --&gt; ",E62,CHAR(10),CHAR(10),"Scope --&gt; ",O62)</f>
        <v>1595643-218613 - 218613 - Capturing Home Country Number
Project Manager --&gt; Rajendra Singh Yadav
Scope --&gt; First Time Rollout</v>
      </c>
      <c r="AH62" s="39" t="str">
        <f t="shared" ref="AH62:AH72" si="14">F62</f>
        <v xml:space="preserve">CRM Gateway_x000D_
CBCM_x000D_
CNS_x000D_
RTF_x000D_
NPS (RTF)_x000D_
COMS_MOBILE_x000D_
Muamalaty_x000D_
USP- Direct_x000D_
USP-In direct_x000D_
ODS_x000D_
CIM_x000D_
</v>
      </c>
      <c r="AI62" s="39" t="str">
        <f>CONCATENATE("QA--&gt;",G62,CHAR(10),"UAT--&gt;",H62,CHAR(10),"Config Change--&gt;",I62,CHAR(10),"Code Change--&gt;",J62,CHAR(10),"Rateplan change--&gt;",L62,CHAR(10),"Security Approvals--&gt;",M62)</f>
        <v>QA--&gt; Yes
UAT--&gt;Yes
Config Change--&gt;NA
Code Change--&gt;NA
Rateplan change--&gt;NA
Security Approvals--&gt;NA</v>
      </c>
    </row>
    <row r="63" spans="1:35" ht="90" x14ac:dyDescent="0.2">
      <c r="A63" s="50">
        <v>8</v>
      </c>
      <c r="B63" s="50" t="str">
        <f>HYPERLINK("https://rtcserver.etisalat.corp.ae:9443/ccm/resource/itemName/com.ibm.team.workitem.WorkItem/1596242", "1596242")</f>
        <v>1596242</v>
      </c>
      <c r="C63" s="50" t="s">
        <v>334</v>
      </c>
      <c r="D63" s="50" t="s">
        <v>335</v>
      </c>
      <c r="E63" s="50" t="s">
        <v>336</v>
      </c>
      <c r="F63" s="50" t="s">
        <v>459</v>
      </c>
      <c r="G63" s="50" t="s">
        <v>84</v>
      </c>
      <c r="H63" s="50" t="s">
        <v>86</v>
      </c>
      <c r="I63" s="50" t="s">
        <v>84</v>
      </c>
      <c r="J63" s="50" t="s">
        <v>84</v>
      </c>
      <c r="K63" s="50" t="s">
        <v>84</v>
      </c>
      <c r="L63" s="50" t="s">
        <v>84</v>
      </c>
      <c r="M63" s="50" t="s">
        <v>84</v>
      </c>
      <c r="N63" s="50" t="s">
        <v>92</v>
      </c>
      <c r="O63" s="50" t="s">
        <v>87</v>
      </c>
      <c r="P63" s="50" t="s">
        <v>86</v>
      </c>
      <c r="Q63" s="50" t="s">
        <v>336</v>
      </c>
      <c r="R63" s="50" t="s">
        <v>479</v>
      </c>
      <c r="S63" s="50" t="s">
        <v>337</v>
      </c>
      <c r="T63" s="50" t="s">
        <v>157</v>
      </c>
      <c r="U63" s="39"/>
      <c r="V63" s="39"/>
      <c r="W63" s="39"/>
      <c r="X63" s="39"/>
      <c r="Y63" s="41"/>
      <c r="Z63" s="39"/>
      <c r="AA63" s="39"/>
      <c r="AB63" s="39"/>
      <c r="AC63" s="39"/>
      <c r="AD63" s="39"/>
      <c r="AE63" s="41"/>
      <c r="AF63" s="43"/>
      <c r="AG63" s="39" t="str">
        <f>CONCATENATE(B63,"-",C63," - ",D63,CHAR(10),CHAR(10),"Project Manager --&gt; ",E63,CHAR(10),CHAR(10),"Scope --&gt; ",O63)</f>
        <v>1596242-241546 - &lt;241546&gt; - &lt;APIs Requirement for FTA and VBOT Phase 3&gt; - Drop 1 
Project Manager --&gt; Shahzad Hussain
Scope --&gt; Enhancement</v>
      </c>
      <c r="AH63" s="39" t="str">
        <f t="shared" si="14"/>
        <v xml:space="preserve">TIBCO_x000D_
NRM_x000D_
</v>
      </c>
      <c r="AI63" s="39" t="str">
        <f>CONCATENATE("QA--&gt;",G63,CHAR(10),"UAT--&gt;",H63,CHAR(10),"Config Change--&gt;",I63,CHAR(10),"Code Change--&gt;",J63,CHAR(10),"Rateplan change--&gt;",L63,CHAR(10),"Security Approvals--&gt;",M63)</f>
        <v>QA--&gt;NA
UAT--&gt;Yes
Config Change--&gt;NA
Code Change--&gt;NA
Rateplan change--&gt;NA
Security Approvals--&gt;NA</v>
      </c>
    </row>
    <row r="64" spans="1:35" ht="63.75" x14ac:dyDescent="0.2">
      <c r="A64" s="50"/>
      <c r="B64" s="50">
        <v>1597057</v>
      </c>
      <c r="C64" s="50">
        <v>253693</v>
      </c>
      <c r="D64" s="50" t="s">
        <v>468</v>
      </c>
      <c r="E64" s="50" t="s">
        <v>469</v>
      </c>
      <c r="F64" s="50" t="s">
        <v>471</v>
      </c>
      <c r="G64" s="50" t="s">
        <v>86</v>
      </c>
      <c r="H64" s="50" t="s">
        <v>84</v>
      </c>
      <c r="I64" s="50" t="s">
        <v>84</v>
      </c>
      <c r="J64" s="50" t="s">
        <v>84</v>
      </c>
      <c r="K64" s="50" t="s">
        <v>84</v>
      </c>
      <c r="L64" s="50" t="s">
        <v>84</v>
      </c>
      <c r="M64" s="50" t="s">
        <v>84</v>
      </c>
      <c r="N64" s="50" t="s">
        <v>92</v>
      </c>
      <c r="O64" s="50" t="s">
        <v>85</v>
      </c>
      <c r="P64" s="50" t="s">
        <v>84</v>
      </c>
      <c r="Q64" s="50" t="s">
        <v>470</v>
      </c>
      <c r="R64" s="50" t="s">
        <v>472</v>
      </c>
      <c r="S64" s="50"/>
      <c r="T64" s="50"/>
      <c r="U64" s="39"/>
      <c r="V64" s="39"/>
      <c r="W64" s="39"/>
      <c r="X64" s="39"/>
      <c r="Y64" s="41"/>
      <c r="Z64" s="39"/>
      <c r="AA64" s="39"/>
      <c r="AB64" s="39"/>
      <c r="AC64" s="39"/>
      <c r="AD64" s="39"/>
      <c r="AE64" s="41"/>
      <c r="AF64" s="43"/>
      <c r="AG64" s="39"/>
      <c r="AH64" s="39" t="str">
        <f t="shared" si="14"/>
        <v>NBA (Vendor Managed)
SAS-CMS-Front End
SAS-ATG-Back End</v>
      </c>
      <c r="AI64" s="39"/>
    </row>
    <row r="65" spans="1:35" ht="38.25" x14ac:dyDescent="0.2">
      <c r="A65" s="50"/>
      <c r="B65" s="50">
        <v>1597737</v>
      </c>
      <c r="C65" s="50">
        <v>250031</v>
      </c>
      <c r="D65" s="50" t="s">
        <v>486</v>
      </c>
      <c r="E65" s="50" t="s">
        <v>487</v>
      </c>
      <c r="F65" s="50" t="s">
        <v>488</v>
      </c>
      <c r="G65" s="50" t="s">
        <v>84</v>
      </c>
      <c r="H65" s="50" t="s">
        <v>86</v>
      </c>
      <c r="I65" s="50" t="s">
        <v>84</v>
      </c>
      <c r="J65" s="50" t="s">
        <v>84</v>
      </c>
      <c r="K65" s="50" t="s">
        <v>84</v>
      </c>
      <c r="L65" s="50" t="s">
        <v>84</v>
      </c>
      <c r="M65" s="50" t="s">
        <v>84</v>
      </c>
      <c r="N65" s="50" t="s">
        <v>92</v>
      </c>
      <c r="O65" s="50" t="s">
        <v>87</v>
      </c>
      <c r="P65" s="50" t="s">
        <v>84</v>
      </c>
      <c r="Q65" s="50" t="s">
        <v>489</v>
      </c>
      <c r="R65" s="50" t="s">
        <v>490</v>
      </c>
      <c r="S65" s="50"/>
      <c r="T65" s="50"/>
      <c r="U65" s="39"/>
      <c r="V65" s="39"/>
      <c r="W65" s="39"/>
      <c r="X65" s="39"/>
      <c r="Y65" s="41"/>
      <c r="Z65" s="39"/>
      <c r="AA65" s="39"/>
      <c r="AB65" s="39"/>
      <c r="AC65" s="39"/>
      <c r="AD65" s="39"/>
      <c r="AE65" s="41"/>
      <c r="AF65" s="43"/>
      <c r="AG65" s="39"/>
      <c r="AH65" s="39" t="str">
        <f t="shared" si="14"/>
        <v>B2C-CMS-Front End</v>
      </c>
      <c r="AI65" s="39"/>
    </row>
    <row r="66" spans="1:35" ht="63.75" x14ac:dyDescent="0.2">
      <c r="A66" s="50"/>
      <c r="B66" s="50">
        <v>1597886</v>
      </c>
      <c r="C66" s="50">
        <v>245042</v>
      </c>
      <c r="D66" s="50" t="s">
        <v>494</v>
      </c>
      <c r="E66" s="50" t="s">
        <v>141</v>
      </c>
      <c r="F66" s="50" t="s">
        <v>435</v>
      </c>
      <c r="G66" s="50" t="s">
        <v>84</v>
      </c>
      <c r="H66" s="50" t="s">
        <v>86</v>
      </c>
      <c r="I66" s="50" t="s">
        <v>84</v>
      </c>
      <c r="J66" s="50" t="s">
        <v>84</v>
      </c>
      <c r="K66" s="50" t="s">
        <v>84</v>
      </c>
      <c r="L66" s="50" t="s">
        <v>84</v>
      </c>
      <c r="M66" s="50" t="s">
        <v>84</v>
      </c>
      <c r="N66" s="50" t="s">
        <v>92</v>
      </c>
      <c r="O66" s="50" t="s">
        <v>321</v>
      </c>
      <c r="P66" s="50" t="s">
        <v>84</v>
      </c>
      <c r="Q66" s="50" t="s">
        <v>495</v>
      </c>
      <c r="R66" s="50" t="s">
        <v>496</v>
      </c>
      <c r="S66" s="50"/>
      <c r="T66" s="50"/>
      <c r="U66" s="39"/>
      <c r="V66" s="39"/>
      <c r="W66" s="39"/>
      <c r="X66" s="39"/>
      <c r="Y66" s="41"/>
      <c r="Z66" s="39"/>
      <c r="AA66" s="39"/>
      <c r="AB66" s="39"/>
      <c r="AC66" s="39"/>
      <c r="AD66" s="39"/>
      <c r="AE66" s="41"/>
      <c r="AF66" s="43"/>
      <c r="AG66" s="39"/>
      <c r="AH66" s="39" t="str">
        <f t="shared" si="14"/>
        <v>BCRM</v>
      </c>
      <c r="AI66" s="39"/>
    </row>
    <row r="67" spans="1:35" ht="38.25" x14ac:dyDescent="0.2">
      <c r="A67" s="50"/>
      <c r="B67" s="50">
        <v>1598063</v>
      </c>
      <c r="C67" s="50">
        <v>236949</v>
      </c>
      <c r="D67" s="50" t="s">
        <v>498</v>
      </c>
      <c r="E67" s="50" t="s">
        <v>360</v>
      </c>
      <c r="F67" s="50" t="s">
        <v>168</v>
      </c>
      <c r="G67" s="50" t="s">
        <v>84</v>
      </c>
      <c r="H67" s="50" t="s">
        <v>84</v>
      </c>
      <c r="I67" s="50" t="s">
        <v>84</v>
      </c>
      <c r="J67" s="50" t="s">
        <v>84</v>
      </c>
      <c r="K67" s="50" t="s">
        <v>84</v>
      </c>
      <c r="L67" s="50" t="s">
        <v>84</v>
      </c>
      <c r="M67" s="50" t="s">
        <v>84</v>
      </c>
      <c r="N67" s="50" t="s">
        <v>92</v>
      </c>
      <c r="O67" s="50" t="s">
        <v>321</v>
      </c>
      <c r="P67" s="50" t="s">
        <v>84</v>
      </c>
      <c r="Q67" s="50"/>
      <c r="R67" s="50"/>
      <c r="S67" s="50"/>
      <c r="T67" s="50"/>
      <c r="U67" s="39"/>
      <c r="V67" s="39"/>
      <c r="W67" s="39"/>
      <c r="X67" s="39"/>
      <c r="Y67" s="41"/>
      <c r="Z67" s="39"/>
      <c r="AA67" s="39"/>
      <c r="AB67" s="39"/>
      <c r="AC67" s="39"/>
      <c r="AD67" s="39"/>
      <c r="AE67" s="41"/>
      <c r="AF67" s="43"/>
      <c r="AG67" s="39"/>
      <c r="AH67" s="39" t="str">
        <f t="shared" si="14"/>
        <v>TIBCO</v>
      </c>
      <c r="AI67" s="39"/>
    </row>
    <row r="68" spans="1:35" ht="63.75" x14ac:dyDescent="0.2">
      <c r="A68" s="50"/>
      <c r="B68" s="50">
        <v>1598006</v>
      </c>
      <c r="C68" s="50">
        <v>262233</v>
      </c>
      <c r="D68" s="50" t="s">
        <v>500</v>
      </c>
      <c r="E68" s="50" t="s">
        <v>501</v>
      </c>
      <c r="F68" s="50" t="s">
        <v>503</v>
      </c>
      <c r="G68" s="50" t="s">
        <v>86</v>
      </c>
      <c r="H68" s="50" t="s">
        <v>86</v>
      </c>
      <c r="I68" s="50" t="s">
        <v>84</v>
      </c>
      <c r="J68" s="50" t="s">
        <v>84</v>
      </c>
      <c r="K68" s="50" t="s">
        <v>84</v>
      </c>
      <c r="L68" s="50" t="s">
        <v>84</v>
      </c>
      <c r="M68" s="50" t="s">
        <v>84</v>
      </c>
      <c r="N68" s="50" t="s">
        <v>92</v>
      </c>
      <c r="O68" s="50" t="s">
        <v>85</v>
      </c>
      <c r="P68" s="50" t="s">
        <v>84</v>
      </c>
      <c r="Q68" s="50" t="s">
        <v>502</v>
      </c>
      <c r="R68" s="50" t="s">
        <v>481</v>
      </c>
      <c r="S68" s="50"/>
      <c r="T68" s="50"/>
      <c r="U68" s="39"/>
      <c r="V68" s="39"/>
      <c r="W68" s="39"/>
      <c r="X68" s="39"/>
      <c r="Y68" s="41"/>
      <c r="Z68" s="39"/>
      <c r="AA68" s="39"/>
      <c r="AB68" s="39"/>
      <c r="AC68" s="39"/>
      <c r="AD68" s="39"/>
      <c r="AE68" s="41"/>
      <c r="AF68" s="43"/>
      <c r="AG68" s="39"/>
      <c r="AH68" s="39" t="str">
        <f t="shared" si="14"/>
        <v>Mobile App- Back End</v>
      </c>
      <c r="AI68" s="39"/>
    </row>
    <row r="69" spans="1:35" ht="51" x14ac:dyDescent="0.2">
      <c r="A69" s="50"/>
      <c r="B69" s="50">
        <v>1596973</v>
      </c>
      <c r="C69" s="50">
        <v>256455</v>
      </c>
      <c r="D69" s="50" t="s">
        <v>504</v>
      </c>
      <c r="E69" s="50" t="s">
        <v>505</v>
      </c>
      <c r="F69" s="50" t="s">
        <v>507</v>
      </c>
      <c r="G69" s="50" t="s">
        <v>86</v>
      </c>
      <c r="H69" s="50" t="s">
        <v>86</v>
      </c>
      <c r="I69" s="50" t="s">
        <v>84</v>
      </c>
      <c r="J69" s="50" t="s">
        <v>84</v>
      </c>
      <c r="K69" s="50" t="s">
        <v>84</v>
      </c>
      <c r="L69" s="50" t="s">
        <v>84</v>
      </c>
      <c r="M69" s="50" t="s">
        <v>84</v>
      </c>
      <c r="N69" s="50" t="s">
        <v>92</v>
      </c>
      <c r="O69" s="50" t="s">
        <v>85</v>
      </c>
      <c r="P69" s="50" t="s">
        <v>84</v>
      </c>
      <c r="Q69" s="50" t="s">
        <v>506</v>
      </c>
      <c r="R69" s="50" t="s">
        <v>481</v>
      </c>
      <c r="S69" s="50"/>
      <c r="T69" s="50"/>
      <c r="U69" s="39"/>
      <c r="V69" s="39"/>
      <c r="W69" s="39"/>
      <c r="X69" s="39"/>
      <c r="Y69" s="41"/>
      <c r="Z69" s="39"/>
      <c r="AA69" s="39"/>
      <c r="AB69" s="39"/>
      <c r="AC69" s="39"/>
      <c r="AD69" s="39"/>
      <c r="AE69" s="41"/>
      <c r="AF69" s="43"/>
      <c r="AG69" s="39"/>
      <c r="AH69" s="39" t="str">
        <f t="shared" si="14"/>
        <v>SAS-CMS-Front End
SAS-ATG-Back End
TIBCO</v>
      </c>
      <c r="AI69" s="39"/>
    </row>
    <row r="70" spans="1:35" ht="51" x14ac:dyDescent="0.2">
      <c r="A70" s="50"/>
      <c r="B70" s="50">
        <v>1598648</v>
      </c>
      <c r="C70" s="50">
        <v>239813</v>
      </c>
      <c r="D70" s="50" t="s">
        <v>510</v>
      </c>
      <c r="E70" s="50" t="s">
        <v>122</v>
      </c>
      <c r="F70" s="50" t="s">
        <v>511</v>
      </c>
      <c r="G70" s="50" t="s">
        <v>84</v>
      </c>
      <c r="H70" s="50" t="s">
        <v>84</v>
      </c>
      <c r="I70" s="50" t="s">
        <v>84</v>
      </c>
      <c r="J70" s="50" t="s">
        <v>84</v>
      </c>
      <c r="K70" s="50" t="s">
        <v>84</v>
      </c>
      <c r="L70" s="50" t="s">
        <v>84</v>
      </c>
      <c r="M70" s="50" t="s">
        <v>84</v>
      </c>
      <c r="N70" s="50" t="s">
        <v>92</v>
      </c>
      <c r="O70" s="50" t="s">
        <v>321</v>
      </c>
      <c r="P70" s="50" t="s">
        <v>84</v>
      </c>
      <c r="Q70" s="50" t="s">
        <v>123</v>
      </c>
      <c r="R70" s="50" t="s">
        <v>481</v>
      </c>
      <c r="S70" s="50"/>
      <c r="T70" s="50"/>
      <c r="U70" s="39"/>
      <c r="V70" s="39"/>
      <c r="W70" s="39"/>
      <c r="X70" s="39"/>
      <c r="Y70" s="41"/>
      <c r="Z70" s="39"/>
      <c r="AA70" s="39"/>
      <c r="AB70" s="39"/>
      <c r="AC70" s="39"/>
      <c r="AD70" s="39"/>
      <c r="AE70" s="41"/>
      <c r="AF70" s="43"/>
      <c r="AG70" s="39"/>
      <c r="AH70" s="39" t="str">
        <f t="shared" si="14"/>
        <v>FMS-Fleet Management System</v>
      </c>
      <c r="AI70" s="39"/>
    </row>
    <row r="71" spans="1:35" ht="38.25" x14ac:dyDescent="0.2">
      <c r="A71" s="50"/>
      <c r="B71" s="50">
        <v>1594389</v>
      </c>
      <c r="C71" s="50">
        <v>248281</v>
      </c>
      <c r="D71" s="50" t="s">
        <v>518</v>
      </c>
      <c r="E71" s="50" t="s">
        <v>139</v>
      </c>
      <c r="F71" s="50" t="s">
        <v>519</v>
      </c>
      <c r="G71" s="50" t="s">
        <v>447</v>
      </c>
      <c r="H71" s="50" t="s">
        <v>84</v>
      </c>
      <c r="I71" s="50" t="s">
        <v>84</v>
      </c>
      <c r="J71" s="50" t="s">
        <v>84</v>
      </c>
      <c r="K71" s="50" t="s">
        <v>84</v>
      </c>
      <c r="L71" s="50" t="s">
        <v>84</v>
      </c>
      <c r="M71" s="50" t="s">
        <v>84</v>
      </c>
      <c r="N71" s="50" t="s">
        <v>92</v>
      </c>
      <c r="O71" s="50" t="s">
        <v>87</v>
      </c>
      <c r="P71" s="50" t="s">
        <v>84</v>
      </c>
      <c r="Q71" s="50" t="s">
        <v>145</v>
      </c>
      <c r="R71" s="50" t="s">
        <v>481</v>
      </c>
      <c r="S71" s="50"/>
      <c r="T71" s="50"/>
      <c r="U71" s="39"/>
      <c r="V71" s="39"/>
      <c r="W71" s="39"/>
      <c r="X71" s="39"/>
      <c r="Y71" s="41"/>
      <c r="Z71" s="39"/>
      <c r="AA71" s="39"/>
      <c r="AB71" s="39"/>
      <c r="AC71" s="39"/>
      <c r="AD71" s="39"/>
      <c r="AE71" s="41"/>
      <c r="AF71" s="43"/>
      <c r="AG71" s="39"/>
      <c r="AH71" s="39" t="str">
        <f t="shared" si="14"/>
        <v>CSS
Robotics</v>
      </c>
      <c r="AI71" s="39"/>
    </row>
    <row r="72" spans="1:35" ht="45" x14ac:dyDescent="0.2">
      <c r="A72" s="50"/>
      <c r="B72" s="50">
        <v>1599588</v>
      </c>
      <c r="C72" s="50">
        <v>183930</v>
      </c>
      <c r="D72" s="50" t="s">
        <v>729</v>
      </c>
      <c r="E72" s="50" t="s">
        <v>730</v>
      </c>
      <c r="F72" s="50" t="s">
        <v>732</v>
      </c>
      <c r="G72" s="50" t="s">
        <v>86</v>
      </c>
      <c r="H72" s="50" t="s">
        <v>84</v>
      </c>
      <c r="I72" s="50" t="s">
        <v>84</v>
      </c>
      <c r="J72" s="50" t="s">
        <v>84</v>
      </c>
      <c r="K72" s="50" t="s">
        <v>84</v>
      </c>
      <c r="L72" s="50" t="s">
        <v>84</v>
      </c>
      <c r="M72" s="50" t="s">
        <v>84</v>
      </c>
      <c r="N72" s="50" t="s">
        <v>92</v>
      </c>
      <c r="O72" s="50" t="s">
        <v>321</v>
      </c>
      <c r="P72" s="50" t="s">
        <v>84</v>
      </c>
      <c r="Q72" s="50" t="s">
        <v>731</v>
      </c>
      <c r="R72" s="50" t="s">
        <v>481</v>
      </c>
      <c r="S72" s="50"/>
      <c r="T72" s="50"/>
      <c r="U72" s="39"/>
      <c r="V72" s="39"/>
      <c r="W72" s="39"/>
      <c r="X72" s="39"/>
      <c r="Y72" s="41"/>
      <c r="Z72" s="39"/>
      <c r="AA72" s="39"/>
      <c r="AB72" s="39"/>
      <c r="AC72" s="39"/>
      <c r="AD72" s="39"/>
      <c r="AE72" s="41"/>
      <c r="AF72" s="43"/>
      <c r="AG72" s="39"/>
      <c r="AH72" s="39" t="str">
        <f t="shared" si="14"/>
        <v>USP- Direct
RTF
CRM Gateway</v>
      </c>
      <c r="AI72" s="39"/>
    </row>
    <row r="73" spans="1:35" ht="51" x14ac:dyDescent="0.2">
      <c r="B73" s="66" t="str">
        <f>HYPERLINK("https://rtcserver.etisalat.corp.ae:9443/ccm/resource/itemName/com.ibm.team.workitem.WorkItem/1598373", "1598373")</f>
        <v>1598373</v>
      </c>
      <c r="C73" s="66" t="s">
        <v>733</v>
      </c>
      <c r="D73" s="66" t="s">
        <v>734</v>
      </c>
      <c r="E73" s="66" t="s">
        <v>381</v>
      </c>
      <c r="F73" s="66" t="s">
        <v>735</v>
      </c>
      <c r="G73" s="66" t="s">
        <v>86</v>
      </c>
      <c r="H73" s="66" t="s">
        <v>86</v>
      </c>
      <c r="I73" s="66" t="s">
        <v>84</v>
      </c>
      <c r="J73" s="66" t="s">
        <v>84</v>
      </c>
      <c r="K73" s="66" t="s">
        <v>84</v>
      </c>
      <c r="L73" s="66" t="s">
        <v>84</v>
      </c>
      <c r="M73" s="66" t="s">
        <v>736</v>
      </c>
      <c r="N73" s="66" t="s">
        <v>92</v>
      </c>
      <c r="O73" s="66" t="s">
        <v>85</v>
      </c>
      <c r="P73" s="66" t="s">
        <v>84</v>
      </c>
      <c r="Q73" s="66" t="s">
        <v>737</v>
      </c>
      <c r="R73" s="66"/>
      <c r="S73" s="66" t="s">
        <v>113</v>
      </c>
      <c r="T73" s="66" t="s">
        <v>291</v>
      </c>
    </row>
    <row r="1045247" spans="17:17" x14ac:dyDescent="0.2">
      <c r="Q1045247" s="27"/>
    </row>
    <row r="1045248" spans="17:17" x14ac:dyDescent="0.2">
      <c r="Q1045248" s="30"/>
    </row>
    <row r="1045249" spans="17:17" x14ac:dyDescent="0.2">
      <c r="Q1045249" s="30"/>
    </row>
    <row r="1045250" spans="17:17" x14ac:dyDescent="0.2">
      <c r="Q1045250" s="30"/>
    </row>
    <row r="1045251" spans="17:17" x14ac:dyDescent="0.2">
      <c r="Q1045251" s="30"/>
    </row>
    <row r="1045252" spans="17:17" x14ac:dyDescent="0.2">
      <c r="Q1045252" s="30"/>
    </row>
    <row r="1045253" spans="17:17" x14ac:dyDescent="0.2">
      <c r="Q1045253" s="30"/>
    </row>
    <row r="1045254" spans="17:17" x14ac:dyDescent="0.2">
      <c r="Q1045254" s="30"/>
    </row>
  </sheetData>
  <autoFilter ref="A1:AI73" xr:uid="{00000000-0009-0000-0000-000002000000}">
    <filterColumn colId="13">
      <filters>
        <filter val="Confirmed"/>
      </filters>
    </filterColumn>
  </autoFilter>
  <conditionalFormatting sqref="C1">
    <cfRule type="duplicateValues" dxfId="148" priority="13126"/>
  </conditionalFormatting>
  <conditionalFormatting sqref="C1">
    <cfRule type="duplicateValues" dxfId="147" priority="13127"/>
  </conditionalFormatting>
  <conditionalFormatting sqref="B1">
    <cfRule type="duplicateValues" dxfId="146" priority="5299"/>
  </conditionalFormatting>
  <conditionalFormatting sqref="B1">
    <cfRule type="duplicateValues" dxfId="145" priority="5300"/>
  </conditionalFormatting>
  <conditionalFormatting sqref="A1">
    <cfRule type="duplicateValues" dxfId="144" priority="4285"/>
  </conditionalFormatting>
  <conditionalFormatting sqref="A1">
    <cfRule type="duplicateValues" dxfId="143" priority="4286"/>
  </conditionalFormatting>
  <conditionalFormatting sqref="U1:AE1 P1:S1 A1:L1 AJ1:XFD1">
    <cfRule type="duplicateValues" dxfId="142" priority="2575"/>
  </conditionalFormatting>
  <conditionalFormatting sqref="T1">
    <cfRule type="duplicateValues" dxfId="141" priority="1457"/>
  </conditionalFormatting>
  <conditionalFormatting sqref="M1">
    <cfRule type="duplicateValues" dxfId="140" priority="1166"/>
  </conditionalFormatting>
  <conditionalFormatting sqref="N1">
    <cfRule type="duplicateValues" dxfId="139" priority="1165"/>
  </conditionalFormatting>
  <conditionalFormatting sqref="N1">
    <cfRule type="duplicateValues" dxfId="138" priority="1164"/>
  </conditionalFormatting>
  <conditionalFormatting sqref="O1">
    <cfRule type="duplicateValues" dxfId="137" priority="1163"/>
  </conditionalFormatting>
  <conditionalFormatting sqref="AF1:AI1">
    <cfRule type="duplicateValues" dxfId="136" priority="910"/>
  </conditionalFormatting>
  <conditionalFormatting sqref="V33">
    <cfRule type="duplicateValues" dxfId="135" priority="595"/>
  </conditionalFormatting>
  <conditionalFormatting sqref="V33">
    <cfRule type="duplicateValues" dxfId="134" priority="596"/>
  </conditionalFormatting>
  <conditionalFormatting sqref="V34">
    <cfRule type="duplicateValues" dxfId="133" priority="593"/>
  </conditionalFormatting>
  <conditionalFormatting sqref="V34">
    <cfRule type="duplicateValues" dxfId="132" priority="594"/>
  </conditionalFormatting>
  <conditionalFormatting sqref="B53:B55 B1 B74:B1048576">
    <cfRule type="duplicateValues" dxfId="131" priority="13528"/>
    <cfRule type="duplicateValues" dxfId="130" priority="13529"/>
  </conditionalFormatting>
  <conditionalFormatting sqref="B53:B55 B1 B74:B1048576">
    <cfRule type="duplicateValues" dxfId="129" priority="13534"/>
  </conditionalFormatting>
  <conditionalFormatting sqref="B53:B55 B74:B1048576">
    <cfRule type="duplicateValues" dxfId="128" priority="13537"/>
  </conditionalFormatting>
  <conditionalFormatting sqref="B53:B55 B74:B1048576">
    <cfRule type="duplicateValues" dxfId="127" priority="13539"/>
    <cfRule type="duplicateValues" dxfId="126" priority="13540"/>
  </conditionalFormatting>
  <conditionalFormatting sqref="B53:B55 V1:V32 B1 V35:V36 V38 V41:V42 V53:V55 V73:V1048576 B74:B1048576">
    <cfRule type="duplicateValues" dxfId="125" priority="13543"/>
  </conditionalFormatting>
  <conditionalFormatting sqref="C53:C55 C1 C74:C1048576">
    <cfRule type="duplicateValues" dxfId="124" priority="13550"/>
  </conditionalFormatting>
  <conditionalFormatting sqref="B53:B55 B1 B74:B1048576">
    <cfRule type="duplicateValues" dxfId="123" priority="13553"/>
    <cfRule type="duplicateValues" dxfId="122" priority="13554"/>
    <cfRule type="duplicateValues" dxfId="121" priority="13555"/>
  </conditionalFormatting>
  <conditionalFormatting sqref="A53:A55 A1 A73:A1048576">
    <cfRule type="duplicateValues" dxfId="120" priority="13562"/>
    <cfRule type="duplicateValues" dxfId="119" priority="13563"/>
  </conditionalFormatting>
  <conditionalFormatting sqref="A53:A55 A1 A73:A1048576">
    <cfRule type="duplicateValues" dxfId="118" priority="13568"/>
  </conditionalFormatting>
  <conditionalFormatting sqref="A53:A55 A73:A1048576">
    <cfRule type="duplicateValues" dxfId="117" priority="13571"/>
  </conditionalFormatting>
  <conditionalFormatting sqref="A53:A55 A73:A1048576">
    <cfRule type="duplicateValues" dxfId="116" priority="13573"/>
    <cfRule type="duplicateValues" dxfId="115" priority="13574"/>
  </conditionalFormatting>
  <conditionalFormatting sqref="C53:C55 C74:C1048576">
    <cfRule type="duplicateValues" dxfId="114" priority="13577"/>
  </conditionalFormatting>
  <conditionalFormatting sqref="V53:V55 V2:V32 V35:V36 V38 V41:V42 V73:V1048576">
    <cfRule type="duplicateValues" dxfId="113" priority="13579"/>
  </conditionalFormatting>
  <conditionalFormatting sqref="V37">
    <cfRule type="duplicateValues" dxfId="112" priority="233"/>
  </conditionalFormatting>
  <conditionalFormatting sqref="V37">
    <cfRule type="duplicateValues" dxfId="111" priority="234"/>
  </conditionalFormatting>
  <conditionalFormatting sqref="V39">
    <cfRule type="duplicateValues" dxfId="110" priority="220"/>
  </conditionalFormatting>
  <conditionalFormatting sqref="V39">
    <cfRule type="duplicateValues" dxfId="109" priority="232"/>
  </conditionalFormatting>
  <conditionalFormatting sqref="V40">
    <cfRule type="duplicateValues" dxfId="108" priority="201"/>
  </conditionalFormatting>
  <conditionalFormatting sqref="V40">
    <cfRule type="duplicateValues" dxfId="107" priority="213"/>
  </conditionalFormatting>
  <conditionalFormatting sqref="V43">
    <cfRule type="duplicateValues" dxfId="106" priority="182"/>
  </conditionalFormatting>
  <conditionalFormatting sqref="V43">
    <cfRule type="duplicateValues" dxfId="105" priority="194"/>
  </conditionalFormatting>
  <conditionalFormatting sqref="V44">
    <cfRule type="duplicateValues" dxfId="104" priority="163"/>
  </conditionalFormatting>
  <conditionalFormatting sqref="V44">
    <cfRule type="duplicateValues" dxfId="103" priority="175"/>
  </conditionalFormatting>
  <conditionalFormatting sqref="V45">
    <cfRule type="duplicateValues" dxfId="102" priority="144"/>
  </conditionalFormatting>
  <conditionalFormatting sqref="V45">
    <cfRule type="duplicateValues" dxfId="101" priority="156"/>
  </conditionalFormatting>
  <conditionalFormatting sqref="V46">
    <cfRule type="duplicateValues" dxfId="100" priority="125"/>
  </conditionalFormatting>
  <conditionalFormatting sqref="V46">
    <cfRule type="duplicateValues" dxfId="99" priority="137"/>
  </conditionalFormatting>
  <conditionalFormatting sqref="V47">
    <cfRule type="duplicateValues" dxfId="98" priority="106"/>
  </conditionalFormatting>
  <conditionalFormatting sqref="V47">
    <cfRule type="duplicateValues" dxfId="97" priority="118"/>
  </conditionalFormatting>
  <conditionalFormatting sqref="V48">
    <cfRule type="duplicateValues" dxfId="96" priority="41"/>
  </conditionalFormatting>
  <conditionalFormatting sqref="V48">
    <cfRule type="duplicateValues" dxfId="95" priority="42"/>
  </conditionalFormatting>
  <conditionalFormatting sqref="V49">
    <cfRule type="duplicateValues" dxfId="94" priority="39"/>
  </conditionalFormatting>
  <conditionalFormatting sqref="V49">
    <cfRule type="duplicateValues" dxfId="93" priority="40"/>
  </conditionalFormatting>
  <conditionalFormatting sqref="V50">
    <cfRule type="duplicateValues" dxfId="92" priority="37"/>
  </conditionalFormatting>
  <conditionalFormatting sqref="V50">
    <cfRule type="duplicateValues" dxfId="91" priority="38"/>
  </conditionalFormatting>
  <conditionalFormatting sqref="V51">
    <cfRule type="duplicateValues" dxfId="90" priority="35"/>
  </conditionalFormatting>
  <conditionalFormatting sqref="V51">
    <cfRule type="duplicateValues" dxfId="89" priority="36"/>
  </conditionalFormatting>
  <conditionalFormatting sqref="V52">
    <cfRule type="duplicateValues" dxfId="88" priority="33"/>
  </conditionalFormatting>
  <conditionalFormatting sqref="V52">
    <cfRule type="duplicateValues" dxfId="87" priority="34"/>
  </conditionalFormatting>
  <conditionalFormatting sqref="V56">
    <cfRule type="duplicateValues" dxfId="86" priority="31"/>
  </conditionalFormatting>
  <conditionalFormatting sqref="V56">
    <cfRule type="duplicateValues" dxfId="85" priority="32"/>
  </conditionalFormatting>
  <conditionalFormatting sqref="V57">
    <cfRule type="duplicateValues" dxfId="84" priority="29"/>
  </conditionalFormatting>
  <conditionalFormatting sqref="V57">
    <cfRule type="duplicateValues" dxfId="83" priority="30"/>
  </conditionalFormatting>
  <conditionalFormatting sqref="V58">
    <cfRule type="duplicateValues" dxfId="82" priority="27"/>
  </conditionalFormatting>
  <conditionalFormatting sqref="V58">
    <cfRule type="duplicateValues" dxfId="81" priority="28"/>
  </conditionalFormatting>
  <conditionalFormatting sqref="V59">
    <cfRule type="duplicateValues" dxfId="80" priority="25"/>
  </conditionalFormatting>
  <conditionalFormatting sqref="V59">
    <cfRule type="duplicateValues" dxfId="79" priority="26"/>
  </conditionalFormatting>
  <conditionalFormatting sqref="V60">
    <cfRule type="duplicateValues" dxfId="78" priority="23"/>
  </conditionalFormatting>
  <conditionalFormatting sqref="V60">
    <cfRule type="duplicateValues" dxfId="77" priority="24"/>
  </conditionalFormatting>
  <conditionalFormatting sqref="V61:V63">
    <cfRule type="duplicateValues" dxfId="76" priority="17"/>
  </conditionalFormatting>
  <conditionalFormatting sqref="V61:V63">
    <cfRule type="duplicateValues" dxfId="75" priority="18"/>
  </conditionalFormatting>
  <conditionalFormatting sqref="V64">
    <cfRule type="duplicateValues" dxfId="74" priority="15"/>
  </conditionalFormatting>
  <conditionalFormatting sqref="V64">
    <cfRule type="duplicateValues" dxfId="73" priority="16"/>
  </conditionalFormatting>
  <conditionalFormatting sqref="V65">
    <cfRule type="duplicateValues" dxfId="72" priority="13"/>
  </conditionalFormatting>
  <conditionalFormatting sqref="V65">
    <cfRule type="duplicateValues" dxfId="71" priority="14"/>
  </conditionalFormatting>
  <conditionalFormatting sqref="V66">
    <cfRule type="duplicateValues" dxfId="70" priority="11"/>
  </conditionalFormatting>
  <conditionalFormatting sqref="V66">
    <cfRule type="duplicateValues" dxfId="69" priority="12"/>
  </conditionalFormatting>
  <conditionalFormatting sqref="V67:V68">
    <cfRule type="duplicateValues" dxfId="68" priority="9"/>
  </conditionalFormatting>
  <conditionalFormatting sqref="V67:V68">
    <cfRule type="duplicateValues" dxfId="67" priority="10"/>
  </conditionalFormatting>
  <conditionalFormatting sqref="V69">
    <cfRule type="duplicateValues" dxfId="66" priority="7"/>
  </conditionalFormatting>
  <conditionalFormatting sqref="V69">
    <cfRule type="duplicateValues" dxfId="65" priority="8"/>
  </conditionalFormatting>
  <conditionalFormatting sqref="V70">
    <cfRule type="duplicateValues" dxfId="64" priority="5"/>
  </conditionalFormatting>
  <conditionalFormatting sqref="V70">
    <cfRule type="duplicateValues" dxfId="63" priority="6"/>
  </conditionalFormatting>
  <conditionalFormatting sqref="V71">
    <cfRule type="duplicateValues" dxfId="62" priority="3"/>
  </conditionalFormatting>
  <conditionalFormatting sqref="V71">
    <cfRule type="duplicateValues" dxfId="61" priority="4"/>
  </conditionalFormatting>
  <conditionalFormatting sqref="V72">
    <cfRule type="duplicateValues" dxfId="60" priority="1"/>
  </conditionalFormatting>
  <conditionalFormatting sqref="V72">
    <cfRule type="duplicateValues" dxfId="59" priority="2"/>
  </conditionalFormatting>
  <pageMargins left="0.25" right="0.25" top="0.75" bottom="0.75" header="0.3" footer="0.3"/>
  <pageSetup scale="25" fitToHeight="0" orientation="landscape" r:id="rId1"/>
  <headerFooter>
    <oddFooter>&amp;C&amp;1#&amp;"Calibri"&amp;12&amp;K000000e&amp; - Confidential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topLeftCell="A31" workbookViewId="0">
      <selection activeCell="D33" sqref="D33"/>
    </sheetView>
  </sheetViews>
  <sheetFormatPr defaultRowHeight="15" x14ac:dyDescent="0.25"/>
  <cols>
    <col min="1" max="1" width="4.28515625" bestFit="1" customWidth="1"/>
    <col min="2" max="2" width="7.85546875" bestFit="1" customWidth="1"/>
    <col min="3" max="3" width="12.140625" bestFit="1" customWidth="1"/>
    <col min="4" max="4" width="59.85546875" customWidth="1"/>
    <col min="5" max="5" width="27.140625" bestFit="1" customWidth="1"/>
    <col min="6" max="6" width="30.85546875" customWidth="1"/>
    <col min="7" max="7" width="11.42578125" customWidth="1"/>
  </cols>
  <sheetData>
    <row r="1" spans="1:7" ht="20.25" customHeight="1" x14ac:dyDescent="0.25">
      <c r="A1" s="24" t="s">
        <v>69</v>
      </c>
      <c r="B1" s="24" t="s">
        <v>77</v>
      </c>
      <c r="C1" s="24" t="s">
        <v>78</v>
      </c>
      <c r="D1" s="25" t="s">
        <v>7</v>
      </c>
      <c r="E1" s="25" t="s">
        <v>8</v>
      </c>
      <c r="F1" s="25" t="s">
        <v>2</v>
      </c>
      <c r="G1" s="24" t="s">
        <v>13</v>
      </c>
    </row>
    <row r="2" spans="1:7" x14ac:dyDescent="0.25">
      <c r="A2" s="20">
        <v>1</v>
      </c>
      <c r="B2" s="50">
        <v>1598648</v>
      </c>
      <c r="C2" s="50">
        <v>239813</v>
      </c>
      <c r="D2" s="50" t="s">
        <v>510</v>
      </c>
      <c r="E2" s="50" t="s">
        <v>122</v>
      </c>
      <c r="F2" s="50" t="s">
        <v>511</v>
      </c>
      <c r="G2" s="20"/>
    </row>
    <row r="3" spans="1:7" x14ac:dyDescent="0.25">
      <c r="A3" s="20">
        <v>2</v>
      </c>
      <c r="B3" s="50">
        <v>1598063</v>
      </c>
      <c r="C3" s="50">
        <v>236949</v>
      </c>
      <c r="D3" s="50" t="s">
        <v>498</v>
      </c>
      <c r="E3" s="50" t="s">
        <v>360</v>
      </c>
      <c r="F3" s="50" t="s">
        <v>168</v>
      </c>
      <c r="G3" s="20"/>
    </row>
    <row r="4" spans="1:7" ht="38.25" x14ac:dyDescent="0.25">
      <c r="A4" s="20">
        <v>3</v>
      </c>
      <c r="B4" s="50" t="s">
        <v>520</v>
      </c>
      <c r="C4" s="50" t="s">
        <v>281</v>
      </c>
      <c r="D4" s="50" t="s">
        <v>282</v>
      </c>
      <c r="E4" s="50" t="s">
        <v>283</v>
      </c>
      <c r="F4" s="50" t="s">
        <v>284</v>
      </c>
      <c r="G4" s="20"/>
    </row>
    <row r="5" spans="1:7" ht="25.5" x14ac:dyDescent="0.25">
      <c r="A5" s="20">
        <v>4</v>
      </c>
      <c r="B5" s="50">
        <v>1596490</v>
      </c>
      <c r="C5" s="50">
        <v>260292</v>
      </c>
      <c r="D5" s="50" t="s">
        <v>433</v>
      </c>
      <c r="E5" s="50" t="s">
        <v>107</v>
      </c>
      <c r="F5" s="50" t="s">
        <v>435</v>
      </c>
      <c r="G5" s="20"/>
    </row>
    <row r="6" spans="1:7" ht="76.5" x14ac:dyDescent="0.25">
      <c r="A6" s="20">
        <v>5</v>
      </c>
      <c r="B6" s="50" t="s">
        <v>521</v>
      </c>
      <c r="C6" s="50" t="s">
        <v>400</v>
      </c>
      <c r="D6" s="50" t="s">
        <v>401</v>
      </c>
      <c r="E6" s="50" t="s">
        <v>171</v>
      </c>
      <c r="F6" s="50" t="s">
        <v>439</v>
      </c>
      <c r="G6" s="20"/>
    </row>
    <row r="7" spans="1:7" ht="89.25" x14ac:dyDescent="0.25">
      <c r="A7" s="20">
        <v>6</v>
      </c>
      <c r="B7" s="50" t="s">
        <v>522</v>
      </c>
      <c r="C7" s="50" t="s">
        <v>150</v>
      </c>
      <c r="D7" s="50" t="s">
        <v>292</v>
      </c>
      <c r="E7" s="50" t="s">
        <v>455</v>
      </c>
      <c r="F7" s="50" t="s">
        <v>508</v>
      </c>
      <c r="G7" s="20"/>
    </row>
    <row r="8" spans="1:7" ht="38.25" x14ac:dyDescent="0.25">
      <c r="A8" s="20">
        <v>7</v>
      </c>
      <c r="B8" s="50">
        <v>1596973</v>
      </c>
      <c r="C8" s="50">
        <v>256455</v>
      </c>
      <c r="D8" s="50" t="s">
        <v>504</v>
      </c>
      <c r="E8" s="50" t="s">
        <v>505</v>
      </c>
      <c r="F8" s="50" t="s">
        <v>507</v>
      </c>
      <c r="G8" s="20"/>
    </row>
    <row r="9" spans="1:7" x14ac:dyDescent="0.25">
      <c r="A9" s="20">
        <v>8</v>
      </c>
      <c r="B9" s="30">
        <v>1596646</v>
      </c>
      <c r="C9" s="30">
        <v>257436</v>
      </c>
      <c r="D9" s="30" t="s">
        <v>444</v>
      </c>
      <c r="E9" s="30" t="s">
        <v>272</v>
      </c>
      <c r="F9" s="30" t="s">
        <v>446</v>
      </c>
      <c r="G9" s="20"/>
    </row>
    <row r="10" spans="1:7" ht="38.25" x14ac:dyDescent="0.25">
      <c r="A10" s="20">
        <v>9</v>
      </c>
      <c r="B10" s="50" t="s">
        <v>523</v>
      </c>
      <c r="C10" s="50" t="s">
        <v>353</v>
      </c>
      <c r="D10" s="50" t="s">
        <v>460</v>
      </c>
      <c r="E10" s="50" t="s">
        <v>340</v>
      </c>
      <c r="F10" s="50" t="s">
        <v>354</v>
      </c>
      <c r="G10" s="20"/>
    </row>
    <row r="11" spans="1:7" ht="102" x14ac:dyDescent="0.25">
      <c r="A11" s="20">
        <v>10</v>
      </c>
      <c r="B11" s="50" t="s">
        <v>524</v>
      </c>
      <c r="C11" s="50" t="s">
        <v>407</v>
      </c>
      <c r="D11" s="50" t="s">
        <v>408</v>
      </c>
      <c r="E11" s="50" t="s">
        <v>340</v>
      </c>
      <c r="F11" s="50" t="s">
        <v>409</v>
      </c>
      <c r="G11" s="20"/>
    </row>
    <row r="12" spans="1:7" ht="51" x14ac:dyDescent="0.25">
      <c r="A12" s="20">
        <v>11</v>
      </c>
      <c r="B12" s="50">
        <v>1596303</v>
      </c>
      <c r="C12" s="50">
        <v>260819</v>
      </c>
      <c r="D12" s="50" t="s">
        <v>423</v>
      </c>
      <c r="E12" s="50" t="s">
        <v>424</v>
      </c>
      <c r="F12" s="50" t="s">
        <v>425</v>
      </c>
      <c r="G12" s="20"/>
    </row>
    <row r="13" spans="1:7" ht="38.25" x14ac:dyDescent="0.25">
      <c r="A13" s="20">
        <v>12</v>
      </c>
      <c r="B13" s="50">
        <v>1596927</v>
      </c>
      <c r="C13" s="50">
        <v>242051</v>
      </c>
      <c r="D13" s="50" t="s">
        <v>462</v>
      </c>
      <c r="E13" s="50" t="s">
        <v>101</v>
      </c>
      <c r="F13" s="50" t="s">
        <v>464</v>
      </c>
      <c r="G13" s="20"/>
    </row>
    <row r="14" spans="1:7" ht="216.75" x14ac:dyDescent="0.25">
      <c r="A14" s="20">
        <v>13</v>
      </c>
      <c r="B14" s="60" t="s">
        <v>525</v>
      </c>
      <c r="C14" s="50" t="s">
        <v>287</v>
      </c>
      <c r="D14" s="50" t="s">
        <v>288</v>
      </c>
      <c r="E14" s="50" t="s">
        <v>101</v>
      </c>
      <c r="F14" s="50" t="s">
        <v>509</v>
      </c>
      <c r="G14" s="20"/>
    </row>
    <row r="15" spans="1:7" ht="51" x14ac:dyDescent="0.25">
      <c r="A15" s="20">
        <v>14</v>
      </c>
      <c r="B15" s="50">
        <v>1596902</v>
      </c>
      <c r="C15" s="50">
        <v>259996</v>
      </c>
      <c r="D15" s="50" t="s">
        <v>465</v>
      </c>
      <c r="E15" s="50" t="s">
        <v>101</v>
      </c>
      <c r="F15" s="50" t="s">
        <v>467</v>
      </c>
      <c r="G15" s="20"/>
    </row>
    <row r="16" spans="1:7" ht="165.75" x14ac:dyDescent="0.25">
      <c r="A16" s="20">
        <v>15</v>
      </c>
      <c r="B16" s="50" t="s">
        <v>527</v>
      </c>
      <c r="C16" s="50" t="s">
        <v>372</v>
      </c>
      <c r="D16" s="50" t="s">
        <v>441</v>
      </c>
      <c r="E16" s="50" t="s">
        <v>316</v>
      </c>
      <c r="F16" s="50" t="s">
        <v>373</v>
      </c>
      <c r="G16" s="20"/>
    </row>
    <row r="17" spans="1:7" x14ac:dyDescent="0.25">
      <c r="A17" s="20">
        <v>16</v>
      </c>
      <c r="B17" s="50">
        <v>1597036</v>
      </c>
      <c r="C17" s="50">
        <v>255144</v>
      </c>
      <c r="D17" s="50" t="s">
        <v>473</v>
      </c>
      <c r="E17" s="50" t="s">
        <v>124</v>
      </c>
      <c r="F17" s="50" t="s">
        <v>475</v>
      </c>
      <c r="G17" s="20"/>
    </row>
    <row r="18" spans="1:7" x14ac:dyDescent="0.25">
      <c r="A18" s="20">
        <v>17</v>
      </c>
      <c r="B18" s="50">
        <v>1597038</v>
      </c>
      <c r="C18" s="50">
        <v>260758</v>
      </c>
      <c r="D18" s="50" t="s">
        <v>477</v>
      </c>
      <c r="E18" s="50" t="s">
        <v>124</v>
      </c>
      <c r="F18" s="50" t="s">
        <v>475</v>
      </c>
      <c r="G18" s="20"/>
    </row>
    <row r="19" spans="1:7" x14ac:dyDescent="0.25">
      <c r="A19" s="20">
        <v>18</v>
      </c>
      <c r="B19" s="50">
        <v>1597040</v>
      </c>
      <c r="C19" s="50">
        <v>254713</v>
      </c>
      <c r="D19" s="50" t="s">
        <v>478</v>
      </c>
      <c r="E19" s="50" t="s">
        <v>124</v>
      </c>
      <c r="F19" s="50" t="s">
        <v>475</v>
      </c>
      <c r="G19" s="20"/>
    </row>
    <row r="20" spans="1:7" ht="25.5" x14ac:dyDescent="0.25">
      <c r="A20" s="20">
        <v>19</v>
      </c>
      <c r="B20" s="50">
        <v>1597588</v>
      </c>
      <c r="C20" s="50">
        <v>259114</v>
      </c>
      <c r="D20" s="50" t="s">
        <v>482</v>
      </c>
      <c r="E20" s="50" t="s">
        <v>483</v>
      </c>
      <c r="F20" s="50" t="s">
        <v>484</v>
      </c>
      <c r="G20" s="20"/>
    </row>
    <row r="21" spans="1:7" ht="25.5" x14ac:dyDescent="0.25">
      <c r="A21" s="20">
        <v>20</v>
      </c>
      <c r="B21" s="50">
        <v>1598006</v>
      </c>
      <c r="C21" s="50">
        <v>262233</v>
      </c>
      <c r="D21" s="50" t="s">
        <v>500</v>
      </c>
      <c r="E21" s="50" t="s">
        <v>501</v>
      </c>
      <c r="F21" s="50" t="s">
        <v>503</v>
      </c>
      <c r="G21" s="20"/>
    </row>
    <row r="22" spans="1:7" ht="75" x14ac:dyDescent="0.25">
      <c r="A22" s="20">
        <v>21</v>
      </c>
      <c r="B22" s="53">
        <v>1596191</v>
      </c>
      <c r="C22" s="53" t="s">
        <v>451</v>
      </c>
      <c r="D22" s="39" t="s">
        <v>450</v>
      </c>
      <c r="E22" s="39" t="s">
        <v>452</v>
      </c>
      <c r="F22" s="54" t="s">
        <v>454</v>
      </c>
      <c r="G22" s="20"/>
    </row>
    <row r="23" spans="1:7" ht="25.5" x14ac:dyDescent="0.25">
      <c r="A23" s="20">
        <v>22</v>
      </c>
      <c r="B23" s="50" t="s">
        <v>528</v>
      </c>
      <c r="C23" s="50" t="s">
        <v>362</v>
      </c>
      <c r="D23" s="50" t="s">
        <v>363</v>
      </c>
      <c r="E23" s="50" t="s">
        <v>141</v>
      </c>
      <c r="F23" s="50" t="s">
        <v>364</v>
      </c>
      <c r="G23" s="20"/>
    </row>
    <row r="24" spans="1:7" ht="38.25" x14ac:dyDescent="0.25">
      <c r="A24" s="20">
        <v>23</v>
      </c>
      <c r="B24" s="50">
        <v>1596960</v>
      </c>
      <c r="C24" s="50">
        <v>256457</v>
      </c>
      <c r="D24" s="50" t="s">
        <v>457</v>
      </c>
      <c r="E24" s="50" t="s">
        <v>141</v>
      </c>
      <c r="F24" s="50" t="s">
        <v>458</v>
      </c>
      <c r="G24" s="20"/>
    </row>
    <row r="25" spans="1:7" ht="25.5" x14ac:dyDescent="0.25">
      <c r="A25" s="20">
        <v>24</v>
      </c>
      <c r="B25" s="50">
        <v>1597886</v>
      </c>
      <c r="C25" s="50">
        <v>245042</v>
      </c>
      <c r="D25" s="50" t="s">
        <v>494</v>
      </c>
      <c r="E25" s="50" t="s">
        <v>141</v>
      </c>
      <c r="F25" s="50" t="s">
        <v>435</v>
      </c>
      <c r="G25" s="20"/>
    </row>
    <row r="26" spans="1:7" ht="89.25" x14ac:dyDescent="0.25">
      <c r="A26" s="20">
        <v>25</v>
      </c>
      <c r="B26" s="50" t="s">
        <v>526</v>
      </c>
      <c r="C26" s="50" t="s">
        <v>143</v>
      </c>
      <c r="D26" s="50" t="s">
        <v>144</v>
      </c>
      <c r="E26" s="50" t="s">
        <v>130</v>
      </c>
      <c r="F26" s="50" t="s">
        <v>497</v>
      </c>
      <c r="G26" s="20"/>
    </row>
    <row r="27" spans="1:7" x14ac:dyDescent="0.25">
      <c r="A27" s="20">
        <v>26</v>
      </c>
      <c r="B27" s="50">
        <v>1595878</v>
      </c>
      <c r="C27" s="50">
        <v>254100</v>
      </c>
      <c r="D27" s="50" t="s">
        <v>437</v>
      </c>
      <c r="E27" s="50" t="s">
        <v>130</v>
      </c>
      <c r="F27" s="50" t="s">
        <v>438</v>
      </c>
      <c r="G27" s="20"/>
    </row>
    <row r="28" spans="1:7" x14ac:dyDescent="0.25">
      <c r="A28" s="20">
        <v>27</v>
      </c>
      <c r="B28" s="30">
        <v>1596471</v>
      </c>
      <c r="C28" s="30">
        <v>260976</v>
      </c>
      <c r="D28" s="61" t="s">
        <v>449</v>
      </c>
      <c r="E28" s="61" t="s">
        <v>138</v>
      </c>
      <c r="F28" s="62" t="s">
        <v>446</v>
      </c>
      <c r="G28" s="20"/>
    </row>
    <row r="29" spans="1:7" ht="25.5" x14ac:dyDescent="0.25">
      <c r="A29" s="20">
        <v>28</v>
      </c>
      <c r="B29" s="50">
        <v>1594389</v>
      </c>
      <c r="C29" s="50">
        <v>248281</v>
      </c>
      <c r="D29" s="50" t="s">
        <v>518</v>
      </c>
      <c r="E29" s="50" t="s">
        <v>139</v>
      </c>
      <c r="F29" s="50" t="s">
        <v>519</v>
      </c>
      <c r="G29" s="20"/>
    </row>
    <row r="30" spans="1:7" ht="38.25" x14ac:dyDescent="0.25">
      <c r="A30" s="20">
        <v>29</v>
      </c>
      <c r="B30" s="50" t="s">
        <v>529</v>
      </c>
      <c r="C30" s="50" t="s">
        <v>334</v>
      </c>
      <c r="D30" s="50" t="s">
        <v>335</v>
      </c>
      <c r="E30" s="50" t="s">
        <v>336</v>
      </c>
      <c r="F30" s="50" t="s">
        <v>459</v>
      </c>
      <c r="G30" s="20"/>
    </row>
    <row r="31" spans="1:7" x14ac:dyDescent="0.25">
      <c r="A31" s="20">
        <v>30</v>
      </c>
      <c r="B31" s="50">
        <v>1597737</v>
      </c>
      <c r="C31" s="50">
        <v>250031</v>
      </c>
      <c r="D31" s="50" t="s">
        <v>486</v>
      </c>
      <c r="E31" s="50" t="s">
        <v>487</v>
      </c>
      <c r="F31" s="50" t="s">
        <v>488</v>
      </c>
      <c r="G31" s="20"/>
    </row>
    <row r="32" spans="1:7" ht="89.25" x14ac:dyDescent="0.25">
      <c r="A32" s="20">
        <v>31</v>
      </c>
      <c r="B32" s="50">
        <v>1596457</v>
      </c>
      <c r="C32" s="50">
        <v>242983</v>
      </c>
      <c r="D32" s="50" t="s">
        <v>427</v>
      </c>
      <c r="E32" s="50" t="s">
        <v>428</v>
      </c>
      <c r="F32" s="50" t="s">
        <v>430</v>
      </c>
      <c r="G32" s="20"/>
    </row>
    <row r="33" spans="1:7" ht="25.5" x14ac:dyDescent="0.25">
      <c r="A33" s="20">
        <v>32</v>
      </c>
      <c r="B33" s="50">
        <v>1596459</v>
      </c>
      <c r="C33" s="50">
        <v>261815</v>
      </c>
      <c r="D33" s="50" t="s">
        <v>431</v>
      </c>
      <c r="E33" s="50" t="s">
        <v>428</v>
      </c>
      <c r="F33" s="50" t="s">
        <v>432</v>
      </c>
      <c r="G33" s="20"/>
    </row>
    <row r="34" spans="1:7" ht="38.25" x14ac:dyDescent="0.25">
      <c r="A34" s="20">
        <v>33</v>
      </c>
      <c r="B34" s="50">
        <v>1597057</v>
      </c>
      <c r="C34" s="50">
        <v>253693</v>
      </c>
      <c r="D34" s="50" t="s">
        <v>468</v>
      </c>
      <c r="E34" s="50" t="s">
        <v>469</v>
      </c>
      <c r="F34" s="50" t="s">
        <v>471</v>
      </c>
      <c r="G34" s="20"/>
    </row>
    <row r="35" spans="1:7" ht="38.25" x14ac:dyDescent="0.25">
      <c r="A35" s="67"/>
      <c r="B35" s="65">
        <v>1599588</v>
      </c>
      <c r="C35" s="65">
        <v>183930</v>
      </c>
      <c r="D35" s="65" t="s">
        <v>729</v>
      </c>
      <c r="E35" s="65" t="s">
        <v>730</v>
      </c>
      <c r="F35" s="65" t="s">
        <v>732</v>
      </c>
      <c r="G35" s="67"/>
    </row>
    <row r="36" spans="1:7" ht="51" x14ac:dyDescent="0.25">
      <c r="A36" s="67"/>
      <c r="B36" s="68" t="str">
        <f>HYPERLINK("https://rtcserver.etisalat.corp.ae:9443/ccm/resource/itemName/com.ibm.team.workitem.WorkItem/1598373", "1598373")</f>
        <v>1598373</v>
      </c>
      <c r="C36" s="68" t="s">
        <v>733</v>
      </c>
      <c r="D36" s="68" t="s">
        <v>734</v>
      </c>
      <c r="E36" s="65" t="s">
        <v>381</v>
      </c>
      <c r="F36" s="68" t="s">
        <v>735</v>
      </c>
      <c r="G36" s="67"/>
    </row>
  </sheetData>
  <conditionalFormatting sqref="G1">
    <cfRule type="duplicateValues" dxfId="58" priority="412"/>
  </conditionalFormatting>
  <conditionalFormatting sqref="B1">
    <cfRule type="duplicateValues" dxfId="57" priority="411"/>
  </conditionalFormatting>
  <conditionalFormatting sqref="B20">
    <cfRule type="duplicateValues" dxfId="56" priority="1"/>
    <cfRule type="duplicateValues" dxfId="55" priority="2"/>
  </conditionalFormatting>
  <conditionalFormatting sqref="B20">
    <cfRule type="duplicateValues" dxfId="54" priority="3"/>
  </conditionalFormatting>
  <conditionalFormatting sqref="B20">
    <cfRule type="duplicateValues" dxfId="53" priority="4"/>
  </conditionalFormatting>
  <conditionalFormatting sqref="B20">
    <cfRule type="duplicateValues" dxfId="52" priority="5"/>
    <cfRule type="duplicateValues" dxfId="51" priority="6"/>
  </conditionalFormatting>
  <conditionalFormatting sqref="B20">
    <cfRule type="duplicateValues" dxfId="50" priority="7"/>
  </conditionalFormatting>
  <conditionalFormatting sqref="C20">
    <cfRule type="duplicateValues" dxfId="49" priority="8"/>
  </conditionalFormatting>
  <conditionalFormatting sqref="B20">
    <cfRule type="duplicateValues" dxfId="48" priority="9"/>
    <cfRule type="duplicateValues" dxfId="47" priority="10"/>
    <cfRule type="duplicateValues" dxfId="46" priority="11"/>
  </conditionalFormatting>
  <conditionalFormatting sqref="C20">
    <cfRule type="duplicateValues" dxfId="45" priority="12"/>
  </conditionalFormatting>
  <pageMargins left="0.7" right="0.7" top="0.75" bottom="0.75" header="0.3" footer="0.3"/>
  <pageSetup orientation="portrait" r:id="rId1"/>
  <headerFooter>
    <oddFooter>&amp;C&amp;1#&amp;"Calibri"&amp;12&amp;K000000e&amp; - Confidential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C4A4-A8EB-43BD-A89B-F2CEA2734C82}">
  <sheetPr filterMode="1"/>
  <dimension ref="A1:R20"/>
  <sheetViews>
    <sheetView workbookViewId="0"/>
  </sheetViews>
  <sheetFormatPr defaultRowHeight="15" x14ac:dyDescent="0.25"/>
  <cols>
    <col min="1" max="1" width="7.5703125" bestFit="1" customWidth="1"/>
    <col min="2" max="2" width="8" bestFit="1" customWidth="1"/>
    <col min="3" max="3" width="11.140625" bestFit="1" customWidth="1"/>
    <col min="4" max="4" width="23.42578125" bestFit="1" customWidth="1"/>
    <col min="5" max="5" width="14.7109375" bestFit="1" customWidth="1"/>
    <col min="6" max="6" width="16.5703125" bestFit="1" customWidth="1"/>
    <col min="7" max="7" width="11.7109375" bestFit="1" customWidth="1"/>
    <col min="8" max="8" width="8.7109375" bestFit="1" customWidth="1"/>
    <col min="9" max="9" width="23.7109375" bestFit="1" customWidth="1"/>
    <col min="10" max="10" width="31.140625" bestFit="1" customWidth="1"/>
    <col min="11" max="11" width="13.85546875" bestFit="1" customWidth="1"/>
    <col min="12" max="12" width="37.28515625" bestFit="1" customWidth="1"/>
    <col min="13" max="13" width="14.7109375" bestFit="1" customWidth="1"/>
    <col min="14" max="14" width="116.28515625" bestFit="1" customWidth="1"/>
    <col min="15" max="15" width="62.5703125" bestFit="1" customWidth="1"/>
    <col min="16" max="16" width="26.85546875" bestFit="1" customWidth="1"/>
    <col min="17" max="17" width="11.28515625" bestFit="1" customWidth="1"/>
    <col min="18" max="18" width="11.5703125" bestFit="1" customWidth="1"/>
  </cols>
  <sheetData>
    <row r="1" spans="1:18" ht="45" x14ac:dyDescent="0.25">
      <c r="A1" t="s">
        <v>14</v>
      </c>
      <c r="B1" t="s">
        <v>15</v>
      </c>
      <c r="C1" s="63" t="s">
        <v>59</v>
      </c>
      <c r="D1" t="s">
        <v>41</v>
      </c>
      <c r="E1" t="s">
        <v>16</v>
      </c>
      <c r="F1" s="63" t="s">
        <v>58</v>
      </c>
      <c r="G1" s="63" t="s">
        <v>56</v>
      </c>
      <c r="H1" t="s">
        <v>5</v>
      </c>
      <c r="I1" t="s">
        <v>18</v>
      </c>
      <c r="J1" s="63" t="s">
        <v>67</v>
      </c>
      <c r="K1" t="s">
        <v>19</v>
      </c>
      <c r="L1" t="s">
        <v>20</v>
      </c>
      <c r="M1" s="63" t="s">
        <v>57</v>
      </c>
      <c r="N1" t="s">
        <v>21</v>
      </c>
      <c r="O1" t="s">
        <v>22</v>
      </c>
      <c r="P1" t="s">
        <v>13</v>
      </c>
      <c r="Q1" s="63" t="s">
        <v>61</v>
      </c>
      <c r="R1" t="s">
        <v>26</v>
      </c>
    </row>
    <row r="2" spans="1:18" x14ac:dyDescent="0.25">
      <c r="A2" t="s">
        <v>230</v>
      </c>
      <c r="B2">
        <v>1598167</v>
      </c>
      <c r="C2" t="s">
        <v>820</v>
      </c>
      <c r="D2" t="s">
        <v>821</v>
      </c>
      <c r="E2" t="s">
        <v>207</v>
      </c>
      <c r="F2" t="s">
        <v>168</v>
      </c>
      <c r="G2">
        <v>210396</v>
      </c>
      <c r="H2" t="s">
        <v>942</v>
      </c>
      <c r="I2" t="s">
        <v>583</v>
      </c>
      <c r="J2" s="84">
        <v>45170.724305555559</v>
      </c>
      <c r="K2" t="s">
        <v>530</v>
      </c>
      <c r="L2" t="s">
        <v>229</v>
      </c>
      <c r="M2" t="s">
        <v>232</v>
      </c>
      <c r="N2" t="s">
        <v>633</v>
      </c>
      <c r="O2" t="s">
        <v>634</v>
      </c>
      <c r="P2" t="s">
        <v>943</v>
      </c>
    </row>
    <row r="3" spans="1:18" hidden="1" x14ac:dyDescent="0.25">
      <c r="A3" t="s">
        <v>230</v>
      </c>
      <c r="B3">
        <v>1597447</v>
      </c>
      <c r="C3" t="s">
        <v>827</v>
      </c>
      <c r="D3" t="s">
        <v>828</v>
      </c>
      <c r="E3" t="s">
        <v>207</v>
      </c>
      <c r="F3" t="s">
        <v>574</v>
      </c>
      <c r="G3">
        <v>235948</v>
      </c>
      <c r="H3" t="s">
        <v>944</v>
      </c>
      <c r="I3" t="s">
        <v>575</v>
      </c>
      <c r="J3" s="84">
        <v>45169.464583333334</v>
      </c>
      <c r="K3" t="s">
        <v>530</v>
      </c>
      <c r="L3" t="s">
        <v>229</v>
      </c>
      <c r="M3" t="s">
        <v>232</v>
      </c>
      <c r="N3" t="s">
        <v>635</v>
      </c>
      <c r="O3" t="s">
        <v>636</v>
      </c>
    </row>
    <row r="4" spans="1:18" hidden="1" x14ac:dyDescent="0.25">
      <c r="A4" t="s">
        <v>230</v>
      </c>
      <c r="B4">
        <v>1597462</v>
      </c>
      <c r="C4" t="s">
        <v>827</v>
      </c>
      <c r="D4" t="s">
        <v>832</v>
      </c>
      <c r="E4" t="s">
        <v>207</v>
      </c>
      <c r="F4" t="s">
        <v>574</v>
      </c>
      <c r="G4">
        <v>235948</v>
      </c>
      <c r="H4" t="s">
        <v>944</v>
      </c>
      <c r="I4" t="s">
        <v>575</v>
      </c>
      <c r="J4" s="84">
        <v>45169.468055555553</v>
      </c>
      <c r="K4" t="s">
        <v>530</v>
      </c>
      <c r="L4" t="s">
        <v>229</v>
      </c>
      <c r="M4" t="s">
        <v>232</v>
      </c>
      <c r="N4" t="s">
        <v>637</v>
      </c>
      <c r="O4" t="s">
        <v>638</v>
      </c>
    </row>
    <row r="5" spans="1:18" hidden="1" x14ac:dyDescent="0.25">
      <c r="A5" t="s">
        <v>230</v>
      </c>
      <c r="B5">
        <v>1276121</v>
      </c>
      <c r="C5" t="s">
        <v>842</v>
      </c>
      <c r="D5" t="s">
        <v>843</v>
      </c>
      <c r="E5" t="s">
        <v>234</v>
      </c>
      <c r="F5" t="s">
        <v>235</v>
      </c>
      <c r="G5">
        <v>227792</v>
      </c>
      <c r="H5" t="s">
        <v>944</v>
      </c>
      <c r="I5" t="s">
        <v>236</v>
      </c>
      <c r="J5" s="84">
        <v>44782.655555555553</v>
      </c>
      <c r="K5" t="s">
        <v>530</v>
      </c>
      <c r="L5" t="s">
        <v>237</v>
      </c>
      <c r="M5" t="s">
        <v>232</v>
      </c>
      <c r="N5" t="s">
        <v>650</v>
      </c>
      <c r="O5" t="s">
        <v>651</v>
      </c>
    </row>
    <row r="6" spans="1:18" hidden="1" x14ac:dyDescent="0.25">
      <c r="A6" t="s">
        <v>230</v>
      </c>
      <c r="B6">
        <v>1276153</v>
      </c>
      <c r="C6" t="s">
        <v>838</v>
      </c>
      <c r="D6" t="s">
        <v>839</v>
      </c>
      <c r="E6" t="s">
        <v>234</v>
      </c>
      <c r="F6" t="s">
        <v>652</v>
      </c>
      <c r="G6">
        <v>227792</v>
      </c>
      <c r="H6" t="s">
        <v>944</v>
      </c>
      <c r="I6" t="s">
        <v>236</v>
      </c>
      <c r="J6" s="84">
        <v>44782.67291666667</v>
      </c>
      <c r="K6" t="s">
        <v>530</v>
      </c>
      <c r="L6" t="s">
        <v>229</v>
      </c>
      <c r="M6" t="s">
        <v>232</v>
      </c>
      <c r="N6" t="s">
        <v>653</v>
      </c>
      <c r="O6" t="s">
        <v>654</v>
      </c>
    </row>
    <row r="7" spans="1:18" hidden="1" x14ac:dyDescent="0.25">
      <c r="A7" t="s">
        <v>230</v>
      </c>
      <c r="B7">
        <v>1448820</v>
      </c>
      <c r="C7" t="s">
        <v>840</v>
      </c>
      <c r="D7" t="s">
        <v>841</v>
      </c>
      <c r="E7" t="s">
        <v>234</v>
      </c>
      <c r="F7" t="s">
        <v>596</v>
      </c>
      <c r="G7">
        <v>227792</v>
      </c>
      <c r="H7" t="s">
        <v>944</v>
      </c>
      <c r="I7" t="s">
        <v>236</v>
      </c>
      <c r="J7" s="84">
        <v>44945.502083333333</v>
      </c>
      <c r="K7" t="s">
        <v>530</v>
      </c>
      <c r="L7" t="s">
        <v>229</v>
      </c>
      <c r="M7" t="s">
        <v>232</v>
      </c>
      <c r="N7" t="s">
        <v>657</v>
      </c>
      <c r="O7" t="s">
        <v>658</v>
      </c>
    </row>
    <row r="8" spans="1:18" hidden="1" x14ac:dyDescent="0.25">
      <c r="A8" t="s">
        <v>230</v>
      </c>
      <c r="B8">
        <v>1580976</v>
      </c>
      <c r="C8" t="s">
        <v>836</v>
      </c>
      <c r="D8" t="s">
        <v>837</v>
      </c>
      <c r="E8" t="s">
        <v>234</v>
      </c>
      <c r="F8" t="s">
        <v>235</v>
      </c>
      <c r="G8">
        <v>259996</v>
      </c>
      <c r="H8" t="s">
        <v>944</v>
      </c>
      <c r="I8" t="s">
        <v>672</v>
      </c>
      <c r="J8" s="84">
        <v>45119.527083333334</v>
      </c>
      <c r="K8" t="s">
        <v>530</v>
      </c>
      <c r="L8" t="s">
        <v>237</v>
      </c>
      <c r="M8" t="s">
        <v>232</v>
      </c>
      <c r="N8" t="s">
        <v>673</v>
      </c>
      <c r="O8" t="s">
        <v>674</v>
      </c>
    </row>
    <row r="9" spans="1:18" hidden="1" x14ac:dyDescent="0.25">
      <c r="A9" t="s">
        <v>230</v>
      </c>
      <c r="B9">
        <v>1597933</v>
      </c>
      <c r="C9" t="s">
        <v>877</v>
      </c>
      <c r="D9" t="s">
        <v>878</v>
      </c>
      <c r="E9" t="s">
        <v>224</v>
      </c>
      <c r="F9" t="s">
        <v>685</v>
      </c>
      <c r="G9">
        <v>254713</v>
      </c>
      <c r="H9" t="s">
        <v>944</v>
      </c>
      <c r="I9" t="s">
        <v>243</v>
      </c>
      <c r="J9" s="84">
        <v>45170.48541666667</v>
      </c>
      <c r="K9" t="s">
        <v>530</v>
      </c>
      <c r="L9" t="s">
        <v>226</v>
      </c>
      <c r="M9" t="s">
        <v>232</v>
      </c>
      <c r="N9" t="s">
        <v>686</v>
      </c>
      <c r="O9" t="s">
        <v>172</v>
      </c>
    </row>
    <row r="10" spans="1:18" hidden="1" x14ac:dyDescent="0.25">
      <c r="A10" t="s">
        <v>230</v>
      </c>
      <c r="B10">
        <v>1598526</v>
      </c>
      <c r="C10" t="s">
        <v>854</v>
      </c>
      <c r="D10" t="s">
        <v>855</v>
      </c>
      <c r="E10" t="s">
        <v>608</v>
      </c>
      <c r="F10" t="s">
        <v>609</v>
      </c>
      <c r="G10">
        <v>255118</v>
      </c>
      <c r="H10" t="s">
        <v>944</v>
      </c>
      <c r="I10" t="s">
        <v>693</v>
      </c>
      <c r="J10" s="84">
        <v>45173.586805555555</v>
      </c>
      <c r="K10" t="s">
        <v>530</v>
      </c>
      <c r="L10" t="s">
        <v>229</v>
      </c>
      <c r="M10" t="s">
        <v>232</v>
      </c>
      <c r="N10" t="s">
        <v>694</v>
      </c>
      <c r="O10" t="s">
        <v>695</v>
      </c>
    </row>
    <row r="11" spans="1:18" hidden="1" x14ac:dyDescent="0.25">
      <c r="A11" t="s">
        <v>230</v>
      </c>
      <c r="B11">
        <v>1597109</v>
      </c>
      <c r="C11" t="s">
        <v>757</v>
      </c>
      <c r="D11" t="s">
        <v>758</v>
      </c>
      <c r="E11" t="s">
        <v>552</v>
      </c>
      <c r="F11" t="s">
        <v>553</v>
      </c>
      <c r="G11">
        <v>245354</v>
      </c>
      <c r="H11" t="s">
        <v>944</v>
      </c>
      <c r="I11" t="s">
        <v>554</v>
      </c>
      <c r="J11" s="84">
        <v>45168.570833333331</v>
      </c>
      <c r="K11" t="s">
        <v>530</v>
      </c>
      <c r="L11" t="s">
        <v>229</v>
      </c>
      <c r="M11" t="s">
        <v>232</v>
      </c>
      <c r="N11" t="s">
        <v>621</v>
      </c>
      <c r="O11" t="s">
        <v>622</v>
      </c>
    </row>
    <row r="12" spans="1:18" hidden="1" x14ac:dyDescent="0.25">
      <c r="A12" t="s">
        <v>228</v>
      </c>
      <c r="B12">
        <v>1597565</v>
      </c>
      <c r="C12" t="s">
        <v>806</v>
      </c>
      <c r="E12" t="s">
        <v>552</v>
      </c>
      <c r="F12" t="s">
        <v>553</v>
      </c>
      <c r="H12" t="s">
        <v>944</v>
      </c>
      <c r="I12" t="s">
        <v>554</v>
      </c>
      <c r="J12" s="84">
        <v>45169.59097222222</v>
      </c>
      <c r="K12" t="s">
        <v>530</v>
      </c>
      <c r="L12" t="s">
        <v>176</v>
      </c>
      <c r="N12" t="s">
        <v>555</v>
      </c>
      <c r="O12" t="s">
        <v>556</v>
      </c>
    </row>
    <row r="13" spans="1:18" hidden="1" x14ac:dyDescent="0.25">
      <c r="A13" t="s">
        <v>228</v>
      </c>
      <c r="B13">
        <v>1597576</v>
      </c>
      <c r="C13" t="s">
        <v>807</v>
      </c>
      <c r="E13" t="s">
        <v>552</v>
      </c>
      <c r="F13" t="s">
        <v>553</v>
      </c>
      <c r="H13" t="s">
        <v>944</v>
      </c>
      <c r="I13" t="s">
        <v>554</v>
      </c>
      <c r="J13" s="84">
        <v>45169.59652777778</v>
      </c>
      <c r="K13" t="s">
        <v>530</v>
      </c>
      <c r="L13" t="s">
        <v>557</v>
      </c>
      <c r="N13" t="s">
        <v>558</v>
      </c>
      <c r="O13" t="s">
        <v>559</v>
      </c>
    </row>
    <row r="14" spans="1:18" hidden="1" x14ac:dyDescent="0.25">
      <c r="A14" t="s">
        <v>228</v>
      </c>
      <c r="B14">
        <v>1598410</v>
      </c>
      <c r="C14" t="s">
        <v>812</v>
      </c>
      <c r="E14" t="s">
        <v>197</v>
      </c>
      <c r="F14" t="s">
        <v>201</v>
      </c>
      <c r="H14" t="s">
        <v>944</v>
      </c>
      <c r="I14" t="s">
        <v>202</v>
      </c>
      <c r="J14" s="84">
        <v>45173.520833333336</v>
      </c>
      <c r="K14" t="s">
        <v>530</v>
      </c>
      <c r="L14" t="s">
        <v>176</v>
      </c>
      <c r="N14" t="s">
        <v>561</v>
      </c>
      <c r="O14" t="s">
        <v>562</v>
      </c>
    </row>
    <row r="15" spans="1:18" hidden="1" x14ac:dyDescent="0.25">
      <c r="A15" t="s">
        <v>228</v>
      </c>
      <c r="B15">
        <v>1598032</v>
      </c>
      <c r="C15" t="s">
        <v>823</v>
      </c>
      <c r="E15" t="s">
        <v>207</v>
      </c>
      <c r="F15" t="s">
        <v>168</v>
      </c>
      <c r="H15" t="s">
        <v>944</v>
      </c>
      <c r="I15" t="s">
        <v>567</v>
      </c>
      <c r="J15" s="84">
        <v>45170.605555555558</v>
      </c>
      <c r="K15" t="s">
        <v>530</v>
      </c>
      <c r="L15" t="s">
        <v>208</v>
      </c>
      <c r="N15" t="s">
        <v>590</v>
      </c>
      <c r="O15" t="s">
        <v>591</v>
      </c>
    </row>
    <row r="16" spans="1:18" hidden="1" x14ac:dyDescent="0.25">
      <c r="A16" t="s">
        <v>228</v>
      </c>
      <c r="B16">
        <v>1598038</v>
      </c>
      <c r="C16" t="s">
        <v>815</v>
      </c>
      <c r="E16" t="s">
        <v>207</v>
      </c>
      <c r="F16" t="s">
        <v>168</v>
      </c>
      <c r="H16" t="s">
        <v>944</v>
      </c>
      <c r="I16" t="s">
        <v>567</v>
      </c>
      <c r="J16" s="84">
        <v>45170.613194444442</v>
      </c>
      <c r="K16" t="s">
        <v>530</v>
      </c>
      <c r="L16" t="s">
        <v>208</v>
      </c>
      <c r="N16" t="s">
        <v>592</v>
      </c>
      <c r="O16" t="s">
        <v>593</v>
      </c>
    </row>
    <row r="17" spans="1:15" hidden="1" x14ac:dyDescent="0.25">
      <c r="A17" t="s">
        <v>228</v>
      </c>
      <c r="B17">
        <v>1598707</v>
      </c>
      <c r="C17" t="s">
        <v>824</v>
      </c>
      <c r="E17" t="s">
        <v>207</v>
      </c>
      <c r="F17" t="s">
        <v>168</v>
      </c>
      <c r="H17" t="s">
        <v>944</v>
      </c>
      <c r="I17" t="s">
        <v>209</v>
      </c>
      <c r="J17" s="84">
        <v>45173.737500000003</v>
      </c>
      <c r="K17" t="s">
        <v>530</v>
      </c>
      <c r="L17" t="s">
        <v>208</v>
      </c>
      <c r="N17" t="s">
        <v>594</v>
      </c>
      <c r="O17" t="s">
        <v>595</v>
      </c>
    </row>
    <row r="18" spans="1:15" hidden="1" x14ac:dyDescent="0.25">
      <c r="A18" t="s">
        <v>228</v>
      </c>
      <c r="B18">
        <v>1278225</v>
      </c>
      <c r="C18" t="s">
        <v>844</v>
      </c>
      <c r="E18" t="s">
        <v>234</v>
      </c>
      <c r="F18" t="s">
        <v>596</v>
      </c>
      <c r="H18" t="s">
        <v>944</v>
      </c>
      <c r="I18" t="s">
        <v>236</v>
      </c>
      <c r="J18" s="84">
        <v>44784.495138888888</v>
      </c>
      <c r="K18" t="s">
        <v>530</v>
      </c>
      <c r="L18" t="s">
        <v>237</v>
      </c>
      <c r="N18" t="s">
        <v>597</v>
      </c>
      <c r="O18" t="s">
        <v>598</v>
      </c>
    </row>
    <row r="19" spans="1:15" hidden="1" x14ac:dyDescent="0.25">
      <c r="A19" t="s">
        <v>228</v>
      </c>
      <c r="B19">
        <v>1598872</v>
      </c>
      <c r="C19" t="s">
        <v>853</v>
      </c>
      <c r="E19" t="s">
        <v>608</v>
      </c>
      <c r="F19" t="s">
        <v>609</v>
      </c>
      <c r="H19" t="s">
        <v>944</v>
      </c>
      <c r="I19" t="s">
        <v>190</v>
      </c>
      <c r="J19" s="84">
        <v>45174.386111111111</v>
      </c>
      <c r="K19" t="s">
        <v>530</v>
      </c>
      <c r="L19" t="s">
        <v>610</v>
      </c>
      <c r="N19" t="s">
        <v>611</v>
      </c>
      <c r="O19" t="s">
        <v>612</v>
      </c>
    </row>
    <row r="20" spans="1:15" hidden="1" x14ac:dyDescent="0.25">
      <c r="A20" t="s">
        <v>228</v>
      </c>
      <c r="B20">
        <v>1599805</v>
      </c>
      <c r="C20" t="s">
        <v>830</v>
      </c>
      <c r="E20" t="s">
        <v>207</v>
      </c>
      <c r="F20" t="s">
        <v>168</v>
      </c>
      <c r="H20" t="s">
        <v>944</v>
      </c>
      <c r="I20" t="s">
        <v>567</v>
      </c>
      <c r="J20" t="s">
        <v>941</v>
      </c>
      <c r="K20" t="s">
        <v>530</v>
      </c>
      <c r="L20" t="s">
        <v>208</v>
      </c>
      <c r="N20" t="s">
        <v>750</v>
      </c>
      <c r="O20" t="s">
        <v>751</v>
      </c>
    </row>
  </sheetData>
  <autoFilter ref="A1:R20" xr:uid="{F5B0C4A4-A8EB-43BD-A89B-F2CEA2734C82}">
    <filterColumn colId="7">
      <customFilters and="1">
        <customFilter operator="notEqual" val="closed"/>
        <customFilter operator="notEqual" val=" "/>
      </customFilters>
    </filterColumn>
  </autoFilter>
  <pageMargins left="0.7" right="0.7" top="0.75" bottom="0.75" header="0.3" footer="0.3"/>
  <pageSetup orientation="portrait" r:id="rId1"/>
  <headerFooter>
    <oddFooter>&amp;C&amp;1#&amp;"Calibri"&amp;12&amp;K000000e&amp;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4"/>
  <sheetViews>
    <sheetView showZeros="0" zoomScale="98" zoomScaleNormal="98" workbookViewId="0">
      <selection activeCell="F5" sqref="F5"/>
    </sheetView>
  </sheetViews>
  <sheetFormatPr defaultRowHeight="15" x14ac:dyDescent="0.25"/>
  <cols>
    <col min="1" max="1" width="10.5703125" style="16" bestFit="1" customWidth="1"/>
    <col min="2" max="2" width="10" style="17" customWidth="1"/>
    <col min="3" max="4" width="9.140625" style="17" bestFit="1" customWidth="1"/>
    <col min="5" max="5" width="12.140625" style="18" customWidth="1"/>
    <col min="6" max="6" width="14.85546875" style="14" customWidth="1"/>
    <col min="7" max="7" width="9" style="14" bestFit="1" customWidth="1"/>
    <col min="8" max="8" width="10.42578125" style="14" bestFit="1" customWidth="1"/>
    <col min="9" max="9" width="14.28515625" style="14" customWidth="1"/>
    <col min="10" max="10" width="17.42578125" style="14" customWidth="1"/>
    <col min="11" max="11" width="11.5703125" style="14" bestFit="1" customWidth="1"/>
    <col min="12" max="12" width="33.140625" style="14" bestFit="1" customWidth="1"/>
    <col min="13" max="13" width="14.7109375" style="13" customWidth="1"/>
    <col min="14" max="14" width="22.5703125" style="14" customWidth="1"/>
    <col min="15" max="15" width="22.140625" style="14" customWidth="1"/>
    <col min="16" max="16" width="10" style="14" bestFit="1" customWidth="1"/>
    <col min="17" max="17" width="9" style="14" customWidth="1"/>
    <col min="18" max="18" width="10.85546875" style="14" bestFit="1" customWidth="1"/>
    <col min="19" max="245" width="9.140625" style="13"/>
    <col min="246" max="246" width="9.28515625" style="13" bestFit="1" customWidth="1"/>
    <col min="247" max="248" width="9.140625" style="13"/>
    <col min="249" max="249" width="15.85546875" style="13" bestFit="1" customWidth="1"/>
    <col min="250" max="251" width="9.140625" style="13"/>
    <col min="252" max="252" width="9.28515625" style="13" bestFit="1" customWidth="1"/>
    <col min="253" max="256" width="9.140625" style="13"/>
    <col min="257" max="257" width="9.28515625" style="13" bestFit="1" customWidth="1"/>
    <col min="258" max="261" width="9.140625" style="13"/>
    <col min="262" max="262" width="9.28515625" style="13" bestFit="1" customWidth="1"/>
    <col min="263" max="264" width="9.140625" style="13"/>
    <col min="265" max="265" width="15.85546875" style="13" bestFit="1" customWidth="1"/>
    <col min="266" max="267" width="9.140625" style="13"/>
    <col min="268" max="268" width="9.28515625" style="13" bestFit="1" customWidth="1"/>
    <col min="269" max="272" width="9.140625" style="13"/>
    <col min="273" max="273" width="9.28515625" style="13" bestFit="1" customWidth="1"/>
    <col min="274" max="277" width="9.140625" style="13"/>
    <col min="278" max="278" width="9.28515625" style="13" bestFit="1" customWidth="1"/>
    <col min="279" max="280" width="9.140625" style="13"/>
    <col min="281" max="281" width="15.85546875" style="13" bestFit="1" customWidth="1"/>
    <col min="282" max="283" width="9.140625" style="13"/>
    <col min="284" max="284" width="9.28515625" style="13" bestFit="1" customWidth="1"/>
    <col min="285" max="288" width="9.140625" style="13"/>
    <col min="289" max="289" width="9.28515625" style="13" bestFit="1" customWidth="1"/>
    <col min="290" max="293" width="9.140625" style="13"/>
    <col min="294" max="294" width="9.28515625" style="13" bestFit="1" customWidth="1"/>
    <col min="295" max="296" width="9.140625" style="13"/>
    <col min="297" max="297" width="15.85546875" style="13" bestFit="1" customWidth="1"/>
    <col min="298" max="299" width="9.140625" style="13"/>
    <col min="300" max="300" width="9.28515625" style="13" bestFit="1" customWidth="1"/>
    <col min="301" max="304" width="9.140625" style="13"/>
    <col min="305" max="305" width="9.28515625" style="13" bestFit="1" customWidth="1"/>
    <col min="306" max="309" width="9.140625" style="13"/>
    <col min="310" max="310" width="9.28515625" style="13" bestFit="1" customWidth="1"/>
    <col min="311" max="312" width="9.140625" style="13"/>
    <col min="313" max="313" width="15.85546875" style="13" bestFit="1" customWidth="1"/>
    <col min="314" max="315" width="9.140625" style="13"/>
    <col min="316" max="316" width="9.28515625" style="13" bestFit="1" customWidth="1"/>
    <col min="317" max="320" width="9.140625" style="13"/>
    <col min="321" max="321" width="9.28515625" style="13" bestFit="1" customWidth="1"/>
    <col min="322" max="325" width="9.140625" style="13"/>
    <col min="326" max="326" width="9.28515625" style="13" bestFit="1" customWidth="1"/>
    <col min="327" max="328" width="9.140625" style="13"/>
    <col min="329" max="329" width="15.85546875" style="13" bestFit="1" customWidth="1"/>
    <col min="330" max="331" width="9.140625" style="13"/>
    <col min="332" max="332" width="9.28515625" style="13" bestFit="1" customWidth="1"/>
    <col min="333" max="336" width="9.140625" style="13"/>
    <col min="337" max="337" width="9.28515625" style="13" bestFit="1" customWidth="1"/>
    <col min="338" max="341" width="9.140625" style="13"/>
    <col min="342" max="342" width="9.28515625" style="13" bestFit="1" customWidth="1"/>
    <col min="343" max="344" width="9.140625" style="13"/>
    <col min="345" max="345" width="15.85546875" style="13" bestFit="1" customWidth="1"/>
    <col min="346" max="347" width="9.140625" style="13"/>
    <col min="348" max="348" width="9.28515625" style="13" bestFit="1" customWidth="1"/>
    <col min="349" max="352" width="9.140625" style="13"/>
    <col min="353" max="353" width="9.28515625" style="13" bestFit="1" customWidth="1"/>
    <col min="354" max="357" width="9.140625" style="13"/>
    <col min="358" max="358" width="9.28515625" style="13" bestFit="1" customWidth="1"/>
    <col min="359" max="360" width="9.140625" style="13"/>
    <col min="361" max="361" width="15.85546875" style="13" bestFit="1" customWidth="1"/>
    <col min="362" max="363" width="9.140625" style="13"/>
    <col min="364" max="364" width="9.28515625" style="13" bestFit="1" customWidth="1"/>
    <col min="365" max="368" width="9.140625" style="13"/>
    <col min="369" max="369" width="9.28515625" style="13" bestFit="1" customWidth="1"/>
    <col min="370" max="373" width="9.140625" style="13"/>
    <col min="374" max="374" width="9.28515625" style="13" bestFit="1" customWidth="1"/>
    <col min="375" max="376" width="9.140625" style="13"/>
    <col min="377" max="377" width="15.85546875" style="13" bestFit="1" customWidth="1"/>
    <col min="378" max="379" width="9.140625" style="13"/>
    <col min="380" max="380" width="9.28515625" style="13" bestFit="1" customWidth="1"/>
    <col min="381" max="384" width="9.140625" style="13"/>
    <col min="385" max="385" width="9.28515625" style="13" bestFit="1" customWidth="1"/>
    <col min="386" max="389" width="9.140625" style="13"/>
    <col min="390" max="390" width="9.28515625" style="13" bestFit="1" customWidth="1"/>
    <col min="391" max="392" width="9.140625" style="13"/>
    <col min="393" max="393" width="15.85546875" style="13" bestFit="1" customWidth="1"/>
    <col min="394" max="395" width="9.140625" style="13"/>
    <col min="396" max="396" width="9.28515625" style="13" bestFit="1" customWidth="1"/>
    <col min="397" max="400" width="9.140625" style="13"/>
    <col min="401" max="401" width="9.28515625" style="13" bestFit="1" customWidth="1"/>
    <col min="402" max="405" width="9.140625" style="13"/>
    <col min="406" max="406" width="9.28515625" style="13" bestFit="1" customWidth="1"/>
    <col min="407" max="408" width="9.140625" style="13"/>
    <col min="409" max="409" width="15.85546875" style="13" bestFit="1" customWidth="1"/>
    <col min="410" max="411" width="9.140625" style="13"/>
    <col min="412" max="412" width="9.28515625" style="13" bestFit="1" customWidth="1"/>
    <col min="413" max="416" width="9.140625" style="13"/>
    <col min="417" max="417" width="9.28515625" style="13" bestFit="1" customWidth="1"/>
    <col min="418" max="421" width="9.140625" style="13"/>
    <col min="422" max="422" width="9.28515625" style="13" bestFit="1" customWidth="1"/>
    <col min="423" max="424" width="9.140625" style="13"/>
    <col min="425" max="425" width="15.85546875" style="13" bestFit="1" customWidth="1"/>
    <col min="426" max="427" width="9.140625" style="13"/>
    <col min="428" max="428" width="9.28515625" style="13" bestFit="1" customWidth="1"/>
    <col min="429" max="432" width="9.140625" style="13"/>
    <col min="433" max="433" width="9.28515625" style="13" bestFit="1" customWidth="1"/>
    <col min="434" max="437" width="9.140625" style="13"/>
    <col min="438" max="438" width="9.28515625" style="13" bestFit="1" customWidth="1"/>
    <col min="439" max="440" width="9.140625" style="13"/>
    <col min="441" max="441" width="15.85546875" style="13" bestFit="1" customWidth="1"/>
    <col min="442" max="443" width="9.140625" style="13"/>
    <col min="444" max="444" width="9.28515625" style="13" bestFit="1" customWidth="1"/>
    <col min="445" max="448" width="9.140625" style="13"/>
    <col min="449" max="449" width="9.28515625" style="13" bestFit="1" customWidth="1"/>
    <col min="450" max="453" width="9.140625" style="13"/>
    <col min="454" max="454" width="9.28515625" style="13" bestFit="1" customWidth="1"/>
    <col min="455" max="456" width="9.140625" style="13"/>
    <col min="457" max="457" width="15.85546875" style="13" bestFit="1" customWidth="1"/>
    <col min="458" max="459" width="9.140625" style="13"/>
    <col min="460" max="460" width="9.28515625" style="13" bestFit="1" customWidth="1"/>
    <col min="461" max="464" width="9.140625" style="13"/>
    <col min="465" max="465" width="9.28515625" style="13" bestFit="1" customWidth="1"/>
    <col min="466" max="469" width="9.140625" style="13"/>
    <col min="470" max="470" width="9.28515625" style="13" bestFit="1" customWidth="1"/>
    <col min="471" max="472" width="9.140625" style="13"/>
    <col min="473" max="473" width="15.85546875" style="13" bestFit="1" customWidth="1"/>
    <col min="474" max="475" width="9.140625" style="13"/>
    <col min="476" max="476" width="9.28515625" style="13" bestFit="1" customWidth="1"/>
    <col min="477" max="480" width="9.140625" style="13"/>
    <col min="481" max="481" width="9.28515625" style="13" bestFit="1" customWidth="1"/>
    <col min="482" max="485" width="9.140625" style="13"/>
    <col min="486" max="486" width="9.28515625" style="13" bestFit="1" customWidth="1"/>
    <col min="487" max="488" width="9.140625" style="13"/>
    <col min="489" max="489" width="15.85546875" style="13" bestFit="1" customWidth="1"/>
    <col min="490" max="491" width="9.140625" style="13"/>
    <col min="492" max="492" width="9.28515625" style="13" bestFit="1" customWidth="1"/>
    <col min="493" max="496" width="9.140625" style="13"/>
    <col min="497" max="497" width="9.28515625" style="13" bestFit="1" customWidth="1"/>
    <col min="498" max="501" width="9.140625" style="13"/>
    <col min="502" max="502" width="9.28515625" style="13" bestFit="1" customWidth="1"/>
    <col min="503" max="504" width="9.140625" style="13"/>
    <col min="505" max="505" width="15.85546875" style="13" bestFit="1" customWidth="1"/>
    <col min="506" max="507" width="9.140625" style="13"/>
    <col min="508" max="508" width="9.28515625" style="13" bestFit="1" customWidth="1"/>
    <col min="509" max="512" width="9.140625" style="13"/>
    <col min="513" max="513" width="9.28515625" style="13" bestFit="1" customWidth="1"/>
    <col min="514" max="517" width="9.140625" style="13"/>
    <col min="518" max="518" width="9.28515625" style="13" bestFit="1" customWidth="1"/>
    <col min="519" max="520" width="9.140625" style="13"/>
    <col min="521" max="521" width="15.85546875" style="13" bestFit="1" customWidth="1"/>
    <col min="522" max="523" width="9.140625" style="13"/>
    <col min="524" max="524" width="9.28515625" style="13" bestFit="1" customWidth="1"/>
    <col min="525" max="528" width="9.140625" style="13"/>
    <col min="529" max="529" width="9.28515625" style="13" bestFit="1" customWidth="1"/>
    <col min="530" max="533" width="9.140625" style="13"/>
    <col min="534" max="534" width="9.28515625" style="13" bestFit="1" customWidth="1"/>
    <col min="535" max="536" width="9.140625" style="13"/>
    <col min="537" max="537" width="15.85546875" style="13" bestFit="1" customWidth="1"/>
    <col min="538" max="539" width="9.140625" style="13"/>
    <col min="540" max="540" width="9.28515625" style="13" bestFit="1" customWidth="1"/>
    <col min="541" max="544" width="9.140625" style="13"/>
    <col min="545" max="545" width="9.28515625" style="13" bestFit="1" customWidth="1"/>
    <col min="546" max="549" width="9.140625" style="13"/>
    <col min="550" max="550" width="9.28515625" style="13" bestFit="1" customWidth="1"/>
    <col min="551" max="552" width="9.140625" style="13"/>
    <col min="553" max="553" width="15.85546875" style="13" bestFit="1" customWidth="1"/>
    <col min="554" max="555" width="9.140625" style="13"/>
    <col min="556" max="556" width="9.28515625" style="13" bestFit="1" customWidth="1"/>
    <col min="557" max="560" width="9.140625" style="13"/>
    <col min="561" max="561" width="9.28515625" style="13" bestFit="1" customWidth="1"/>
    <col min="562" max="565" width="9.140625" style="13"/>
    <col min="566" max="566" width="9.28515625" style="13" bestFit="1" customWidth="1"/>
    <col min="567" max="568" width="9.140625" style="13"/>
    <col min="569" max="569" width="15.85546875" style="13" bestFit="1" customWidth="1"/>
    <col min="570" max="571" width="9.140625" style="13"/>
    <col min="572" max="572" width="9.28515625" style="13" bestFit="1" customWidth="1"/>
    <col min="573" max="576" width="9.140625" style="13"/>
    <col min="577" max="577" width="9.28515625" style="13" bestFit="1" customWidth="1"/>
    <col min="578" max="581" width="9.140625" style="13"/>
    <col min="582" max="582" width="9.28515625" style="13" bestFit="1" customWidth="1"/>
    <col min="583" max="584" width="9.140625" style="13"/>
    <col min="585" max="585" width="15.85546875" style="13" bestFit="1" customWidth="1"/>
    <col min="586" max="587" width="9.140625" style="13"/>
    <col min="588" max="588" width="9.28515625" style="13" bestFit="1" customWidth="1"/>
    <col min="589" max="592" width="9.140625" style="13"/>
    <col min="593" max="593" width="9.28515625" style="13" bestFit="1" customWidth="1"/>
    <col min="594" max="597" width="9.140625" style="13"/>
    <col min="598" max="598" width="9.28515625" style="13" bestFit="1" customWidth="1"/>
    <col min="599" max="600" width="9.140625" style="13"/>
    <col min="601" max="601" width="15.85546875" style="13" bestFit="1" customWidth="1"/>
    <col min="602" max="603" width="9.140625" style="13"/>
    <col min="604" max="604" width="9.28515625" style="13" bestFit="1" customWidth="1"/>
    <col min="605" max="608" width="9.140625" style="13"/>
    <col min="609" max="609" width="9.28515625" style="13" bestFit="1" customWidth="1"/>
    <col min="610" max="613" width="9.140625" style="13"/>
    <col min="614" max="614" width="9.28515625" style="13" bestFit="1" customWidth="1"/>
    <col min="615" max="616" width="9.140625" style="13"/>
    <col min="617" max="617" width="15.85546875" style="13" bestFit="1" customWidth="1"/>
    <col min="618" max="619" width="9.140625" style="13"/>
    <col min="620" max="620" width="9.28515625" style="13" bestFit="1" customWidth="1"/>
    <col min="621" max="624" width="9.140625" style="13"/>
    <col min="625" max="625" width="9.28515625" style="13" bestFit="1" customWidth="1"/>
    <col min="626" max="629" width="9.140625" style="13"/>
    <col min="630" max="630" width="9.28515625" style="13" bestFit="1" customWidth="1"/>
    <col min="631" max="632" width="9.140625" style="13"/>
    <col min="633" max="633" width="15.85546875" style="13" bestFit="1" customWidth="1"/>
    <col min="634" max="635" width="9.140625" style="13"/>
    <col min="636" max="636" width="9.28515625" style="13" bestFit="1" customWidth="1"/>
    <col min="637" max="640" width="9.140625" style="13"/>
    <col min="641" max="641" width="9.28515625" style="13" bestFit="1" customWidth="1"/>
    <col min="642" max="645" width="9.140625" style="13"/>
    <col min="646" max="646" width="9.28515625" style="13" bestFit="1" customWidth="1"/>
    <col min="647" max="648" width="9.140625" style="13"/>
    <col min="649" max="649" width="15.85546875" style="13" bestFit="1" customWidth="1"/>
    <col min="650" max="651" width="9.140625" style="13"/>
    <col min="652" max="652" width="9.28515625" style="13" bestFit="1" customWidth="1"/>
    <col min="653" max="656" width="9.140625" style="13"/>
    <col min="657" max="657" width="9.28515625" style="13" bestFit="1" customWidth="1"/>
    <col min="658" max="661" width="9.140625" style="13"/>
    <col min="662" max="662" width="9.28515625" style="13" bestFit="1" customWidth="1"/>
    <col min="663" max="664" width="9.140625" style="13"/>
    <col min="665" max="665" width="15.85546875" style="13" bestFit="1" customWidth="1"/>
    <col min="666" max="667" width="9.140625" style="13"/>
    <col min="668" max="668" width="9.28515625" style="13" bestFit="1" customWidth="1"/>
    <col min="669" max="672" width="9.140625" style="13"/>
    <col min="673" max="673" width="9.28515625" style="13" bestFit="1" customWidth="1"/>
    <col min="674" max="677" width="9.140625" style="13"/>
    <col min="678" max="678" width="9.28515625" style="13" bestFit="1" customWidth="1"/>
    <col min="679" max="680" width="9.140625" style="13"/>
    <col min="681" max="681" width="15.85546875" style="13" bestFit="1" customWidth="1"/>
    <col min="682" max="683" width="9.140625" style="13"/>
    <col min="684" max="684" width="9.28515625" style="13" bestFit="1" customWidth="1"/>
    <col min="685" max="688" width="9.140625" style="13"/>
    <col min="689" max="689" width="9.28515625" style="13" bestFit="1" customWidth="1"/>
    <col min="690" max="693" width="9.140625" style="13"/>
    <col min="694" max="694" width="9.28515625" style="13" bestFit="1" customWidth="1"/>
    <col min="695" max="696" width="9.140625" style="13"/>
    <col min="697" max="697" width="15.85546875" style="13" bestFit="1" customWidth="1"/>
    <col min="698" max="699" width="9.140625" style="13"/>
    <col min="700" max="700" width="9.28515625" style="13" bestFit="1" customWidth="1"/>
    <col min="701" max="704" width="9.140625" style="13"/>
    <col min="705" max="705" width="9.28515625" style="13" bestFit="1" customWidth="1"/>
    <col min="706" max="709" width="9.140625" style="13"/>
    <col min="710" max="710" width="9.28515625" style="13" bestFit="1" customWidth="1"/>
    <col min="711" max="712" width="9.140625" style="13"/>
    <col min="713" max="713" width="15.85546875" style="13" bestFit="1" customWidth="1"/>
    <col min="714" max="715" width="9.140625" style="13"/>
    <col min="716" max="716" width="9.28515625" style="13" bestFit="1" customWidth="1"/>
    <col min="717" max="720" width="9.140625" style="13"/>
    <col min="721" max="721" width="9.28515625" style="13" bestFit="1" customWidth="1"/>
    <col min="722" max="725" width="9.140625" style="13"/>
    <col min="726" max="726" width="9.28515625" style="13" bestFit="1" customWidth="1"/>
    <col min="727" max="728" width="9.140625" style="13"/>
    <col min="729" max="729" width="15.85546875" style="13" bestFit="1" customWidth="1"/>
    <col min="730" max="731" width="9.140625" style="13"/>
    <col min="732" max="732" width="9.28515625" style="13" bestFit="1" customWidth="1"/>
    <col min="733" max="736" width="9.140625" style="13"/>
    <col min="737" max="737" width="9.28515625" style="13" bestFit="1" customWidth="1"/>
    <col min="738" max="741" width="9.140625" style="13"/>
    <col min="742" max="742" width="9.28515625" style="13" bestFit="1" customWidth="1"/>
    <col min="743" max="744" width="9.140625" style="13"/>
    <col min="745" max="745" width="15.85546875" style="13" bestFit="1" customWidth="1"/>
    <col min="746" max="747" width="9.140625" style="13"/>
    <col min="748" max="748" width="9.28515625" style="13" bestFit="1" customWidth="1"/>
    <col min="749" max="752" width="9.140625" style="13"/>
    <col min="753" max="753" width="9.28515625" style="13" bestFit="1" customWidth="1"/>
    <col min="754" max="757" width="9.140625" style="13"/>
    <col min="758" max="758" width="9.28515625" style="13" bestFit="1" customWidth="1"/>
    <col min="759" max="760" width="9.140625" style="13"/>
    <col min="761" max="761" width="15.85546875" style="13" bestFit="1" customWidth="1"/>
    <col min="762" max="763" width="9.140625" style="13"/>
    <col min="764" max="764" width="9.28515625" style="13" bestFit="1" customWidth="1"/>
    <col min="765" max="768" width="9.140625" style="13"/>
    <col min="769" max="769" width="9.28515625" style="13" bestFit="1" customWidth="1"/>
    <col min="770" max="773" width="9.140625" style="13"/>
    <col min="774" max="774" width="9.28515625" style="13" bestFit="1" customWidth="1"/>
    <col min="775" max="776" width="9.140625" style="13"/>
    <col min="777" max="777" width="15.85546875" style="13" bestFit="1" customWidth="1"/>
    <col min="778" max="779" width="9.140625" style="13"/>
    <col min="780" max="780" width="9.28515625" style="13" bestFit="1" customWidth="1"/>
    <col min="781" max="784" width="9.140625" style="13"/>
    <col min="785" max="785" width="9.28515625" style="13" bestFit="1" customWidth="1"/>
    <col min="786" max="789" width="9.140625" style="13"/>
    <col min="790" max="790" width="9.28515625" style="13" bestFit="1" customWidth="1"/>
    <col min="791" max="792" width="9.140625" style="13"/>
    <col min="793" max="793" width="15.85546875" style="13" bestFit="1" customWidth="1"/>
    <col min="794" max="795" width="9.140625" style="13"/>
    <col min="796" max="796" width="9.28515625" style="13" bestFit="1" customWidth="1"/>
    <col min="797" max="800" width="9.140625" style="13"/>
    <col min="801" max="801" width="9.28515625" style="13" bestFit="1" customWidth="1"/>
    <col min="802" max="805" width="9.140625" style="13"/>
    <col min="806" max="806" width="9.28515625" style="13" bestFit="1" customWidth="1"/>
    <col min="807" max="808" width="9.140625" style="13"/>
    <col min="809" max="809" width="15.85546875" style="13" bestFit="1" customWidth="1"/>
    <col min="810" max="811" width="9.140625" style="13"/>
    <col min="812" max="812" width="9.28515625" style="13" bestFit="1" customWidth="1"/>
    <col min="813" max="816" width="9.140625" style="13"/>
    <col min="817" max="817" width="9.28515625" style="13" bestFit="1" customWidth="1"/>
    <col min="818" max="821" width="9.140625" style="13"/>
    <col min="822" max="822" width="9.28515625" style="13" bestFit="1" customWidth="1"/>
    <col min="823" max="824" width="9.140625" style="13"/>
    <col min="825" max="825" width="15.85546875" style="13" bestFit="1" customWidth="1"/>
    <col min="826" max="827" width="9.140625" style="13"/>
    <col min="828" max="828" width="9.28515625" style="13" bestFit="1" customWidth="1"/>
    <col min="829" max="832" width="9.140625" style="13"/>
    <col min="833" max="833" width="9.28515625" style="13" bestFit="1" customWidth="1"/>
    <col min="834" max="837" width="9.140625" style="13"/>
    <col min="838" max="838" width="9.28515625" style="13" bestFit="1" customWidth="1"/>
    <col min="839" max="840" width="9.140625" style="13"/>
    <col min="841" max="841" width="15.85546875" style="13" bestFit="1" customWidth="1"/>
    <col min="842" max="843" width="9.140625" style="13"/>
    <col min="844" max="844" width="9.28515625" style="13" bestFit="1" customWidth="1"/>
    <col min="845" max="848" width="9.140625" style="13"/>
    <col min="849" max="849" width="9.28515625" style="13" bestFit="1" customWidth="1"/>
    <col min="850" max="853" width="9.140625" style="13"/>
    <col min="854" max="854" width="9.28515625" style="13" bestFit="1" customWidth="1"/>
    <col min="855" max="856" width="9.140625" style="13"/>
    <col min="857" max="857" width="15.85546875" style="13" bestFit="1" customWidth="1"/>
    <col min="858" max="859" width="9.140625" style="13"/>
    <col min="860" max="860" width="9.28515625" style="13" bestFit="1" customWidth="1"/>
    <col min="861" max="864" width="9.140625" style="13"/>
    <col min="865" max="865" width="9.28515625" style="13" bestFit="1" customWidth="1"/>
    <col min="866" max="869" width="9.140625" style="13"/>
    <col min="870" max="870" width="9.28515625" style="13" bestFit="1" customWidth="1"/>
    <col min="871" max="872" width="9.140625" style="13"/>
    <col min="873" max="873" width="15.85546875" style="13" bestFit="1" customWidth="1"/>
    <col min="874" max="875" width="9.140625" style="13"/>
    <col min="876" max="876" width="9.28515625" style="13" bestFit="1" customWidth="1"/>
    <col min="877" max="880" width="9.140625" style="13"/>
    <col min="881" max="881" width="9.28515625" style="13" bestFit="1" customWidth="1"/>
    <col min="882" max="885" width="9.140625" style="13"/>
    <col min="886" max="886" width="9.28515625" style="13" bestFit="1" customWidth="1"/>
    <col min="887" max="888" width="9.140625" style="13"/>
    <col min="889" max="889" width="15.85546875" style="13" bestFit="1" customWidth="1"/>
    <col min="890" max="891" width="9.140625" style="13"/>
    <col min="892" max="892" width="9.28515625" style="13" bestFit="1" customWidth="1"/>
    <col min="893" max="896" width="9.140625" style="13"/>
    <col min="897" max="897" width="9.28515625" style="13" bestFit="1" customWidth="1"/>
    <col min="898" max="901" width="9.140625" style="13"/>
    <col min="902" max="902" width="9.28515625" style="13" bestFit="1" customWidth="1"/>
    <col min="903" max="904" width="9.140625" style="13"/>
    <col min="905" max="905" width="15.85546875" style="13" bestFit="1" customWidth="1"/>
    <col min="906" max="907" width="9.140625" style="13"/>
    <col min="908" max="908" width="9.28515625" style="13" bestFit="1" customWidth="1"/>
    <col min="909" max="912" width="9.140625" style="13"/>
    <col min="913" max="913" width="9.28515625" style="13" bestFit="1" customWidth="1"/>
    <col min="914" max="917" width="9.140625" style="13"/>
    <col min="918" max="918" width="9.28515625" style="13" bestFit="1" customWidth="1"/>
    <col min="919" max="920" width="9.140625" style="13"/>
    <col min="921" max="921" width="15.85546875" style="13" bestFit="1" customWidth="1"/>
    <col min="922" max="923" width="9.140625" style="13"/>
    <col min="924" max="924" width="9.28515625" style="13" bestFit="1" customWidth="1"/>
    <col min="925" max="928" width="9.140625" style="13"/>
    <col min="929" max="929" width="9.28515625" style="13" bestFit="1" customWidth="1"/>
    <col min="930" max="933" width="9.140625" style="13"/>
    <col min="934" max="934" width="9.28515625" style="13" bestFit="1" customWidth="1"/>
    <col min="935" max="936" width="9.140625" style="13"/>
    <col min="937" max="937" width="15.85546875" style="13" bestFit="1" customWidth="1"/>
    <col min="938" max="939" width="9.140625" style="13"/>
    <col min="940" max="940" width="9.28515625" style="13" bestFit="1" customWidth="1"/>
    <col min="941" max="944" width="9.140625" style="13"/>
    <col min="945" max="945" width="9.28515625" style="13" bestFit="1" customWidth="1"/>
    <col min="946" max="949" width="9.140625" style="13"/>
    <col min="950" max="950" width="9.28515625" style="13" bestFit="1" customWidth="1"/>
    <col min="951" max="952" width="9.140625" style="13"/>
    <col min="953" max="953" width="15.85546875" style="13" bestFit="1" customWidth="1"/>
    <col min="954" max="955" width="9.140625" style="13"/>
    <col min="956" max="956" width="9.28515625" style="13" bestFit="1" customWidth="1"/>
    <col min="957" max="960" width="9.140625" style="13"/>
    <col min="961" max="961" width="9.28515625" style="13" bestFit="1" customWidth="1"/>
    <col min="962" max="965" width="9.140625" style="13"/>
    <col min="966" max="966" width="9.28515625" style="13" bestFit="1" customWidth="1"/>
    <col min="967" max="968" width="9.140625" style="13"/>
    <col min="969" max="969" width="15.85546875" style="13" bestFit="1" customWidth="1"/>
    <col min="970" max="971" width="9.140625" style="13"/>
    <col min="972" max="972" width="9.28515625" style="13" bestFit="1" customWidth="1"/>
    <col min="973" max="976" width="9.140625" style="13"/>
    <col min="977" max="977" width="9.28515625" style="13" bestFit="1" customWidth="1"/>
    <col min="978" max="981" width="9.140625" style="13"/>
    <col min="982" max="982" width="9.28515625" style="13" bestFit="1" customWidth="1"/>
    <col min="983" max="984" width="9.140625" style="13"/>
    <col min="985" max="985" width="15.85546875" style="13" bestFit="1" customWidth="1"/>
    <col min="986" max="987" width="9.140625" style="13"/>
    <col min="988" max="988" width="9.28515625" style="13" bestFit="1" customWidth="1"/>
    <col min="989" max="992" width="9.140625" style="13"/>
    <col min="993" max="993" width="9.28515625" style="13" bestFit="1" customWidth="1"/>
    <col min="994" max="997" width="9.140625" style="13"/>
    <col min="998" max="998" width="9.28515625" style="13" bestFit="1" customWidth="1"/>
    <col min="999" max="1000" width="9.140625" style="13"/>
    <col min="1001" max="1001" width="15.85546875" style="13" bestFit="1" customWidth="1"/>
    <col min="1002" max="1003" width="9.140625" style="13"/>
    <col min="1004" max="1004" width="9.28515625" style="13" bestFit="1" customWidth="1"/>
    <col min="1005" max="1008" width="9.140625" style="13"/>
    <col min="1009" max="1009" width="9.28515625" style="13" bestFit="1" customWidth="1"/>
    <col min="1010" max="1013" width="9.140625" style="13"/>
    <col min="1014" max="1014" width="9.28515625" style="13" bestFit="1" customWidth="1"/>
    <col min="1015" max="1016" width="9.140625" style="13"/>
    <col min="1017" max="1017" width="15.85546875" style="13" bestFit="1" customWidth="1"/>
    <col min="1018" max="1019" width="9.140625" style="13"/>
    <col min="1020" max="1020" width="9.28515625" style="13" bestFit="1" customWidth="1"/>
    <col min="1021" max="1024" width="9.140625" style="13"/>
    <col min="1025" max="1025" width="9.28515625" style="13" bestFit="1" customWidth="1"/>
    <col min="1026" max="1029" width="9.140625" style="13"/>
    <col min="1030" max="1030" width="9.28515625" style="13" bestFit="1" customWidth="1"/>
    <col min="1031" max="1032" width="9.140625" style="13"/>
    <col min="1033" max="1033" width="15.85546875" style="13" bestFit="1" customWidth="1"/>
    <col min="1034" max="1035" width="9.140625" style="13"/>
    <col min="1036" max="1036" width="9.28515625" style="13" bestFit="1" customWidth="1"/>
    <col min="1037" max="1040" width="9.140625" style="13"/>
    <col min="1041" max="1041" width="9.28515625" style="13" bestFit="1" customWidth="1"/>
    <col min="1042" max="1045" width="9.140625" style="13"/>
    <col min="1046" max="1046" width="9.28515625" style="13" bestFit="1" customWidth="1"/>
    <col min="1047" max="1048" width="9.140625" style="13"/>
    <col min="1049" max="1049" width="15.85546875" style="13" bestFit="1" customWidth="1"/>
    <col min="1050" max="1051" width="9.140625" style="13"/>
    <col min="1052" max="1052" width="9.28515625" style="13" bestFit="1" customWidth="1"/>
    <col min="1053" max="1056" width="9.140625" style="13"/>
    <col min="1057" max="1057" width="9.28515625" style="13" bestFit="1" customWidth="1"/>
    <col min="1058" max="1061" width="9.140625" style="13"/>
    <col min="1062" max="1062" width="9.28515625" style="13" bestFit="1" customWidth="1"/>
    <col min="1063" max="1064" width="9.140625" style="13"/>
    <col min="1065" max="1065" width="15.85546875" style="13" bestFit="1" customWidth="1"/>
    <col min="1066" max="1067" width="9.140625" style="13"/>
    <col min="1068" max="1068" width="9.28515625" style="13" bestFit="1" customWidth="1"/>
    <col min="1069" max="1072" width="9.140625" style="13"/>
    <col min="1073" max="1073" width="9.28515625" style="13" bestFit="1" customWidth="1"/>
    <col min="1074" max="1077" width="9.140625" style="13"/>
    <col min="1078" max="1078" width="9.28515625" style="13" bestFit="1" customWidth="1"/>
    <col min="1079" max="1080" width="9.140625" style="13"/>
    <col min="1081" max="1081" width="15.85546875" style="13" bestFit="1" customWidth="1"/>
    <col min="1082" max="1083" width="9.140625" style="13"/>
    <col min="1084" max="1084" width="9.28515625" style="13" bestFit="1" customWidth="1"/>
    <col min="1085" max="1088" width="9.140625" style="13"/>
    <col min="1089" max="1089" width="9.28515625" style="13" bestFit="1" customWidth="1"/>
    <col min="1090" max="1093" width="9.140625" style="13"/>
    <col min="1094" max="1094" width="9.28515625" style="13" bestFit="1" customWidth="1"/>
    <col min="1095" max="1096" width="9.140625" style="13"/>
    <col min="1097" max="1097" width="15.85546875" style="13" bestFit="1" customWidth="1"/>
    <col min="1098" max="1099" width="9.140625" style="13"/>
    <col min="1100" max="1100" width="9.28515625" style="13" bestFit="1" customWidth="1"/>
    <col min="1101" max="1104" width="9.140625" style="13"/>
    <col min="1105" max="1105" width="9.28515625" style="13" bestFit="1" customWidth="1"/>
    <col min="1106" max="1109" width="9.140625" style="13"/>
    <col min="1110" max="1110" width="9.28515625" style="13" bestFit="1" customWidth="1"/>
    <col min="1111" max="1112" width="9.140625" style="13"/>
    <col min="1113" max="1113" width="15.85546875" style="13" bestFit="1" customWidth="1"/>
    <col min="1114" max="1115" width="9.140625" style="13"/>
    <col min="1116" max="1116" width="9.28515625" style="13" bestFit="1" customWidth="1"/>
    <col min="1117" max="1120" width="9.140625" style="13"/>
    <col min="1121" max="1121" width="9.28515625" style="13" bestFit="1" customWidth="1"/>
    <col min="1122" max="1125" width="9.140625" style="13"/>
    <col min="1126" max="1126" width="9.28515625" style="13" bestFit="1" customWidth="1"/>
    <col min="1127" max="1128" width="9.140625" style="13"/>
    <col min="1129" max="1129" width="15.85546875" style="13" bestFit="1" customWidth="1"/>
    <col min="1130" max="1131" width="9.140625" style="13"/>
    <col min="1132" max="1132" width="9.28515625" style="13" bestFit="1" customWidth="1"/>
    <col min="1133" max="1136" width="9.140625" style="13"/>
    <col min="1137" max="1137" width="9.28515625" style="13" bestFit="1" customWidth="1"/>
    <col min="1138" max="1141" width="9.140625" style="13"/>
    <col min="1142" max="1142" width="9.28515625" style="13" bestFit="1" customWidth="1"/>
    <col min="1143" max="1144" width="9.140625" style="13"/>
    <col min="1145" max="1145" width="15.85546875" style="13" bestFit="1" customWidth="1"/>
    <col min="1146" max="1147" width="9.140625" style="13"/>
    <col min="1148" max="1148" width="9.28515625" style="13" bestFit="1" customWidth="1"/>
    <col min="1149" max="1152" width="9.140625" style="13"/>
    <col min="1153" max="1153" width="9.28515625" style="13" bestFit="1" customWidth="1"/>
    <col min="1154" max="1157" width="9.140625" style="13"/>
    <col min="1158" max="1158" width="9.28515625" style="13" bestFit="1" customWidth="1"/>
    <col min="1159" max="1160" width="9.140625" style="13"/>
    <col min="1161" max="1161" width="15.85546875" style="13" bestFit="1" customWidth="1"/>
    <col min="1162" max="1163" width="9.140625" style="13"/>
    <col min="1164" max="1164" width="9.28515625" style="13" bestFit="1" customWidth="1"/>
    <col min="1165" max="1168" width="9.140625" style="13"/>
    <col min="1169" max="1169" width="9.28515625" style="13" bestFit="1" customWidth="1"/>
    <col min="1170" max="1173" width="9.140625" style="13"/>
    <col min="1174" max="1174" width="9.28515625" style="13" bestFit="1" customWidth="1"/>
    <col min="1175" max="1176" width="9.140625" style="13"/>
    <col min="1177" max="1177" width="15.85546875" style="13" bestFit="1" customWidth="1"/>
    <col min="1178" max="1179" width="9.140625" style="13"/>
    <col min="1180" max="1180" width="9.28515625" style="13" bestFit="1" customWidth="1"/>
    <col min="1181" max="1184" width="9.140625" style="13"/>
    <col min="1185" max="1185" width="9.28515625" style="13" bestFit="1" customWidth="1"/>
    <col min="1186" max="1189" width="9.140625" style="13"/>
    <col min="1190" max="1190" width="9.28515625" style="13" bestFit="1" customWidth="1"/>
    <col min="1191" max="1192" width="9.140625" style="13"/>
    <col min="1193" max="1193" width="15.85546875" style="13" bestFit="1" customWidth="1"/>
    <col min="1194" max="1195" width="9.140625" style="13"/>
    <col min="1196" max="1196" width="9.28515625" style="13" bestFit="1" customWidth="1"/>
    <col min="1197" max="1200" width="9.140625" style="13"/>
    <col min="1201" max="1201" width="9.28515625" style="13" bestFit="1" customWidth="1"/>
    <col min="1202" max="1205" width="9.140625" style="13"/>
    <col min="1206" max="1206" width="9.28515625" style="13" bestFit="1" customWidth="1"/>
    <col min="1207" max="1208" width="9.140625" style="13"/>
    <col min="1209" max="1209" width="15.85546875" style="13" bestFit="1" customWidth="1"/>
    <col min="1210" max="1211" width="9.140625" style="13"/>
    <col min="1212" max="1212" width="9.28515625" style="13" bestFit="1" customWidth="1"/>
    <col min="1213" max="1216" width="9.140625" style="13"/>
    <col min="1217" max="1217" width="9.28515625" style="13" bestFit="1" customWidth="1"/>
    <col min="1218" max="1221" width="9.140625" style="13"/>
    <col min="1222" max="1222" width="9.28515625" style="13" bestFit="1" customWidth="1"/>
    <col min="1223" max="1224" width="9.140625" style="13"/>
    <col min="1225" max="1225" width="15.85546875" style="13" bestFit="1" customWidth="1"/>
    <col min="1226" max="1227" width="9.140625" style="13"/>
    <col min="1228" max="1228" width="9.28515625" style="13" bestFit="1" customWidth="1"/>
    <col min="1229" max="1232" width="9.140625" style="13"/>
    <col min="1233" max="1233" width="9.28515625" style="13" bestFit="1" customWidth="1"/>
    <col min="1234" max="1237" width="9.140625" style="13"/>
    <col min="1238" max="1238" width="9.28515625" style="13" bestFit="1" customWidth="1"/>
    <col min="1239" max="1240" width="9.140625" style="13"/>
    <col min="1241" max="1241" width="15.85546875" style="13" bestFit="1" customWidth="1"/>
    <col min="1242" max="1243" width="9.140625" style="13"/>
    <col min="1244" max="1244" width="9.28515625" style="13" bestFit="1" customWidth="1"/>
    <col min="1245" max="1248" width="9.140625" style="13"/>
    <col min="1249" max="1249" width="9.28515625" style="13" bestFit="1" customWidth="1"/>
    <col min="1250" max="1253" width="9.140625" style="13"/>
    <col min="1254" max="1254" width="9.28515625" style="13" bestFit="1" customWidth="1"/>
    <col min="1255" max="1256" width="9.140625" style="13"/>
    <col min="1257" max="1257" width="15.85546875" style="13" bestFit="1" customWidth="1"/>
    <col min="1258" max="1259" width="9.140625" style="13"/>
    <col min="1260" max="1260" width="9.28515625" style="13" bestFit="1" customWidth="1"/>
    <col min="1261" max="1264" width="9.140625" style="13"/>
    <col min="1265" max="1265" width="9.28515625" style="13" bestFit="1" customWidth="1"/>
    <col min="1266" max="1269" width="9.140625" style="13"/>
    <col min="1270" max="1270" width="9.28515625" style="13" bestFit="1" customWidth="1"/>
    <col min="1271" max="1272" width="9.140625" style="13"/>
    <col min="1273" max="1273" width="15.85546875" style="13" bestFit="1" customWidth="1"/>
    <col min="1274" max="1275" width="9.140625" style="13"/>
    <col min="1276" max="1276" width="9.28515625" style="13" bestFit="1" customWidth="1"/>
    <col min="1277" max="1280" width="9.140625" style="13"/>
    <col min="1281" max="1281" width="9.28515625" style="13" bestFit="1" customWidth="1"/>
    <col min="1282" max="1285" width="9.140625" style="13"/>
    <col min="1286" max="1286" width="9.28515625" style="13" bestFit="1" customWidth="1"/>
    <col min="1287" max="1288" width="9.140625" style="13"/>
    <col min="1289" max="1289" width="15.85546875" style="13" bestFit="1" customWidth="1"/>
    <col min="1290" max="1291" width="9.140625" style="13"/>
    <col min="1292" max="1292" width="9.28515625" style="13" bestFit="1" customWidth="1"/>
    <col min="1293" max="1296" width="9.140625" style="13"/>
    <col min="1297" max="1297" width="9.28515625" style="13" bestFit="1" customWidth="1"/>
    <col min="1298" max="1301" width="9.140625" style="13"/>
    <col min="1302" max="1302" width="9.28515625" style="13" bestFit="1" customWidth="1"/>
    <col min="1303" max="1304" width="9.140625" style="13"/>
    <col min="1305" max="1305" width="15.85546875" style="13" bestFit="1" customWidth="1"/>
    <col min="1306" max="1307" width="9.140625" style="13"/>
    <col min="1308" max="1308" width="9.28515625" style="13" bestFit="1" customWidth="1"/>
    <col min="1309" max="1312" width="9.140625" style="13"/>
    <col min="1313" max="1313" width="9.28515625" style="13" bestFit="1" customWidth="1"/>
    <col min="1314" max="1317" width="9.140625" style="13"/>
    <col min="1318" max="1318" width="9.28515625" style="13" bestFit="1" customWidth="1"/>
    <col min="1319" max="1320" width="9.140625" style="13"/>
    <col min="1321" max="1321" width="15.85546875" style="13" bestFit="1" customWidth="1"/>
    <col min="1322" max="1323" width="9.140625" style="13"/>
    <col min="1324" max="1324" width="9.28515625" style="13" bestFit="1" customWidth="1"/>
    <col min="1325" max="1328" width="9.140625" style="13"/>
    <col min="1329" max="1329" width="9.28515625" style="13" bestFit="1" customWidth="1"/>
    <col min="1330" max="1333" width="9.140625" style="13"/>
    <col min="1334" max="1334" width="9.28515625" style="13" bestFit="1" customWidth="1"/>
    <col min="1335" max="1336" width="9.140625" style="13"/>
    <col min="1337" max="1337" width="15.85546875" style="13" bestFit="1" customWidth="1"/>
    <col min="1338" max="1339" width="9.140625" style="13"/>
    <col min="1340" max="1340" width="9.28515625" style="13" bestFit="1" customWidth="1"/>
    <col min="1341" max="1344" width="9.140625" style="13"/>
    <col min="1345" max="1345" width="9.28515625" style="13" bestFit="1" customWidth="1"/>
    <col min="1346" max="1349" width="9.140625" style="13"/>
    <col min="1350" max="1350" width="9.28515625" style="13" bestFit="1" customWidth="1"/>
    <col min="1351" max="1352" width="9.140625" style="13"/>
    <col min="1353" max="1353" width="15.85546875" style="13" bestFit="1" customWidth="1"/>
    <col min="1354" max="1355" width="9.140625" style="13"/>
    <col min="1356" max="1356" width="9.28515625" style="13" bestFit="1" customWidth="1"/>
    <col min="1357" max="1360" width="9.140625" style="13"/>
    <col min="1361" max="1361" width="9.28515625" style="13" bestFit="1" customWidth="1"/>
    <col min="1362" max="1365" width="9.140625" style="13"/>
    <col min="1366" max="1366" width="9.28515625" style="13" bestFit="1" customWidth="1"/>
    <col min="1367" max="1368" width="9.140625" style="13"/>
    <col min="1369" max="1369" width="15.85546875" style="13" bestFit="1" customWidth="1"/>
    <col min="1370" max="1371" width="9.140625" style="13"/>
    <col min="1372" max="1372" width="9.28515625" style="13" bestFit="1" customWidth="1"/>
    <col min="1373" max="1376" width="9.140625" style="13"/>
    <col min="1377" max="1377" width="9.28515625" style="13" bestFit="1" customWidth="1"/>
    <col min="1378" max="1381" width="9.140625" style="13"/>
    <col min="1382" max="1382" width="9.28515625" style="13" bestFit="1" customWidth="1"/>
    <col min="1383" max="1384" width="9.140625" style="13"/>
    <col min="1385" max="1385" width="15.85546875" style="13" bestFit="1" customWidth="1"/>
    <col min="1386" max="1387" width="9.140625" style="13"/>
    <col min="1388" max="1388" width="9.28515625" style="13" bestFit="1" customWidth="1"/>
    <col min="1389" max="1392" width="9.140625" style="13"/>
    <col min="1393" max="1393" width="9.28515625" style="13" bestFit="1" customWidth="1"/>
    <col min="1394" max="1397" width="9.140625" style="13"/>
    <col min="1398" max="1398" width="9.28515625" style="13" bestFit="1" customWidth="1"/>
    <col min="1399" max="1400" width="9.140625" style="13"/>
    <col min="1401" max="1401" width="15.85546875" style="13" bestFit="1" customWidth="1"/>
    <col min="1402" max="1403" width="9.140625" style="13"/>
    <col min="1404" max="1404" width="9.28515625" style="13" bestFit="1" customWidth="1"/>
    <col min="1405" max="1408" width="9.140625" style="13"/>
    <col min="1409" max="1409" width="9.28515625" style="13" bestFit="1" customWidth="1"/>
    <col min="1410" max="1413" width="9.140625" style="13"/>
    <col min="1414" max="1414" width="9.28515625" style="13" bestFit="1" customWidth="1"/>
    <col min="1415" max="1416" width="9.140625" style="13"/>
    <col min="1417" max="1417" width="15.85546875" style="13" bestFit="1" customWidth="1"/>
    <col min="1418" max="1419" width="9.140625" style="13"/>
    <col min="1420" max="1420" width="9.28515625" style="13" bestFit="1" customWidth="1"/>
    <col min="1421" max="1424" width="9.140625" style="13"/>
    <col min="1425" max="1425" width="9.28515625" style="13" bestFit="1" customWidth="1"/>
    <col min="1426" max="1429" width="9.140625" style="13"/>
    <col min="1430" max="1430" width="9.28515625" style="13" bestFit="1" customWidth="1"/>
    <col min="1431" max="1432" width="9.140625" style="13"/>
    <col min="1433" max="1433" width="15.85546875" style="13" bestFit="1" customWidth="1"/>
    <col min="1434" max="1435" width="9.140625" style="13"/>
    <col min="1436" max="1436" width="9.28515625" style="13" bestFit="1" customWidth="1"/>
    <col min="1437" max="1440" width="9.140625" style="13"/>
    <col min="1441" max="1441" width="9.28515625" style="13" bestFit="1" customWidth="1"/>
    <col min="1442" max="1445" width="9.140625" style="13"/>
    <col min="1446" max="1446" width="9.28515625" style="13" bestFit="1" customWidth="1"/>
    <col min="1447" max="1448" width="9.140625" style="13"/>
    <col min="1449" max="1449" width="15.85546875" style="13" bestFit="1" customWidth="1"/>
    <col min="1450" max="1451" width="9.140625" style="13"/>
    <col min="1452" max="1452" width="9.28515625" style="13" bestFit="1" customWidth="1"/>
    <col min="1453" max="1456" width="9.140625" style="13"/>
    <col min="1457" max="1457" width="9.28515625" style="13" bestFit="1" customWidth="1"/>
    <col min="1458" max="1461" width="9.140625" style="13"/>
    <col min="1462" max="1462" width="9.28515625" style="13" bestFit="1" customWidth="1"/>
    <col min="1463" max="1464" width="9.140625" style="13"/>
    <col min="1465" max="1465" width="15.85546875" style="13" bestFit="1" customWidth="1"/>
    <col min="1466" max="1467" width="9.140625" style="13"/>
    <col min="1468" max="1468" width="9.28515625" style="13" bestFit="1" customWidth="1"/>
    <col min="1469" max="1472" width="9.140625" style="13"/>
    <col min="1473" max="1473" width="9.28515625" style="13" bestFit="1" customWidth="1"/>
    <col min="1474" max="1477" width="9.140625" style="13"/>
    <col min="1478" max="1478" width="9.28515625" style="13" bestFit="1" customWidth="1"/>
    <col min="1479" max="1480" width="9.140625" style="13"/>
    <col min="1481" max="1481" width="15.85546875" style="13" bestFit="1" customWidth="1"/>
    <col min="1482" max="1483" width="9.140625" style="13"/>
    <col min="1484" max="1484" width="9.28515625" style="13" bestFit="1" customWidth="1"/>
    <col min="1485" max="1488" width="9.140625" style="13"/>
    <col min="1489" max="1489" width="9.28515625" style="13" bestFit="1" customWidth="1"/>
    <col min="1490" max="1493" width="9.140625" style="13"/>
    <col min="1494" max="1494" width="9.28515625" style="13" bestFit="1" customWidth="1"/>
    <col min="1495" max="1496" width="9.140625" style="13"/>
    <col min="1497" max="1497" width="15.85546875" style="13" bestFit="1" customWidth="1"/>
    <col min="1498" max="1499" width="9.140625" style="13"/>
    <col min="1500" max="1500" width="9.28515625" style="13" bestFit="1" customWidth="1"/>
    <col min="1501" max="1504" width="9.140625" style="13"/>
    <col min="1505" max="1505" width="9.28515625" style="13" bestFit="1" customWidth="1"/>
    <col min="1506" max="1509" width="9.140625" style="13"/>
    <col min="1510" max="1510" width="9.28515625" style="13" bestFit="1" customWidth="1"/>
    <col min="1511" max="1512" width="9.140625" style="13"/>
    <col min="1513" max="1513" width="15.85546875" style="13" bestFit="1" customWidth="1"/>
    <col min="1514" max="1515" width="9.140625" style="13"/>
    <col min="1516" max="1516" width="9.28515625" style="13" bestFit="1" customWidth="1"/>
    <col min="1517" max="1520" width="9.140625" style="13"/>
    <col min="1521" max="1521" width="9.28515625" style="13" bestFit="1" customWidth="1"/>
    <col min="1522" max="1525" width="9.140625" style="13"/>
    <col min="1526" max="1526" width="9.28515625" style="13" bestFit="1" customWidth="1"/>
    <col min="1527" max="1528" width="9.140625" style="13"/>
    <col min="1529" max="1529" width="15.85546875" style="13" bestFit="1" customWidth="1"/>
    <col min="1530" max="1531" width="9.140625" style="13"/>
    <col min="1532" max="1532" width="9.28515625" style="13" bestFit="1" customWidth="1"/>
    <col min="1533" max="1536" width="9.140625" style="13"/>
    <col min="1537" max="1537" width="9.28515625" style="13" bestFit="1" customWidth="1"/>
    <col min="1538" max="1541" width="9.140625" style="13"/>
    <col min="1542" max="1542" width="9.28515625" style="13" bestFit="1" customWidth="1"/>
    <col min="1543" max="1544" width="9.140625" style="13"/>
    <col min="1545" max="1545" width="15.85546875" style="13" bestFit="1" customWidth="1"/>
    <col min="1546" max="1547" width="9.140625" style="13"/>
    <col min="1548" max="1548" width="9.28515625" style="13" bestFit="1" customWidth="1"/>
    <col min="1549" max="1552" width="9.140625" style="13"/>
    <col min="1553" max="1553" width="9.28515625" style="13" bestFit="1" customWidth="1"/>
    <col min="1554" max="1557" width="9.140625" style="13"/>
    <col min="1558" max="1558" width="9.28515625" style="13" bestFit="1" customWidth="1"/>
    <col min="1559" max="1560" width="9.140625" style="13"/>
    <col min="1561" max="1561" width="15.85546875" style="13" bestFit="1" customWidth="1"/>
    <col min="1562" max="1563" width="9.140625" style="13"/>
    <col min="1564" max="1564" width="9.28515625" style="13" bestFit="1" customWidth="1"/>
    <col min="1565" max="1568" width="9.140625" style="13"/>
    <col min="1569" max="1569" width="9.28515625" style="13" bestFit="1" customWidth="1"/>
    <col min="1570" max="1573" width="9.140625" style="13"/>
    <col min="1574" max="1574" width="9.28515625" style="13" bestFit="1" customWidth="1"/>
    <col min="1575" max="1576" width="9.140625" style="13"/>
    <col min="1577" max="1577" width="15.85546875" style="13" bestFit="1" customWidth="1"/>
    <col min="1578" max="1579" width="9.140625" style="13"/>
    <col min="1580" max="1580" width="9.28515625" style="13" bestFit="1" customWidth="1"/>
    <col min="1581" max="1584" width="9.140625" style="13"/>
    <col min="1585" max="1585" width="9.28515625" style="13" bestFit="1" customWidth="1"/>
    <col min="1586" max="1589" width="9.140625" style="13"/>
    <col min="1590" max="1590" width="9.28515625" style="13" bestFit="1" customWidth="1"/>
    <col min="1591" max="1592" width="9.140625" style="13"/>
    <col min="1593" max="1593" width="15.85546875" style="13" bestFit="1" customWidth="1"/>
    <col min="1594" max="1595" width="9.140625" style="13"/>
    <col min="1596" max="1596" width="9.28515625" style="13" bestFit="1" customWidth="1"/>
    <col min="1597" max="1600" width="9.140625" style="13"/>
    <col min="1601" max="1601" width="9.28515625" style="13" bestFit="1" customWidth="1"/>
    <col min="1602" max="1605" width="9.140625" style="13"/>
    <col min="1606" max="1606" width="9.28515625" style="13" bestFit="1" customWidth="1"/>
    <col min="1607" max="1608" width="9.140625" style="13"/>
    <col min="1609" max="1609" width="15.85546875" style="13" bestFit="1" customWidth="1"/>
    <col min="1610" max="1611" width="9.140625" style="13"/>
    <col min="1612" max="1612" width="9.28515625" style="13" bestFit="1" customWidth="1"/>
    <col min="1613" max="1616" width="9.140625" style="13"/>
    <col min="1617" max="1617" width="9.28515625" style="13" bestFit="1" customWidth="1"/>
    <col min="1618" max="1621" width="9.140625" style="13"/>
    <col min="1622" max="1622" width="9.28515625" style="13" bestFit="1" customWidth="1"/>
    <col min="1623" max="1624" width="9.140625" style="13"/>
    <col min="1625" max="1625" width="15.85546875" style="13" bestFit="1" customWidth="1"/>
    <col min="1626" max="1627" width="9.140625" style="13"/>
    <col min="1628" max="1628" width="9.28515625" style="13" bestFit="1" customWidth="1"/>
    <col min="1629" max="1632" width="9.140625" style="13"/>
    <col min="1633" max="1633" width="9.28515625" style="13" bestFit="1" customWidth="1"/>
    <col min="1634" max="1637" width="9.140625" style="13"/>
    <col min="1638" max="1638" width="9.28515625" style="13" bestFit="1" customWidth="1"/>
    <col min="1639" max="1640" width="9.140625" style="13"/>
    <col min="1641" max="1641" width="15.85546875" style="13" bestFit="1" customWidth="1"/>
    <col min="1642" max="1643" width="9.140625" style="13"/>
    <col min="1644" max="1644" width="9.28515625" style="13" bestFit="1" customWidth="1"/>
    <col min="1645" max="1648" width="9.140625" style="13"/>
    <col min="1649" max="1649" width="9.28515625" style="13" bestFit="1" customWidth="1"/>
    <col min="1650" max="1653" width="9.140625" style="13"/>
    <col min="1654" max="1654" width="9.28515625" style="13" bestFit="1" customWidth="1"/>
    <col min="1655" max="1656" width="9.140625" style="13"/>
    <col min="1657" max="1657" width="15.85546875" style="13" bestFit="1" customWidth="1"/>
    <col min="1658" max="1659" width="9.140625" style="13"/>
    <col min="1660" max="1660" width="9.28515625" style="13" bestFit="1" customWidth="1"/>
    <col min="1661" max="1664" width="9.140625" style="13"/>
    <col min="1665" max="1665" width="9.28515625" style="13" bestFit="1" customWidth="1"/>
    <col min="1666" max="1669" width="9.140625" style="13"/>
    <col min="1670" max="1670" width="9.28515625" style="13" bestFit="1" customWidth="1"/>
    <col min="1671" max="1672" width="9.140625" style="13"/>
    <col min="1673" max="1673" width="15.85546875" style="13" bestFit="1" customWidth="1"/>
    <col min="1674" max="1675" width="9.140625" style="13"/>
    <col min="1676" max="1676" width="9.28515625" style="13" bestFit="1" customWidth="1"/>
    <col min="1677" max="1680" width="9.140625" style="13"/>
    <col min="1681" max="1681" width="9.28515625" style="13" bestFit="1" customWidth="1"/>
    <col min="1682" max="1685" width="9.140625" style="13"/>
    <col min="1686" max="1686" width="9.28515625" style="13" bestFit="1" customWidth="1"/>
    <col min="1687" max="1688" width="9.140625" style="13"/>
    <col min="1689" max="1689" width="15.85546875" style="13" bestFit="1" customWidth="1"/>
    <col min="1690" max="1691" width="9.140625" style="13"/>
    <col min="1692" max="1692" width="9.28515625" style="13" bestFit="1" customWidth="1"/>
    <col min="1693" max="1696" width="9.140625" style="13"/>
    <col min="1697" max="1697" width="9.28515625" style="13" bestFit="1" customWidth="1"/>
    <col min="1698" max="1701" width="9.140625" style="13"/>
    <col min="1702" max="1702" width="9.28515625" style="13" bestFit="1" customWidth="1"/>
    <col min="1703" max="1704" width="9.140625" style="13"/>
    <col min="1705" max="1705" width="15.85546875" style="13" bestFit="1" customWidth="1"/>
    <col min="1706" max="1707" width="9.140625" style="13"/>
    <col min="1708" max="1708" width="9.28515625" style="13" bestFit="1" customWidth="1"/>
    <col min="1709" max="1712" width="9.140625" style="13"/>
    <col min="1713" max="1713" width="9.28515625" style="13" bestFit="1" customWidth="1"/>
    <col min="1714" max="1717" width="9.140625" style="13"/>
    <col min="1718" max="1718" width="9.28515625" style="13" bestFit="1" customWidth="1"/>
    <col min="1719" max="1720" width="9.140625" style="13"/>
    <col min="1721" max="1721" width="15.85546875" style="13" bestFit="1" customWidth="1"/>
    <col min="1722" max="1723" width="9.140625" style="13"/>
    <col min="1724" max="1724" width="9.28515625" style="13" bestFit="1" customWidth="1"/>
    <col min="1725" max="1728" width="9.140625" style="13"/>
    <col min="1729" max="1729" width="9.28515625" style="13" bestFit="1" customWidth="1"/>
    <col min="1730" max="1733" width="9.140625" style="13"/>
    <col min="1734" max="1734" width="9.28515625" style="13" bestFit="1" customWidth="1"/>
    <col min="1735" max="1736" width="9.140625" style="13"/>
    <col min="1737" max="1737" width="15.85546875" style="13" bestFit="1" customWidth="1"/>
    <col min="1738" max="1739" width="9.140625" style="13"/>
    <col min="1740" max="1740" width="9.28515625" style="13" bestFit="1" customWidth="1"/>
    <col min="1741" max="1744" width="9.140625" style="13"/>
    <col min="1745" max="1745" width="9.28515625" style="13" bestFit="1" customWidth="1"/>
    <col min="1746" max="1749" width="9.140625" style="13"/>
    <col min="1750" max="1750" width="9.28515625" style="13" bestFit="1" customWidth="1"/>
    <col min="1751" max="1752" width="9.140625" style="13"/>
    <col min="1753" max="1753" width="15.85546875" style="13" bestFit="1" customWidth="1"/>
    <col min="1754" max="1755" width="9.140625" style="13"/>
    <col min="1756" max="1756" width="9.28515625" style="13" bestFit="1" customWidth="1"/>
    <col min="1757" max="1760" width="9.140625" style="13"/>
    <col min="1761" max="1761" width="9.28515625" style="13" bestFit="1" customWidth="1"/>
    <col min="1762" max="1765" width="9.140625" style="13"/>
    <col min="1766" max="1766" width="9.28515625" style="13" bestFit="1" customWidth="1"/>
    <col min="1767" max="1768" width="9.140625" style="13"/>
    <col min="1769" max="1769" width="15.85546875" style="13" bestFit="1" customWidth="1"/>
    <col min="1770" max="1771" width="9.140625" style="13"/>
    <col min="1772" max="1772" width="9.28515625" style="13" bestFit="1" customWidth="1"/>
    <col min="1773" max="1776" width="9.140625" style="13"/>
    <col min="1777" max="1777" width="9.28515625" style="13" bestFit="1" customWidth="1"/>
    <col min="1778" max="1781" width="9.140625" style="13"/>
    <col min="1782" max="1782" width="9.28515625" style="13" bestFit="1" customWidth="1"/>
    <col min="1783" max="1784" width="9.140625" style="13"/>
    <col min="1785" max="1785" width="15.85546875" style="13" bestFit="1" customWidth="1"/>
    <col min="1786" max="1787" width="9.140625" style="13"/>
    <col min="1788" max="1788" width="9.28515625" style="13" bestFit="1" customWidth="1"/>
    <col min="1789" max="1792" width="9.140625" style="13"/>
    <col min="1793" max="1793" width="9.28515625" style="13" bestFit="1" customWidth="1"/>
    <col min="1794" max="1797" width="9.140625" style="13"/>
    <col min="1798" max="1798" width="9.28515625" style="13" bestFit="1" customWidth="1"/>
    <col min="1799" max="1800" width="9.140625" style="13"/>
    <col min="1801" max="1801" width="15.85546875" style="13" bestFit="1" customWidth="1"/>
    <col min="1802" max="1803" width="9.140625" style="13"/>
    <col min="1804" max="1804" width="9.28515625" style="13" bestFit="1" customWidth="1"/>
    <col min="1805" max="1808" width="9.140625" style="13"/>
    <col min="1809" max="1809" width="9.28515625" style="13" bestFit="1" customWidth="1"/>
    <col min="1810" max="1813" width="9.140625" style="13"/>
    <col min="1814" max="1814" width="9.28515625" style="13" bestFit="1" customWidth="1"/>
    <col min="1815" max="1816" width="9.140625" style="13"/>
    <col min="1817" max="1817" width="15.85546875" style="13" bestFit="1" customWidth="1"/>
    <col min="1818" max="1819" width="9.140625" style="13"/>
    <col min="1820" max="1820" width="9.28515625" style="13" bestFit="1" customWidth="1"/>
    <col min="1821" max="1824" width="9.140625" style="13"/>
    <col min="1825" max="1825" width="9.28515625" style="13" bestFit="1" customWidth="1"/>
    <col min="1826" max="1829" width="9.140625" style="13"/>
    <col min="1830" max="1830" width="9.28515625" style="13" bestFit="1" customWidth="1"/>
    <col min="1831" max="1832" width="9.140625" style="13"/>
    <col min="1833" max="1833" width="15.85546875" style="13" bestFit="1" customWidth="1"/>
    <col min="1834" max="1835" width="9.140625" style="13"/>
    <col min="1836" max="1836" width="9.28515625" style="13" bestFit="1" customWidth="1"/>
    <col min="1837" max="1840" width="9.140625" style="13"/>
    <col min="1841" max="1841" width="9.28515625" style="13" bestFit="1" customWidth="1"/>
    <col min="1842" max="1845" width="9.140625" style="13"/>
    <col min="1846" max="1846" width="9.28515625" style="13" bestFit="1" customWidth="1"/>
    <col min="1847" max="1848" width="9.140625" style="13"/>
    <col min="1849" max="1849" width="15.85546875" style="13" bestFit="1" customWidth="1"/>
    <col min="1850" max="1851" width="9.140625" style="13"/>
    <col min="1852" max="1852" width="9.28515625" style="13" bestFit="1" customWidth="1"/>
    <col min="1853" max="1856" width="9.140625" style="13"/>
    <col min="1857" max="1857" width="9.28515625" style="13" bestFit="1" customWidth="1"/>
    <col min="1858" max="1861" width="9.140625" style="13"/>
    <col min="1862" max="1862" width="9.28515625" style="13" bestFit="1" customWidth="1"/>
    <col min="1863" max="1864" width="9.140625" style="13"/>
    <col min="1865" max="1865" width="15.85546875" style="13" bestFit="1" customWidth="1"/>
    <col min="1866" max="1867" width="9.140625" style="13"/>
    <col min="1868" max="1868" width="9.28515625" style="13" bestFit="1" customWidth="1"/>
    <col min="1869" max="1872" width="9.140625" style="13"/>
    <col min="1873" max="1873" width="9.28515625" style="13" bestFit="1" customWidth="1"/>
    <col min="1874" max="1877" width="9.140625" style="13"/>
    <col min="1878" max="1878" width="9.28515625" style="13" bestFit="1" customWidth="1"/>
    <col min="1879" max="1880" width="9.140625" style="13"/>
    <col min="1881" max="1881" width="15.85546875" style="13" bestFit="1" customWidth="1"/>
    <col min="1882" max="1883" width="9.140625" style="13"/>
    <col min="1884" max="1884" width="9.28515625" style="13" bestFit="1" customWidth="1"/>
    <col min="1885" max="1888" width="9.140625" style="13"/>
    <col min="1889" max="1889" width="9.28515625" style="13" bestFit="1" customWidth="1"/>
    <col min="1890" max="1893" width="9.140625" style="13"/>
    <col min="1894" max="1894" width="9.28515625" style="13" bestFit="1" customWidth="1"/>
    <col min="1895" max="1896" width="9.140625" style="13"/>
    <col min="1897" max="1897" width="15.85546875" style="13" bestFit="1" customWidth="1"/>
    <col min="1898" max="1899" width="9.140625" style="13"/>
    <col min="1900" max="1900" width="9.28515625" style="13" bestFit="1" customWidth="1"/>
    <col min="1901" max="1904" width="9.140625" style="13"/>
    <col min="1905" max="1905" width="9.28515625" style="13" bestFit="1" customWidth="1"/>
    <col min="1906" max="1909" width="9.140625" style="13"/>
    <col min="1910" max="1910" width="9.28515625" style="13" bestFit="1" customWidth="1"/>
    <col min="1911" max="1912" width="9.140625" style="13"/>
    <col min="1913" max="1913" width="15.85546875" style="13" bestFit="1" customWidth="1"/>
    <col min="1914" max="1915" width="9.140625" style="13"/>
    <col min="1916" max="1916" width="9.28515625" style="13" bestFit="1" customWidth="1"/>
    <col min="1917" max="1920" width="9.140625" style="13"/>
    <col min="1921" max="1921" width="9.28515625" style="13" bestFit="1" customWidth="1"/>
    <col min="1922" max="1925" width="9.140625" style="13"/>
    <col min="1926" max="1926" width="9.28515625" style="13" bestFit="1" customWidth="1"/>
    <col min="1927" max="1928" width="9.140625" style="13"/>
    <col min="1929" max="1929" width="15.85546875" style="13" bestFit="1" customWidth="1"/>
    <col min="1930" max="1931" width="9.140625" style="13"/>
    <col min="1932" max="1932" width="9.28515625" style="13" bestFit="1" customWidth="1"/>
    <col min="1933" max="1936" width="9.140625" style="13"/>
    <col min="1937" max="1937" width="9.28515625" style="13" bestFit="1" customWidth="1"/>
    <col min="1938" max="1941" width="9.140625" style="13"/>
    <col min="1942" max="1942" width="9.28515625" style="13" bestFit="1" customWidth="1"/>
    <col min="1943" max="1944" width="9.140625" style="13"/>
    <col min="1945" max="1945" width="15.85546875" style="13" bestFit="1" customWidth="1"/>
    <col min="1946" max="1947" width="9.140625" style="13"/>
    <col min="1948" max="1948" width="9.28515625" style="13" bestFit="1" customWidth="1"/>
    <col min="1949" max="1952" width="9.140625" style="13"/>
    <col min="1953" max="1953" width="9.28515625" style="13" bestFit="1" customWidth="1"/>
    <col min="1954" max="1957" width="9.140625" style="13"/>
    <col min="1958" max="1958" width="9.28515625" style="13" bestFit="1" customWidth="1"/>
    <col min="1959" max="1960" width="9.140625" style="13"/>
    <col min="1961" max="1961" width="15.85546875" style="13" bestFit="1" customWidth="1"/>
    <col min="1962" max="1963" width="9.140625" style="13"/>
    <col min="1964" max="1964" width="9.28515625" style="13" bestFit="1" customWidth="1"/>
    <col min="1965" max="1968" width="9.140625" style="13"/>
    <col min="1969" max="1969" width="9.28515625" style="13" bestFit="1" customWidth="1"/>
    <col min="1970" max="1973" width="9.140625" style="13"/>
    <col min="1974" max="1974" width="9.28515625" style="13" bestFit="1" customWidth="1"/>
    <col min="1975" max="1976" width="9.140625" style="13"/>
    <col min="1977" max="1977" width="15.85546875" style="13" bestFit="1" customWidth="1"/>
    <col min="1978" max="1979" width="9.140625" style="13"/>
    <col min="1980" max="1980" width="9.28515625" style="13" bestFit="1" customWidth="1"/>
    <col min="1981" max="1984" width="9.140625" style="13"/>
    <col min="1985" max="1985" width="9.28515625" style="13" bestFit="1" customWidth="1"/>
    <col min="1986" max="1989" width="9.140625" style="13"/>
    <col min="1990" max="1990" width="9.28515625" style="13" bestFit="1" customWidth="1"/>
    <col min="1991" max="1992" width="9.140625" style="13"/>
    <col min="1993" max="1993" width="15.85546875" style="13" bestFit="1" customWidth="1"/>
    <col min="1994" max="1995" width="9.140625" style="13"/>
    <col min="1996" max="1996" width="9.28515625" style="13" bestFit="1" customWidth="1"/>
    <col min="1997" max="2000" width="9.140625" style="13"/>
    <col min="2001" max="2001" width="9.28515625" style="13" bestFit="1" customWidth="1"/>
    <col min="2002" max="2005" width="9.140625" style="13"/>
    <col min="2006" max="2006" width="9.28515625" style="13" bestFit="1" customWidth="1"/>
    <col min="2007" max="2008" width="9.140625" style="13"/>
    <col min="2009" max="2009" width="15.85546875" style="13" bestFit="1" customWidth="1"/>
    <col min="2010" max="2011" width="9.140625" style="13"/>
    <col min="2012" max="2012" width="9.28515625" style="13" bestFit="1" customWidth="1"/>
    <col min="2013" max="2016" width="9.140625" style="13"/>
    <col min="2017" max="2017" width="9.28515625" style="13" bestFit="1" customWidth="1"/>
    <col min="2018" max="2021" width="9.140625" style="13"/>
    <col min="2022" max="2022" width="9.28515625" style="13" bestFit="1" customWidth="1"/>
    <col min="2023" max="2024" width="9.140625" style="13"/>
    <col min="2025" max="2025" width="15.85546875" style="13" bestFit="1" customWidth="1"/>
    <col min="2026" max="2027" width="9.140625" style="13"/>
    <col min="2028" max="2028" width="9.28515625" style="13" bestFit="1" customWidth="1"/>
    <col min="2029" max="2032" width="9.140625" style="13"/>
    <col min="2033" max="2033" width="9.28515625" style="13" bestFit="1" customWidth="1"/>
    <col min="2034" max="2037" width="9.140625" style="13"/>
    <col min="2038" max="2038" width="9.28515625" style="13" bestFit="1" customWidth="1"/>
    <col min="2039" max="2040" width="9.140625" style="13"/>
    <col min="2041" max="2041" width="15.85546875" style="13" bestFit="1" customWidth="1"/>
    <col min="2042" max="2043" width="9.140625" style="13"/>
    <col min="2044" max="2044" width="9.28515625" style="13" bestFit="1" customWidth="1"/>
    <col min="2045" max="2048" width="9.140625" style="13"/>
    <col min="2049" max="2049" width="9.28515625" style="13" bestFit="1" customWidth="1"/>
    <col min="2050" max="2053" width="9.140625" style="13"/>
    <col min="2054" max="2054" width="9.28515625" style="13" bestFit="1" customWidth="1"/>
    <col min="2055" max="2056" width="9.140625" style="13"/>
    <col min="2057" max="2057" width="15.85546875" style="13" bestFit="1" customWidth="1"/>
    <col min="2058" max="2059" width="9.140625" style="13"/>
    <col min="2060" max="2060" width="9.28515625" style="13" bestFit="1" customWidth="1"/>
    <col min="2061" max="2064" width="9.140625" style="13"/>
    <col min="2065" max="2065" width="9.28515625" style="13" bestFit="1" customWidth="1"/>
    <col min="2066" max="2069" width="9.140625" style="13"/>
    <col min="2070" max="2070" width="9.28515625" style="13" bestFit="1" customWidth="1"/>
    <col min="2071" max="2072" width="9.140625" style="13"/>
    <col min="2073" max="2073" width="15.85546875" style="13" bestFit="1" customWidth="1"/>
    <col min="2074" max="2075" width="9.140625" style="13"/>
    <col min="2076" max="2076" width="9.28515625" style="13" bestFit="1" customWidth="1"/>
    <col min="2077" max="2080" width="9.140625" style="13"/>
    <col min="2081" max="2081" width="9.28515625" style="13" bestFit="1" customWidth="1"/>
    <col min="2082" max="2085" width="9.140625" style="13"/>
    <col min="2086" max="2086" width="9.28515625" style="13" bestFit="1" customWidth="1"/>
    <col min="2087" max="2088" width="9.140625" style="13"/>
    <col min="2089" max="2089" width="15.85546875" style="13" bestFit="1" customWidth="1"/>
    <col min="2090" max="2091" width="9.140625" style="13"/>
    <col min="2092" max="2092" width="9.28515625" style="13" bestFit="1" customWidth="1"/>
    <col min="2093" max="2096" width="9.140625" style="13"/>
    <col min="2097" max="2097" width="9.28515625" style="13" bestFit="1" customWidth="1"/>
    <col min="2098" max="2101" width="9.140625" style="13"/>
    <col min="2102" max="2102" width="9.28515625" style="13" bestFit="1" customWidth="1"/>
    <col min="2103" max="2104" width="9.140625" style="13"/>
    <col min="2105" max="2105" width="15.85546875" style="13" bestFit="1" customWidth="1"/>
    <col min="2106" max="2107" width="9.140625" style="13"/>
    <col min="2108" max="2108" width="9.28515625" style="13" bestFit="1" customWidth="1"/>
    <col min="2109" max="2112" width="9.140625" style="13"/>
    <col min="2113" max="2113" width="9.28515625" style="13" bestFit="1" customWidth="1"/>
    <col min="2114" max="2117" width="9.140625" style="13"/>
    <col min="2118" max="2118" width="9.28515625" style="13" bestFit="1" customWidth="1"/>
    <col min="2119" max="2120" width="9.140625" style="13"/>
    <col min="2121" max="2121" width="15.85546875" style="13" bestFit="1" customWidth="1"/>
    <col min="2122" max="2123" width="9.140625" style="13"/>
    <col min="2124" max="2124" width="9.28515625" style="13" bestFit="1" customWidth="1"/>
    <col min="2125" max="2128" width="9.140625" style="13"/>
    <col min="2129" max="2129" width="9.28515625" style="13" bestFit="1" customWidth="1"/>
    <col min="2130" max="2133" width="9.140625" style="13"/>
    <col min="2134" max="2134" width="9.28515625" style="13" bestFit="1" customWidth="1"/>
    <col min="2135" max="2136" width="9.140625" style="13"/>
    <col min="2137" max="2137" width="15.85546875" style="13" bestFit="1" customWidth="1"/>
    <col min="2138" max="2139" width="9.140625" style="13"/>
    <col min="2140" max="2140" width="9.28515625" style="13" bestFit="1" customWidth="1"/>
    <col min="2141" max="2144" width="9.140625" style="13"/>
    <col min="2145" max="2145" width="9.28515625" style="13" bestFit="1" customWidth="1"/>
    <col min="2146" max="2149" width="9.140625" style="13"/>
    <col min="2150" max="2150" width="9.28515625" style="13" bestFit="1" customWidth="1"/>
    <col min="2151" max="2152" width="9.140625" style="13"/>
    <col min="2153" max="2153" width="15.85546875" style="13" bestFit="1" customWidth="1"/>
    <col min="2154" max="2155" width="9.140625" style="13"/>
    <col min="2156" max="2156" width="9.28515625" style="13" bestFit="1" customWidth="1"/>
    <col min="2157" max="2160" width="9.140625" style="13"/>
    <col min="2161" max="2161" width="9.28515625" style="13" bestFit="1" customWidth="1"/>
    <col min="2162" max="2165" width="9.140625" style="13"/>
    <col min="2166" max="2166" width="9.28515625" style="13" bestFit="1" customWidth="1"/>
    <col min="2167" max="2168" width="9.140625" style="13"/>
    <col min="2169" max="2169" width="15.85546875" style="13" bestFit="1" customWidth="1"/>
    <col min="2170" max="2171" width="9.140625" style="13"/>
    <col min="2172" max="2172" width="9.28515625" style="13" bestFit="1" customWidth="1"/>
    <col min="2173" max="2176" width="9.140625" style="13"/>
    <col min="2177" max="2177" width="9.28515625" style="13" bestFit="1" customWidth="1"/>
    <col min="2178" max="2181" width="9.140625" style="13"/>
    <col min="2182" max="2182" width="9.28515625" style="13" bestFit="1" customWidth="1"/>
    <col min="2183" max="2184" width="9.140625" style="13"/>
    <col min="2185" max="2185" width="15.85546875" style="13" bestFit="1" customWidth="1"/>
    <col min="2186" max="2187" width="9.140625" style="13"/>
    <col min="2188" max="2188" width="9.28515625" style="13" bestFit="1" customWidth="1"/>
    <col min="2189" max="2192" width="9.140625" style="13"/>
    <col min="2193" max="2193" width="9.28515625" style="13" bestFit="1" customWidth="1"/>
    <col min="2194" max="2197" width="9.140625" style="13"/>
    <col min="2198" max="2198" width="9.28515625" style="13" bestFit="1" customWidth="1"/>
    <col min="2199" max="2200" width="9.140625" style="13"/>
    <col min="2201" max="2201" width="15.85546875" style="13" bestFit="1" customWidth="1"/>
    <col min="2202" max="2203" width="9.140625" style="13"/>
    <col min="2204" max="2204" width="9.28515625" style="13" bestFit="1" customWidth="1"/>
    <col min="2205" max="2208" width="9.140625" style="13"/>
    <col min="2209" max="2209" width="9.28515625" style="13" bestFit="1" customWidth="1"/>
    <col min="2210" max="2213" width="9.140625" style="13"/>
    <col min="2214" max="2214" width="9.28515625" style="13" bestFit="1" customWidth="1"/>
    <col min="2215" max="2216" width="9.140625" style="13"/>
    <col min="2217" max="2217" width="15.85546875" style="13" bestFit="1" customWidth="1"/>
    <col min="2218" max="2219" width="9.140625" style="13"/>
    <col min="2220" max="2220" width="9.28515625" style="13" bestFit="1" customWidth="1"/>
    <col min="2221" max="2224" width="9.140625" style="13"/>
    <col min="2225" max="2225" width="9.28515625" style="13" bestFit="1" customWidth="1"/>
    <col min="2226" max="2229" width="9.140625" style="13"/>
    <col min="2230" max="2230" width="9.28515625" style="13" bestFit="1" customWidth="1"/>
    <col min="2231" max="2232" width="9.140625" style="13"/>
    <col min="2233" max="2233" width="15.85546875" style="13" bestFit="1" customWidth="1"/>
    <col min="2234" max="2235" width="9.140625" style="13"/>
    <col min="2236" max="2236" width="9.28515625" style="13" bestFit="1" customWidth="1"/>
    <col min="2237" max="2240" width="9.140625" style="13"/>
    <col min="2241" max="2241" width="9.28515625" style="13" bestFit="1" customWidth="1"/>
    <col min="2242" max="2245" width="9.140625" style="13"/>
    <col min="2246" max="2246" width="9.28515625" style="13" bestFit="1" customWidth="1"/>
    <col min="2247" max="2248" width="9.140625" style="13"/>
    <col min="2249" max="2249" width="15.85546875" style="13" bestFit="1" customWidth="1"/>
    <col min="2250" max="2251" width="9.140625" style="13"/>
    <col min="2252" max="2252" width="9.28515625" style="13" bestFit="1" customWidth="1"/>
    <col min="2253" max="2256" width="9.140625" style="13"/>
    <col min="2257" max="2257" width="9.28515625" style="13" bestFit="1" customWidth="1"/>
    <col min="2258" max="2261" width="9.140625" style="13"/>
    <col min="2262" max="2262" width="9.28515625" style="13" bestFit="1" customWidth="1"/>
    <col min="2263" max="2264" width="9.140625" style="13"/>
    <col min="2265" max="2265" width="15.85546875" style="13" bestFit="1" customWidth="1"/>
    <col min="2266" max="2267" width="9.140625" style="13"/>
    <col min="2268" max="2268" width="9.28515625" style="13" bestFit="1" customWidth="1"/>
    <col min="2269" max="2272" width="9.140625" style="13"/>
    <col min="2273" max="2273" width="9.28515625" style="13" bestFit="1" customWidth="1"/>
    <col min="2274" max="2277" width="9.140625" style="13"/>
    <col min="2278" max="2278" width="9.28515625" style="13" bestFit="1" customWidth="1"/>
    <col min="2279" max="2280" width="9.140625" style="13"/>
    <col min="2281" max="2281" width="15.85546875" style="13" bestFit="1" customWidth="1"/>
    <col min="2282" max="2283" width="9.140625" style="13"/>
    <col min="2284" max="2284" width="9.28515625" style="13" bestFit="1" customWidth="1"/>
    <col min="2285" max="2288" width="9.140625" style="13"/>
    <col min="2289" max="2289" width="9.28515625" style="13" bestFit="1" customWidth="1"/>
    <col min="2290" max="2293" width="9.140625" style="13"/>
    <col min="2294" max="2294" width="9.28515625" style="13" bestFit="1" customWidth="1"/>
    <col min="2295" max="2296" width="9.140625" style="13"/>
    <col min="2297" max="2297" width="15.85546875" style="13" bestFit="1" customWidth="1"/>
    <col min="2298" max="2299" width="9.140625" style="13"/>
    <col min="2300" max="2300" width="9.28515625" style="13" bestFit="1" customWidth="1"/>
    <col min="2301" max="2304" width="9.140625" style="13"/>
    <col min="2305" max="2305" width="9.28515625" style="13" bestFit="1" customWidth="1"/>
    <col min="2306" max="2309" width="9.140625" style="13"/>
    <col min="2310" max="2310" width="9.28515625" style="13" bestFit="1" customWidth="1"/>
    <col min="2311" max="2312" width="9.140625" style="13"/>
    <col min="2313" max="2313" width="15.85546875" style="13" bestFit="1" customWidth="1"/>
    <col min="2314" max="2315" width="9.140625" style="13"/>
    <col min="2316" max="2316" width="9.28515625" style="13" bestFit="1" customWidth="1"/>
    <col min="2317" max="2320" width="9.140625" style="13"/>
    <col min="2321" max="2321" width="9.28515625" style="13" bestFit="1" customWidth="1"/>
    <col min="2322" max="2325" width="9.140625" style="13"/>
    <col min="2326" max="2326" width="9.28515625" style="13" bestFit="1" customWidth="1"/>
    <col min="2327" max="2328" width="9.140625" style="13"/>
    <col min="2329" max="2329" width="15.85546875" style="13" bestFit="1" customWidth="1"/>
    <col min="2330" max="2331" width="9.140625" style="13"/>
    <col min="2332" max="2332" width="9.28515625" style="13" bestFit="1" customWidth="1"/>
    <col min="2333" max="2336" width="9.140625" style="13"/>
    <col min="2337" max="2337" width="9.28515625" style="13" bestFit="1" customWidth="1"/>
    <col min="2338" max="2341" width="9.140625" style="13"/>
    <col min="2342" max="2342" width="9.28515625" style="13" bestFit="1" customWidth="1"/>
    <col min="2343" max="2344" width="9.140625" style="13"/>
    <col min="2345" max="2345" width="15.85546875" style="13" bestFit="1" customWidth="1"/>
    <col min="2346" max="2347" width="9.140625" style="13"/>
    <col min="2348" max="2348" width="9.28515625" style="13" bestFit="1" customWidth="1"/>
    <col min="2349" max="2352" width="9.140625" style="13"/>
    <col min="2353" max="2353" width="9.28515625" style="13" bestFit="1" customWidth="1"/>
    <col min="2354" max="2357" width="9.140625" style="13"/>
    <col min="2358" max="2358" width="9.28515625" style="13" bestFit="1" customWidth="1"/>
    <col min="2359" max="2360" width="9.140625" style="13"/>
    <col min="2361" max="2361" width="15.85546875" style="13" bestFit="1" customWidth="1"/>
    <col min="2362" max="2363" width="9.140625" style="13"/>
    <col min="2364" max="2364" width="9.28515625" style="13" bestFit="1" customWidth="1"/>
    <col min="2365" max="2368" width="9.140625" style="13"/>
    <col min="2369" max="2369" width="9.28515625" style="13" bestFit="1" customWidth="1"/>
    <col min="2370" max="2373" width="9.140625" style="13"/>
    <col min="2374" max="2374" width="9.28515625" style="13" bestFit="1" customWidth="1"/>
    <col min="2375" max="2376" width="9.140625" style="13"/>
    <col min="2377" max="2377" width="15.85546875" style="13" bestFit="1" customWidth="1"/>
    <col min="2378" max="2379" width="9.140625" style="13"/>
    <col min="2380" max="2380" width="9.28515625" style="13" bestFit="1" customWidth="1"/>
    <col min="2381" max="2384" width="9.140625" style="13"/>
    <col min="2385" max="2385" width="9.28515625" style="13" bestFit="1" customWidth="1"/>
    <col min="2386" max="2389" width="9.140625" style="13"/>
    <col min="2390" max="2390" width="9.28515625" style="13" bestFit="1" customWidth="1"/>
    <col min="2391" max="2392" width="9.140625" style="13"/>
    <col min="2393" max="2393" width="15.85546875" style="13" bestFit="1" customWidth="1"/>
    <col min="2394" max="2395" width="9.140625" style="13"/>
    <col min="2396" max="2396" width="9.28515625" style="13" bestFit="1" customWidth="1"/>
    <col min="2397" max="2400" width="9.140625" style="13"/>
    <col min="2401" max="2401" width="9.28515625" style="13" bestFit="1" customWidth="1"/>
    <col min="2402" max="2405" width="9.140625" style="13"/>
    <col min="2406" max="2406" width="9.28515625" style="13" bestFit="1" customWidth="1"/>
    <col min="2407" max="2408" width="9.140625" style="13"/>
    <col min="2409" max="2409" width="15.85546875" style="13" bestFit="1" customWidth="1"/>
    <col min="2410" max="2411" width="9.140625" style="13"/>
    <col min="2412" max="2412" width="9.28515625" style="13" bestFit="1" customWidth="1"/>
    <col min="2413" max="2416" width="9.140625" style="13"/>
    <col min="2417" max="2417" width="9.28515625" style="13" bestFit="1" customWidth="1"/>
    <col min="2418" max="2421" width="9.140625" style="13"/>
    <col min="2422" max="2422" width="9.28515625" style="13" bestFit="1" customWidth="1"/>
    <col min="2423" max="2424" width="9.140625" style="13"/>
    <col min="2425" max="2425" width="15.85546875" style="13" bestFit="1" customWidth="1"/>
    <col min="2426" max="2427" width="9.140625" style="13"/>
    <col min="2428" max="2428" width="9.28515625" style="13" bestFit="1" customWidth="1"/>
    <col min="2429" max="2432" width="9.140625" style="13"/>
    <col min="2433" max="2433" width="9.28515625" style="13" bestFit="1" customWidth="1"/>
    <col min="2434" max="2437" width="9.140625" style="13"/>
    <col min="2438" max="2438" width="9.28515625" style="13" bestFit="1" customWidth="1"/>
    <col min="2439" max="2440" width="9.140625" style="13"/>
    <col min="2441" max="2441" width="15.85546875" style="13" bestFit="1" customWidth="1"/>
    <col min="2442" max="2443" width="9.140625" style="13"/>
    <col min="2444" max="2444" width="9.28515625" style="13" bestFit="1" customWidth="1"/>
    <col min="2445" max="2448" width="9.140625" style="13"/>
    <col min="2449" max="2449" width="9.28515625" style="13" bestFit="1" customWidth="1"/>
    <col min="2450" max="2453" width="9.140625" style="13"/>
    <col min="2454" max="2454" width="9.28515625" style="13" bestFit="1" customWidth="1"/>
    <col min="2455" max="2456" width="9.140625" style="13"/>
    <col min="2457" max="2457" width="15.85546875" style="13" bestFit="1" customWidth="1"/>
    <col min="2458" max="2459" width="9.140625" style="13"/>
    <col min="2460" max="2460" width="9.28515625" style="13" bestFit="1" customWidth="1"/>
    <col min="2461" max="2464" width="9.140625" style="13"/>
    <col min="2465" max="2465" width="9.28515625" style="13" bestFit="1" customWidth="1"/>
    <col min="2466" max="2469" width="9.140625" style="13"/>
    <col min="2470" max="2470" width="9.28515625" style="13" bestFit="1" customWidth="1"/>
    <col min="2471" max="2472" width="9.140625" style="13"/>
    <col min="2473" max="2473" width="15.85546875" style="13" bestFit="1" customWidth="1"/>
    <col min="2474" max="2475" width="9.140625" style="13"/>
    <col min="2476" max="2476" width="9.28515625" style="13" bestFit="1" customWidth="1"/>
    <col min="2477" max="2480" width="9.140625" style="13"/>
    <col min="2481" max="2481" width="9.28515625" style="13" bestFit="1" customWidth="1"/>
    <col min="2482" max="2485" width="9.140625" style="13"/>
    <col min="2486" max="2486" width="9.28515625" style="13" bestFit="1" customWidth="1"/>
    <col min="2487" max="2488" width="9.140625" style="13"/>
    <col min="2489" max="2489" width="15.85546875" style="13" bestFit="1" customWidth="1"/>
    <col min="2490" max="2491" width="9.140625" style="13"/>
    <col min="2492" max="2492" width="9.28515625" style="13" bestFit="1" customWidth="1"/>
    <col min="2493" max="2496" width="9.140625" style="13"/>
    <col min="2497" max="2497" width="9.28515625" style="13" bestFit="1" customWidth="1"/>
    <col min="2498" max="2501" width="9.140625" style="13"/>
    <col min="2502" max="2502" width="9.28515625" style="13" bestFit="1" customWidth="1"/>
    <col min="2503" max="2504" width="9.140625" style="13"/>
    <col min="2505" max="2505" width="15.85546875" style="13" bestFit="1" customWidth="1"/>
    <col min="2506" max="2507" width="9.140625" style="13"/>
    <col min="2508" max="2508" width="9.28515625" style="13" bestFit="1" customWidth="1"/>
    <col min="2509" max="2512" width="9.140625" style="13"/>
    <col min="2513" max="2513" width="9.28515625" style="13" bestFit="1" customWidth="1"/>
    <col min="2514" max="2517" width="9.140625" style="13"/>
    <col min="2518" max="2518" width="9.28515625" style="13" bestFit="1" customWidth="1"/>
    <col min="2519" max="2520" width="9.140625" style="13"/>
    <col min="2521" max="2521" width="15.85546875" style="13" bestFit="1" customWidth="1"/>
    <col min="2522" max="2523" width="9.140625" style="13"/>
    <col min="2524" max="2524" width="9.28515625" style="13" bestFit="1" customWidth="1"/>
    <col min="2525" max="2528" width="9.140625" style="13"/>
    <col min="2529" max="2529" width="9.28515625" style="13" bestFit="1" customWidth="1"/>
    <col min="2530" max="2533" width="9.140625" style="13"/>
    <col min="2534" max="2534" width="9.28515625" style="13" bestFit="1" customWidth="1"/>
    <col min="2535" max="2536" width="9.140625" style="13"/>
    <col min="2537" max="2537" width="15.85546875" style="13" bestFit="1" customWidth="1"/>
    <col min="2538" max="2539" width="9.140625" style="13"/>
    <col min="2540" max="2540" width="9.28515625" style="13" bestFit="1" customWidth="1"/>
    <col min="2541" max="2544" width="9.140625" style="13"/>
    <col min="2545" max="2545" width="9.28515625" style="13" bestFit="1" customWidth="1"/>
    <col min="2546" max="2549" width="9.140625" style="13"/>
    <col min="2550" max="2550" width="9.28515625" style="13" bestFit="1" customWidth="1"/>
    <col min="2551" max="2552" width="9.140625" style="13"/>
    <col min="2553" max="2553" width="15.85546875" style="13" bestFit="1" customWidth="1"/>
    <col min="2554" max="2555" width="9.140625" style="13"/>
    <col min="2556" max="2556" width="9.28515625" style="13" bestFit="1" customWidth="1"/>
    <col min="2557" max="2560" width="9.140625" style="13"/>
    <col min="2561" max="2561" width="9.28515625" style="13" bestFit="1" customWidth="1"/>
    <col min="2562" max="2565" width="9.140625" style="13"/>
    <col min="2566" max="2566" width="9.28515625" style="13" bestFit="1" customWidth="1"/>
    <col min="2567" max="2568" width="9.140625" style="13"/>
    <col min="2569" max="2569" width="15.85546875" style="13" bestFit="1" customWidth="1"/>
    <col min="2570" max="2571" width="9.140625" style="13"/>
    <col min="2572" max="2572" width="9.28515625" style="13" bestFit="1" customWidth="1"/>
    <col min="2573" max="2576" width="9.140625" style="13"/>
    <col min="2577" max="2577" width="9.28515625" style="13" bestFit="1" customWidth="1"/>
    <col min="2578" max="2581" width="9.140625" style="13"/>
    <col min="2582" max="2582" width="9.28515625" style="13" bestFit="1" customWidth="1"/>
    <col min="2583" max="2584" width="9.140625" style="13"/>
    <col min="2585" max="2585" width="15.85546875" style="13" bestFit="1" customWidth="1"/>
    <col min="2586" max="2587" width="9.140625" style="13"/>
    <col min="2588" max="2588" width="9.28515625" style="13" bestFit="1" customWidth="1"/>
    <col min="2589" max="2592" width="9.140625" style="13"/>
    <col min="2593" max="2593" width="9.28515625" style="13" bestFit="1" customWidth="1"/>
    <col min="2594" max="2597" width="9.140625" style="13"/>
    <col min="2598" max="2598" width="9.28515625" style="13" bestFit="1" customWidth="1"/>
    <col min="2599" max="2600" width="9.140625" style="13"/>
    <col min="2601" max="2601" width="15.85546875" style="13" bestFit="1" customWidth="1"/>
    <col min="2602" max="2603" width="9.140625" style="13"/>
    <col min="2604" max="2604" width="9.28515625" style="13" bestFit="1" customWidth="1"/>
    <col min="2605" max="2608" width="9.140625" style="13"/>
    <col min="2609" max="2609" width="9.28515625" style="13" bestFit="1" customWidth="1"/>
    <col min="2610" max="2613" width="9.140625" style="13"/>
    <col min="2614" max="2614" width="9.28515625" style="13" bestFit="1" customWidth="1"/>
    <col min="2615" max="2616" width="9.140625" style="13"/>
    <col min="2617" max="2617" width="15.85546875" style="13" bestFit="1" customWidth="1"/>
    <col min="2618" max="2619" width="9.140625" style="13"/>
    <col min="2620" max="2620" width="9.28515625" style="13" bestFit="1" customWidth="1"/>
    <col min="2621" max="2624" width="9.140625" style="13"/>
    <col min="2625" max="2625" width="9.28515625" style="13" bestFit="1" customWidth="1"/>
    <col min="2626" max="2629" width="9.140625" style="13"/>
    <col min="2630" max="2630" width="9.28515625" style="13" bestFit="1" customWidth="1"/>
    <col min="2631" max="2632" width="9.140625" style="13"/>
    <col min="2633" max="2633" width="15.85546875" style="13" bestFit="1" customWidth="1"/>
    <col min="2634" max="2635" width="9.140625" style="13"/>
    <col min="2636" max="2636" width="9.28515625" style="13" bestFit="1" customWidth="1"/>
    <col min="2637" max="2640" width="9.140625" style="13"/>
    <col min="2641" max="2641" width="9.28515625" style="13" bestFit="1" customWidth="1"/>
    <col min="2642" max="2645" width="9.140625" style="13"/>
    <col min="2646" max="2646" width="9.28515625" style="13" bestFit="1" customWidth="1"/>
    <col min="2647" max="2648" width="9.140625" style="13"/>
    <col min="2649" max="2649" width="15.85546875" style="13" bestFit="1" customWidth="1"/>
    <col min="2650" max="2651" width="9.140625" style="13"/>
    <col min="2652" max="2652" width="9.28515625" style="13" bestFit="1" customWidth="1"/>
    <col min="2653" max="2656" width="9.140625" style="13"/>
    <col min="2657" max="2657" width="9.28515625" style="13" bestFit="1" customWidth="1"/>
    <col min="2658" max="2661" width="9.140625" style="13"/>
    <col min="2662" max="2662" width="9.28515625" style="13" bestFit="1" customWidth="1"/>
    <col min="2663" max="2664" width="9.140625" style="13"/>
    <col min="2665" max="2665" width="15.85546875" style="13" bestFit="1" customWidth="1"/>
    <col min="2666" max="2667" width="9.140625" style="13"/>
    <col min="2668" max="2668" width="9.28515625" style="13" bestFit="1" customWidth="1"/>
    <col min="2669" max="2672" width="9.140625" style="13"/>
    <col min="2673" max="2673" width="9.28515625" style="13" bestFit="1" customWidth="1"/>
    <col min="2674" max="2677" width="9.140625" style="13"/>
    <col min="2678" max="2678" width="9.28515625" style="13" bestFit="1" customWidth="1"/>
    <col min="2679" max="2680" width="9.140625" style="13"/>
    <col min="2681" max="2681" width="15.85546875" style="13" bestFit="1" customWidth="1"/>
    <col min="2682" max="2683" width="9.140625" style="13"/>
    <col min="2684" max="2684" width="9.28515625" style="13" bestFit="1" customWidth="1"/>
    <col min="2685" max="2688" width="9.140625" style="13"/>
    <col min="2689" max="2689" width="9.28515625" style="13" bestFit="1" customWidth="1"/>
    <col min="2690" max="2693" width="9.140625" style="13"/>
    <col min="2694" max="2694" width="9.28515625" style="13" bestFit="1" customWidth="1"/>
    <col min="2695" max="2696" width="9.140625" style="13"/>
    <col min="2697" max="2697" width="15.85546875" style="13" bestFit="1" customWidth="1"/>
    <col min="2698" max="2699" width="9.140625" style="13"/>
    <col min="2700" max="2700" width="9.28515625" style="13" bestFit="1" customWidth="1"/>
    <col min="2701" max="2704" width="9.140625" style="13"/>
    <col min="2705" max="2705" width="9.28515625" style="13" bestFit="1" customWidth="1"/>
    <col min="2706" max="2709" width="9.140625" style="13"/>
    <col min="2710" max="2710" width="9.28515625" style="13" bestFit="1" customWidth="1"/>
    <col min="2711" max="2712" width="9.140625" style="13"/>
    <col min="2713" max="2713" width="15.85546875" style="13" bestFit="1" customWidth="1"/>
    <col min="2714" max="2715" width="9.140625" style="13"/>
    <col min="2716" max="2716" width="9.28515625" style="13" bestFit="1" customWidth="1"/>
    <col min="2717" max="2720" width="9.140625" style="13"/>
    <col min="2721" max="2721" width="9.28515625" style="13" bestFit="1" customWidth="1"/>
    <col min="2722" max="2725" width="9.140625" style="13"/>
    <col min="2726" max="2726" width="9.28515625" style="13" bestFit="1" customWidth="1"/>
    <col min="2727" max="2728" width="9.140625" style="13"/>
    <col min="2729" max="2729" width="15.85546875" style="13" bestFit="1" customWidth="1"/>
    <col min="2730" max="2731" width="9.140625" style="13"/>
    <col min="2732" max="2732" width="9.28515625" style="13" bestFit="1" customWidth="1"/>
    <col min="2733" max="2736" width="9.140625" style="13"/>
    <col min="2737" max="2737" width="9.28515625" style="13" bestFit="1" customWidth="1"/>
    <col min="2738" max="2741" width="9.140625" style="13"/>
    <col min="2742" max="2742" width="9.28515625" style="13" bestFit="1" customWidth="1"/>
    <col min="2743" max="2744" width="9.140625" style="13"/>
    <col min="2745" max="2745" width="15.85546875" style="13" bestFit="1" customWidth="1"/>
    <col min="2746" max="2747" width="9.140625" style="13"/>
    <col min="2748" max="2748" width="9.28515625" style="13" bestFit="1" customWidth="1"/>
    <col min="2749" max="2752" width="9.140625" style="13"/>
    <col min="2753" max="2753" width="9.28515625" style="13" bestFit="1" customWidth="1"/>
    <col min="2754" max="2757" width="9.140625" style="13"/>
    <col min="2758" max="2758" width="9.28515625" style="13" bestFit="1" customWidth="1"/>
    <col min="2759" max="2760" width="9.140625" style="13"/>
    <col min="2761" max="2761" width="15.85546875" style="13" bestFit="1" customWidth="1"/>
    <col min="2762" max="2763" width="9.140625" style="13"/>
    <col min="2764" max="2764" width="9.28515625" style="13" bestFit="1" customWidth="1"/>
    <col min="2765" max="2768" width="9.140625" style="13"/>
    <col min="2769" max="2769" width="9.28515625" style="13" bestFit="1" customWidth="1"/>
    <col min="2770" max="2773" width="9.140625" style="13"/>
    <col min="2774" max="2774" width="9.28515625" style="13" bestFit="1" customWidth="1"/>
    <col min="2775" max="2776" width="9.140625" style="13"/>
    <col min="2777" max="2777" width="15.85546875" style="13" bestFit="1" customWidth="1"/>
    <col min="2778" max="2779" width="9.140625" style="13"/>
    <col min="2780" max="2780" width="9.28515625" style="13" bestFit="1" customWidth="1"/>
    <col min="2781" max="2784" width="9.140625" style="13"/>
    <col min="2785" max="2785" width="9.28515625" style="13" bestFit="1" customWidth="1"/>
    <col min="2786" max="2789" width="9.140625" style="13"/>
    <col min="2790" max="2790" width="9.28515625" style="13" bestFit="1" customWidth="1"/>
    <col min="2791" max="2792" width="9.140625" style="13"/>
    <col min="2793" max="2793" width="15.85546875" style="13" bestFit="1" customWidth="1"/>
    <col min="2794" max="2795" width="9.140625" style="13"/>
    <col min="2796" max="2796" width="9.28515625" style="13" bestFit="1" customWidth="1"/>
    <col min="2797" max="2800" width="9.140625" style="13"/>
    <col min="2801" max="2801" width="9.28515625" style="13" bestFit="1" customWidth="1"/>
    <col min="2802" max="2805" width="9.140625" style="13"/>
    <col min="2806" max="2806" width="9.28515625" style="13" bestFit="1" customWidth="1"/>
    <col min="2807" max="2808" width="9.140625" style="13"/>
    <col min="2809" max="2809" width="15.85546875" style="13" bestFit="1" customWidth="1"/>
    <col min="2810" max="2811" width="9.140625" style="13"/>
    <col min="2812" max="2812" width="9.28515625" style="13" bestFit="1" customWidth="1"/>
    <col min="2813" max="2816" width="9.140625" style="13"/>
    <col min="2817" max="2817" width="9.28515625" style="13" bestFit="1" customWidth="1"/>
    <col min="2818" max="2821" width="9.140625" style="13"/>
    <col min="2822" max="2822" width="9.28515625" style="13" bestFit="1" customWidth="1"/>
    <col min="2823" max="2824" width="9.140625" style="13"/>
    <col min="2825" max="2825" width="15.85546875" style="13" bestFit="1" customWidth="1"/>
    <col min="2826" max="2827" width="9.140625" style="13"/>
    <col min="2828" max="2828" width="9.28515625" style="13" bestFit="1" customWidth="1"/>
    <col min="2829" max="2832" width="9.140625" style="13"/>
    <col min="2833" max="2833" width="9.28515625" style="13" bestFit="1" customWidth="1"/>
    <col min="2834" max="2837" width="9.140625" style="13"/>
    <col min="2838" max="2838" width="9.28515625" style="13" bestFit="1" customWidth="1"/>
    <col min="2839" max="2840" width="9.140625" style="13"/>
    <col min="2841" max="2841" width="15.85546875" style="13" bestFit="1" customWidth="1"/>
    <col min="2842" max="2843" width="9.140625" style="13"/>
    <col min="2844" max="2844" width="9.28515625" style="13" bestFit="1" customWidth="1"/>
    <col min="2845" max="2848" width="9.140625" style="13"/>
    <col min="2849" max="2849" width="9.28515625" style="13" bestFit="1" customWidth="1"/>
    <col min="2850" max="2853" width="9.140625" style="13"/>
    <col min="2854" max="2854" width="9.28515625" style="13" bestFit="1" customWidth="1"/>
    <col min="2855" max="2856" width="9.140625" style="13"/>
    <col min="2857" max="2857" width="15.85546875" style="13" bestFit="1" customWidth="1"/>
    <col min="2858" max="2859" width="9.140625" style="13"/>
    <col min="2860" max="2860" width="9.28515625" style="13" bestFit="1" customWidth="1"/>
    <col min="2861" max="2864" width="9.140625" style="13"/>
    <col min="2865" max="2865" width="9.28515625" style="13" bestFit="1" customWidth="1"/>
    <col min="2866" max="2869" width="9.140625" style="13"/>
    <col min="2870" max="2870" width="9.28515625" style="13" bestFit="1" customWidth="1"/>
    <col min="2871" max="2872" width="9.140625" style="13"/>
    <col min="2873" max="2873" width="15.85546875" style="13" bestFit="1" customWidth="1"/>
    <col min="2874" max="2875" width="9.140625" style="13"/>
    <col min="2876" max="2876" width="9.28515625" style="13" bestFit="1" customWidth="1"/>
    <col min="2877" max="2880" width="9.140625" style="13"/>
    <col min="2881" max="2881" width="9.28515625" style="13" bestFit="1" customWidth="1"/>
    <col min="2882" max="2885" width="9.140625" style="13"/>
    <col min="2886" max="2886" width="9.28515625" style="13" bestFit="1" customWidth="1"/>
    <col min="2887" max="2888" width="9.140625" style="13"/>
    <col min="2889" max="2889" width="15.85546875" style="13" bestFit="1" customWidth="1"/>
    <col min="2890" max="2891" width="9.140625" style="13"/>
    <col min="2892" max="2892" width="9.28515625" style="13" bestFit="1" customWidth="1"/>
    <col min="2893" max="2896" width="9.140625" style="13"/>
    <col min="2897" max="2897" width="9.28515625" style="13" bestFit="1" customWidth="1"/>
    <col min="2898" max="2901" width="9.140625" style="13"/>
    <col min="2902" max="2902" width="9.28515625" style="13" bestFit="1" customWidth="1"/>
    <col min="2903" max="2904" width="9.140625" style="13"/>
    <col min="2905" max="2905" width="15.85546875" style="13" bestFit="1" customWidth="1"/>
    <col min="2906" max="2907" width="9.140625" style="13"/>
    <col min="2908" max="2908" width="9.28515625" style="13" bestFit="1" customWidth="1"/>
    <col min="2909" max="2912" width="9.140625" style="13"/>
    <col min="2913" max="2913" width="9.28515625" style="13" bestFit="1" customWidth="1"/>
    <col min="2914" max="2917" width="9.140625" style="13"/>
    <col min="2918" max="2918" width="9.28515625" style="13" bestFit="1" customWidth="1"/>
    <col min="2919" max="2920" width="9.140625" style="13"/>
    <col min="2921" max="2921" width="15.85546875" style="13" bestFit="1" customWidth="1"/>
    <col min="2922" max="2923" width="9.140625" style="13"/>
    <col min="2924" max="2924" width="9.28515625" style="13" bestFit="1" customWidth="1"/>
    <col min="2925" max="2928" width="9.140625" style="13"/>
    <col min="2929" max="2929" width="9.28515625" style="13" bestFit="1" customWidth="1"/>
    <col min="2930" max="2933" width="9.140625" style="13"/>
    <col min="2934" max="2934" width="9.28515625" style="13" bestFit="1" customWidth="1"/>
    <col min="2935" max="2936" width="9.140625" style="13"/>
    <col min="2937" max="2937" width="15.85546875" style="13" bestFit="1" customWidth="1"/>
    <col min="2938" max="2939" width="9.140625" style="13"/>
    <col min="2940" max="2940" width="9.28515625" style="13" bestFit="1" customWidth="1"/>
    <col min="2941" max="2944" width="9.140625" style="13"/>
    <col min="2945" max="2945" width="9.28515625" style="13" bestFit="1" customWidth="1"/>
    <col min="2946" max="2949" width="9.140625" style="13"/>
    <col min="2950" max="2950" width="9.28515625" style="13" bestFit="1" customWidth="1"/>
    <col min="2951" max="2952" width="9.140625" style="13"/>
    <col min="2953" max="2953" width="15.85546875" style="13" bestFit="1" customWidth="1"/>
    <col min="2954" max="2955" width="9.140625" style="13"/>
    <col min="2956" max="2956" width="9.28515625" style="13" bestFit="1" customWidth="1"/>
    <col min="2957" max="2960" width="9.140625" style="13"/>
    <col min="2961" max="2961" width="9.28515625" style="13" bestFit="1" customWidth="1"/>
    <col min="2962" max="2965" width="9.140625" style="13"/>
    <col min="2966" max="2966" width="9.28515625" style="13" bestFit="1" customWidth="1"/>
    <col min="2967" max="2968" width="9.140625" style="13"/>
    <col min="2969" max="2969" width="15.85546875" style="13" bestFit="1" customWidth="1"/>
    <col min="2970" max="2971" width="9.140625" style="13"/>
    <col min="2972" max="2972" width="9.28515625" style="13" bestFit="1" customWidth="1"/>
    <col min="2973" max="2976" width="9.140625" style="13"/>
    <col min="2977" max="2977" width="9.28515625" style="13" bestFit="1" customWidth="1"/>
    <col min="2978" max="2981" width="9.140625" style="13"/>
    <col min="2982" max="2982" width="9.28515625" style="13" bestFit="1" customWidth="1"/>
    <col min="2983" max="2984" width="9.140625" style="13"/>
    <col min="2985" max="2985" width="15.85546875" style="13" bestFit="1" customWidth="1"/>
    <col min="2986" max="2987" width="9.140625" style="13"/>
    <col min="2988" max="2988" width="9.28515625" style="13" bestFit="1" customWidth="1"/>
    <col min="2989" max="2992" width="9.140625" style="13"/>
    <col min="2993" max="2993" width="9.28515625" style="13" bestFit="1" customWidth="1"/>
    <col min="2994" max="2997" width="9.140625" style="13"/>
    <col min="2998" max="2998" width="9.28515625" style="13" bestFit="1" customWidth="1"/>
    <col min="2999" max="3000" width="9.140625" style="13"/>
    <col min="3001" max="3001" width="15.85546875" style="13" bestFit="1" customWidth="1"/>
    <col min="3002" max="3003" width="9.140625" style="13"/>
    <col min="3004" max="3004" width="9.28515625" style="13" bestFit="1" customWidth="1"/>
    <col min="3005" max="3008" width="9.140625" style="13"/>
    <col min="3009" max="3009" width="9.28515625" style="13" bestFit="1" customWidth="1"/>
    <col min="3010" max="3013" width="9.140625" style="13"/>
    <col min="3014" max="3014" width="9.28515625" style="13" bestFit="1" customWidth="1"/>
    <col min="3015" max="3016" width="9.140625" style="13"/>
    <col min="3017" max="3017" width="15.85546875" style="13" bestFit="1" customWidth="1"/>
    <col min="3018" max="3019" width="9.140625" style="13"/>
    <col min="3020" max="3020" width="9.28515625" style="13" bestFit="1" customWidth="1"/>
    <col min="3021" max="3024" width="9.140625" style="13"/>
    <col min="3025" max="3025" width="9.28515625" style="13" bestFit="1" customWidth="1"/>
    <col min="3026" max="3029" width="9.140625" style="13"/>
    <col min="3030" max="3030" width="9.28515625" style="13" bestFit="1" customWidth="1"/>
    <col min="3031" max="3032" width="9.140625" style="13"/>
    <col min="3033" max="3033" width="15.85546875" style="13" bestFit="1" customWidth="1"/>
    <col min="3034" max="3035" width="9.140625" style="13"/>
    <col min="3036" max="3036" width="9.28515625" style="13" bestFit="1" customWidth="1"/>
    <col min="3037" max="3040" width="9.140625" style="13"/>
    <col min="3041" max="3041" width="9.28515625" style="13" bestFit="1" customWidth="1"/>
    <col min="3042" max="3045" width="9.140625" style="13"/>
    <col min="3046" max="3046" width="9.28515625" style="13" bestFit="1" customWidth="1"/>
    <col min="3047" max="3048" width="9.140625" style="13"/>
    <col min="3049" max="3049" width="15.85546875" style="13" bestFit="1" customWidth="1"/>
    <col min="3050" max="3051" width="9.140625" style="13"/>
    <col min="3052" max="3052" width="9.28515625" style="13" bestFit="1" customWidth="1"/>
    <col min="3053" max="3056" width="9.140625" style="13"/>
    <col min="3057" max="3057" width="9.28515625" style="13" bestFit="1" customWidth="1"/>
    <col min="3058" max="3061" width="9.140625" style="13"/>
    <col min="3062" max="3062" width="9.28515625" style="13" bestFit="1" customWidth="1"/>
    <col min="3063" max="3064" width="9.140625" style="13"/>
    <col min="3065" max="3065" width="15.85546875" style="13" bestFit="1" customWidth="1"/>
    <col min="3066" max="3067" width="9.140625" style="13"/>
    <col min="3068" max="3068" width="9.28515625" style="13" bestFit="1" customWidth="1"/>
    <col min="3069" max="3072" width="9.140625" style="13"/>
    <col min="3073" max="3073" width="9.28515625" style="13" bestFit="1" customWidth="1"/>
    <col min="3074" max="3077" width="9.140625" style="13"/>
    <col min="3078" max="3078" width="9.28515625" style="13" bestFit="1" customWidth="1"/>
    <col min="3079" max="3080" width="9.140625" style="13"/>
    <col min="3081" max="3081" width="15.85546875" style="13" bestFit="1" customWidth="1"/>
    <col min="3082" max="3083" width="9.140625" style="13"/>
    <col min="3084" max="3084" width="9.28515625" style="13" bestFit="1" customWidth="1"/>
    <col min="3085" max="3088" width="9.140625" style="13"/>
    <col min="3089" max="3089" width="9.28515625" style="13" bestFit="1" customWidth="1"/>
    <col min="3090" max="3093" width="9.140625" style="13"/>
    <col min="3094" max="3094" width="9.28515625" style="13" bestFit="1" customWidth="1"/>
    <col min="3095" max="3096" width="9.140625" style="13"/>
    <col min="3097" max="3097" width="15.85546875" style="13" bestFit="1" customWidth="1"/>
    <col min="3098" max="3099" width="9.140625" style="13"/>
    <col min="3100" max="3100" width="9.28515625" style="13" bestFit="1" customWidth="1"/>
    <col min="3101" max="3104" width="9.140625" style="13"/>
    <col min="3105" max="3105" width="9.28515625" style="13" bestFit="1" customWidth="1"/>
    <col min="3106" max="3109" width="9.140625" style="13"/>
    <col min="3110" max="3110" width="9.28515625" style="13" bestFit="1" customWidth="1"/>
    <col min="3111" max="3112" width="9.140625" style="13"/>
    <col min="3113" max="3113" width="15.85546875" style="13" bestFit="1" customWidth="1"/>
    <col min="3114" max="3115" width="9.140625" style="13"/>
    <col min="3116" max="3116" width="9.28515625" style="13" bestFit="1" customWidth="1"/>
    <col min="3117" max="3120" width="9.140625" style="13"/>
    <col min="3121" max="3121" width="9.28515625" style="13" bestFit="1" customWidth="1"/>
    <col min="3122" max="3125" width="9.140625" style="13"/>
    <col min="3126" max="3126" width="9.28515625" style="13" bestFit="1" customWidth="1"/>
    <col min="3127" max="3128" width="9.140625" style="13"/>
    <col min="3129" max="3129" width="15.85546875" style="13" bestFit="1" customWidth="1"/>
    <col min="3130" max="3131" width="9.140625" style="13"/>
    <col min="3132" max="3132" width="9.28515625" style="13" bestFit="1" customWidth="1"/>
    <col min="3133" max="3136" width="9.140625" style="13"/>
    <col min="3137" max="3137" width="9.28515625" style="13" bestFit="1" customWidth="1"/>
    <col min="3138" max="3141" width="9.140625" style="13"/>
    <col min="3142" max="3142" width="9.28515625" style="13" bestFit="1" customWidth="1"/>
    <col min="3143" max="3144" width="9.140625" style="13"/>
    <col min="3145" max="3145" width="15.85546875" style="13" bestFit="1" customWidth="1"/>
    <col min="3146" max="3147" width="9.140625" style="13"/>
    <col min="3148" max="3148" width="9.28515625" style="13" bestFit="1" customWidth="1"/>
    <col min="3149" max="3152" width="9.140625" style="13"/>
    <col min="3153" max="3153" width="9.28515625" style="13" bestFit="1" customWidth="1"/>
    <col min="3154" max="3157" width="9.140625" style="13"/>
    <col min="3158" max="3158" width="9.28515625" style="13" bestFit="1" customWidth="1"/>
    <col min="3159" max="3160" width="9.140625" style="13"/>
    <col min="3161" max="3161" width="15.85546875" style="13" bestFit="1" customWidth="1"/>
    <col min="3162" max="3163" width="9.140625" style="13"/>
    <col min="3164" max="3164" width="9.28515625" style="13" bestFit="1" customWidth="1"/>
    <col min="3165" max="3168" width="9.140625" style="13"/>
    <col min="3169" max="3169" width="9.28515625" style="13" bestFit="1" customWidth="1"/>
    <col min="3170" max="3173" width="9.140625" style="13"/>
    <col min="3174" max="3174" width="9.28515625" style="13" bestFit="1" customWidth="1"/>
    <col min="3175" max="3176" width="9.140625" style="13"/>
    <col min="3177" max="3177" width="15.85546875" style="13" bestFit="1" customWidth="1"/>
    <col min="3178" max="3179" width="9.140625" style="13"/>
    <col min="3180" max="3180" width="9.28515625" style="13" bestFit="1" customWidth="1"/>
    <col min="3181" max="3184" width="9.140625" style="13"/>
    <col min="3185" max="3185" width="9.28515625" style="13" bestFit="1" customWidth="1"/>
    <col min="3186" max="3189" width="9.140625" style="13"/>
    <col min="3190" max="3190" width="9.28515625" style="13" bestFit="1" customWidth="1"/>
    <col min="3191" max="3192" width="9.140625" style="13"/>
    <col min="3193" max="3193" width="15.85546875" style="13" bestFit="1" customWidth="1"/>
    <col min="3194" max="3195" width="9.140625" style="13"/>
    <col min="3196" max="3196" width="9.28515625" style="13" bestFit="1" customWidth="1"/>
    <col min="3197" max="3200" width="9.140625" style="13"/>
    <col min="3201" max="3201" width="9.28515625" style="13" bestFit="1" customWidth="1"/>
    <col min="3202" max="3205" width="9.140625" style="13"/>
    <col min="3206" max="3206" width="9.28515625" style="13" bestFit="1" customWidth="1"/>
    <col min="3207" max="3208" width="9.140625" style="13"/>
    <col min="3209" max="3209" width="15.85546875" style="13" bestFit="1" customWidth="1"/>
    <col min="3210" max="3211" width="9.140625" style="13"/>
    <col min="3212" max="3212" width="9.28515625" style="13" bestFit="1" customWidth="1"/>
    <col min="3213" max="3216" width="9.140625" style="13"/>
    <col min="3217" max="3217" width="9.28515625" style="13" bestFit="1" customWidth="1"/>
    <col min="3218" max="3221" width="9.140625" style="13"/>
    <col min="3222" max="3222" width="9.28515625" style="13" bestFit="1" customWidth="1"/>
    <col min="3223" max="3224" width="9.140625" style="13"/>
    <col min="3225" max="3225" width="15.85546875" style="13" bestFit="1" customWidth="1"/>
    <col min="3226" max="3227" width="9.140625" style="13"/>
    <col min="3228" max="3228" width="9.28515625" style="13" bestFit="1" customWidth="1"/>
    <col min="3229" max="3232" width="9.140625" style="13"/>
    <col min="3233" max="3233" width="9.28515625" style="13" bestFit="1" customWidth="1"/>
    <col min="3234" max="3237" width="9.140625" style="13"/>
    <col min="3238" max="3238" width="9.28515625" style="13" bestFit="1" customWidth="1"/>
    <col min="3239" max="3240" width="9.140625" style="13"/>
    <col min="3241" max="3241" width="15.85546875" style="13" bestFit="1" customWidth="1"/>
    <col min="3242" max="3243" width="9.140625" style="13"/>
    <col min="3244" max="3244" width="9.28515625" style="13" bestFit="1" customWidth="1"/>
    <col min="3245" max="3248" width="9.140625" style="13"/>
    <col min="3249" max="3249" width="9.28515625" style="13" bestFit="1" customWidth="1"/>
    <col min="3250" max="3253" width="9.140625" style="13"/>
    <col min="3254" max="3254" width="9.28515625" style="13" bestFit="1" customWidth="1"/>
    <col min="3255" max="3256" width="9.140625" style="13"/>
    <col min="3257" max="3257" width="15.85546875" style="13" bestFit="1" customWidth="1"/>
    <col min="3258" max="3259" width="9.140625" style="13"/>
    <col min="3260" max="3260" width="9.28515625" style="13" bestFit="1" customWidth="1"/>
    <col min="3261" max="3264" width="9.140625" style="13"/>
    <col min="3265" max="3265" width="9.28515625" style="13" bestFit="1" customWidth="1"/>
    <col min="3266" max="3269" width="9.140625" style="13"/>
    <col min="3270" max="3270" width="9.28515625" style="13" bestFit="1" customWidth="1"/>
    <col min="3271" max="3272" width="9.140625" style="13"/>
    <col min="3273" max="3273" width="15.85546875" style="13" bestFit="1" customWidth="1"/>
    <col min="3274" max="3275" width="9.140625" style="13"/>
    <col min="3276" max="3276" width="9.28515625" style="13" bestFit="1" customWidth="1"/>
    <col min="3277" max="3280" width="9.140625" style="13"/>
    <col min="3281" max="3281" width="9.28515625" style="13" bestFit="1" customWidth="1"/>
    <col min="3282" max="3285" width="9.140625" style="13"/>
    <col min="3286" max="3286" width="9.28515625" style="13" bestFit="1" customWidth="1"/>
    <col min="3287" max="3288" width="9.140625" style="13"/>
    <col min="3289" max="3289" width="15.85546875" style="13" bestFit="1" customWidth="1"/>
    <col min="3290" max="3291" width="9.140625" style="13"/>
    <col min="3292" max="3292" width="9.28515625" style="13" bestFit="1" customWidth="1"/>
    <col min="3293" max="3296" width="9.140625" style="13"/>
    <col min="3297" max="3297" width="9.28515625" style="13" bestFit="1" customWidth="1"/>
    <col min="3298" max="3301" width="9.140625" style="13"/>
    <col min="3302" max="3302" width="9.28515625" style="13" bestFit="1" customWidth="1"/>
    <col min="3303" max="3304" width="9.140625" style="13"/>
    <col min="3305" max="3305" width="15.85546875" style="13" bestFit="1" customWidth="1"/>
    <col min="3306" max="3307" width="9.140625" style="13"/>
    <col min="3308" max="3308" width="9.28515625" style="13" bestFit="1" customWidth="1"/>
    <col min="3309" max="3312" width="9.140625" style="13"/>
    <col min="3313" max="3313" width="9.28515625" style="13" bestFit="1" customWidth="1"/>
    <col min="3314" max="3317" width="9.140625" style="13"/>
    <col min="3318" max="3318" width="9.28515625" style="13" bestFit="1" customWidth="1"/>
    <col min="3319" max="3320" width="9.140625" style="13"/>
    <col min="3321" max="3321" width="15.85546875" style="13" bestFit="1" customWidth="1"/>
    <col min="3322" max="3323" width="9.140625" style="13"/>
    <col min="3324" max="3324" width="9.28515625" style="13" bestFit="1" customWidth="1"/>
    <col min="3325" max="3328" width="9.140625" style="13"/>
    <col min="3329" max="3329" width="9.28515625" style="13" bestFit="1" customWidth="1"/>
    <col min="3330" max="3333" width="9.140625" style="13"/>
    <col min="3334" max="3334" width="9.28515625" style="13" bestFit="1" customWidth="1"/>
    <col min="3335" max="3336" width="9.140625" style="13"/>
    <col min="3337" max="3337" width="15.85546875" style="13" bestFit="1" customWidth="1"/>
    <col min="3338" max="3339" width="9.140625" style="13"/>
    <col min="3340" max="3340" width="9.28515625" style="13" bestFit="1" customWidth="1"/>
    <col min="3341" max="3344" width="9.140625" style="13"/>
    <col min="3345" max="3345" width="9.28515625" style="13" bestFit="1" customWidth="1"/>
    <col min="3346" max="3349" width="9.140625" style="13"/>
    <col min="3350" max="3350" width="9.28515625" style="13" bestFit="1" customWidth="1"/>
    <col min="3351" max="3352" width="9.140625" style="13"/>
    <col min="3353" max="3353" width="15.85546875" style="13" bestFit="1" customWidth="1"/>
    <col min="3354" max="3355" width="9.140625" style="13"/>
    <col min="3356" max="3356" width="9.28515625" style="13" bestFit="1" customWidth="1"/>
    <col min="3357" max="3360" width="9.140625" style="13"/>
    <col min="3361" max="3361" width="9.28515625" style="13" bestFit="1" customWidth="1"/>
    <col min="3362" max="3365" width="9.140625" style="13"/>
    <col min="3366" max="3366" width="9.28515625" style="13" bestFit="1" customWidth="1"/>
    <col min="3367" max="3368" width="9.140625" style="13"/>
    <col min="3369" max="3369" width="15.85546875" style="13" bestFit="1" customWidth="1"/>
    <col min="3370" max="3371" width="9.140625" style="13"/>
    <col min="3372" max="3372" width="9.28515625" style="13" bestFit="1" customWidth="1"/>
    <col min="3373" max="3376" width="9.140625" style="13"/>
    <col min="3377" max="3377" width="9.28515625" style="13" bestFit="1" customWidth="1"/>
    <col min="3378" max="3381" width="9.140625" style="13"/>
    <col min="3382" max="3382" width="9.28515625" style="13" bestFit="1" customWidth="1"/>
    <col min="3383" max="3384" width="9.140625" style="13"/>
    <col min="3385" max="3385" width="15.85546875" style="13" bestFit="1" customWidth="1"/>
    <col min="3386" max="3387" width="9.140625" style="13"/>
    <col min="3388" max="3388" width="9.28515625" style="13" bestFit="1" customWidth="1"/>
    <col min="3389" max="3392" width="9.140625" style="13"/>
    <col min="3393" max="3393" width="9.28515625" style="13" bestFit="1" customWidth="1"/>
    <col min="3394" max="3397" width="9.140625" style="13"/>
    <col min="3398" max="3398" width="9.28515625" style="13" bestFit="1" customWidth="1"/>
    <col min="3399" max="3400" width="9.140625" style="13"/>
    <col min="3401" max="3401" width="15.85546875" style="13" bestFit="1" customWidth="1"/>
    <col min="3402" max="3403" width="9.140625" style="13"/>
    <col min="3404" max="3404" width="9.28515625" style="13" bestFit="1" customWidth="1"/>
    <col min="3405" max="3408" width="9.140625" style="13"/>
    <col min="3409" max="3409" width="9.28515625" style="13" bestFit="1" customWidth="1"/>
    <col min="3410" max="3413" width="9.140625" style="13"/>
    <col min="3414" max="3414" width="9.28515625" style="13" bestFit="1" customWidth="1"/>
    <col min="3415" max="3416" width="9.140625" style="13"/>
    <col min="3417" max="3417" width="15.85546875" style="13" bestFit="1" customWidth="1"/>
    <col min="3418" max="3419" width="9.140625" style="13"/>
    <col min="3420" max="3420" width="9.28515625" style="13" bestFit="1" customWidth="1"/>
    <col min="3421" max="3424" width="9.140625" style="13"/>
    <col min="3425" max="3425" width="9.28515625" style="13" bestFit="1" customWidth="1"/>
    <col min="3426" max="3429" width="9.140625" style="13"/>
    <col min="3430" max="3430" width="9.28515625" style="13" bestFit="1" customWidth="1"/>
    <col min="3431" max="3432" width="9.140625" style="13"/>
    <col min="3433" max="3433" width="15.85546875" style="13" bestFit="1" customWidth="1"/>
    <col min="3434" max="3435" width="9.140625" style="13"/>
    <col min="3436" max="3436" width="9.28515625" style="13" bestFit="1" customWidth="1"/>
    <col min="3437" max="3440" width="9.140625" style="13"/>
    <col min="3441" max="3441" width="9.28515625" style="13" bestFit="1" customWidth="1"/>
    <col min="3442" max="3445" width="9.140625" style="13"/>
    <col min="3446" max="3446" width="9.28515625" style="13" bestFit="1" customWidth="1"/>
    <col min="3447" max="3448" width="9.140625" style="13"/>
    <col min="3449" max="3449" width="15.85546875" style="13" bestFit="1" customWidth="1"/>
    <col min="3450" max="3451" width="9.140625" style="13"/>
    <col min="3452" max="3452" width="9.28515625" style="13" bestFit="1" customWidth="1"/>
    <col min="3453" max="3456" width="9.140625" style="13"/>
    <col min="3457" max="3457" width="9.28515625" style="13" bestFit="1" customWidth="1"/>
    <col min="3458" max="3461" width="9.140625" style="13"/>
    <col min="3462" max="3462" width="9.28515625" style="13" bestFit="1" customWidth="1"/>
    <col min="3463" max="3464" width="9.140625" style="13"/>
    <col min="3465" max="3465" width="15.85546875" style="13" bestFit="1" customWidth="1"/>
    <col min="3466" max="3467" width="9.140625" style="13"/>
    <col min="3468" max="3468" width="9.28515625" style="13" bestFit="1" customWidth="1"/>
    <col min="3469" max="3472" width="9.140625" style="13"/>
    <col min="3473" max="3473" width="9.28515625" style="13" bestFit="1" customWidth="1"/>
    <col min="3474" max="3477" width="9.140625" style="13"/>
    <col min="3478" max="3478" width="9.28515625" style="13" bestFit="1" customWidth="1"/>
    <col min="3479" max="3480" width="9.140625" style="13"/>
    <col min="3481" max="3481" width="15.85546875" style="13" bestFit="1" customWidth="1"/>
    <col min="3482" max="3483" width="9.140625" style="13"/>
    <col min="3484" max="3484" width="9.28515625" style="13" bestFit="1" customWidth="1"/>
    <col min="3485" max="3488" width="9.140625" style="13"/>
    <col min="3489" max="3489" width="9.28515625" style="13" bestFit="1" customWidth="1"/>
    <col min="3490" max="3493" width="9.140625" style="13"/>
    <col min="3494" max="3494" width="9.28515625" style="13" bestFit="1" customWidth="1"/>
    <col min="3495" max="3496" width="9.140625" style="13"/>
    <col min="3497" max="3497" width="15.85546875" style="13" bestFit="1" customWidth="1"/>
    <col min="3498" max="3499" width="9.140625" style="13"/>
    <col min="3500" max="3500" width="9.28515625" style="13" bestFit="1" customWidth="1"/>
    <col min="3501" max="3504" width="9.140625" style="13"/>
    <col min="3505" max="3505" width="9.28515625" style="13" bestFit="1" customWidth="1"/>
    <col min="3506" max="3509" width="9.140625" style="13"/>
    <col min="3510" max="3510" width="9.28515625" style="13" bestFit="1" customWidth="1"/>
    <col min="3511" max="3512" width="9.140625" style="13"/>
    <col min="3513" max="3513" width="15.85546875" style="13" bestFit="1" customWidth="1"/>
    <col min="3514" max="3515" width="9.140625" style="13"/>
    <col min="3516" max="3516" width="9.28515625" style="13" bestFit="1" customWidth="1"/>
    <col min="3517" max="3520" width="9.140625" style="13"/>
    <col min="3521" max="3521" width="9.28515625" style="13" bestFit="1" customWidth="1"/>
    <col min="3522" max="3525" width="9.140625" style="13"/>
    <col min="3526" max="3526" width="9.28515625" style="13" bestFit="1" customWidth="1"/>
    <col min="3527" max="3528" width="9.140625" style="13"/>
    <col min="3529" max="3529" width="15.85546875" style="13" bestFit="1" customWidth="1"/>
    <col min="3530" max="3531" width="9.140625" style="13"/>
    <col min="3532" max="3532" width="9.28515625" style="13" bestFit="1" customWidth="1"/>
    <col min="3533" max="3536" width="9.140625" style="13"/>
    <col min="3537" max="3537" width="9.28515625" style="13" bestFit="1" customWidth="1"/>
    <col min="3538" max="3541" width="9.140625" style="13"/>
    <col min="3542" max="3542" width="9.28515625" style="13" bestFit="1" customWidth="1"/>
    <col min="3543" max="3544" width="9.140625" style="13"/>
    <col min="3545" max="3545" width="15.85546875" style="13" bestFit="1" customWidth="1"/>
    <col min="3546" max="3547" width="9.140625" style="13"/>
    <col min="3548" max="3548" width="9.28515625" style="13" bestFit="1" customWidth="1"/>
    <col min="3549" max="3552" width="9.140625" style="13"/>
    <col min="3553" max="3553" width="9.28515625" style="13" bestFit="1" customWidth="1"/>
    <col min="3554" max="3557" width="9.140625" style="13"/>
    <col min="3558" max="3558" width="9.28515625" style="13" bestFit="1" customWidth="1"/>
    <col min="3559" max="3560" width="9.140625" style="13"/>
    <col min="3561" max="3561" width="15.85546875" style="13" bestFit="1" customWidth="1"/>
    <col min="3562" max="3563" width="9.140625" style="13"/>
    <col min="3564" max="3564" width="9.28515625" style="13" bestFit="1" customWidth="1"/>
    <col min="3565" max="3568" width="9.140625" style="13"/>
    <col min="3569" max="3569" width="9.28515625" style="13" bestFit="1" customWidth="1"/>
    <col min="3570" max="3573" width="9.140625" style="13"/>
    <col min="3574" max="3574" width="9.28515625" style="13" bestFit="1" customWidth="1"/>
    <col min="3575" max="3576" width="9.140625" style="13"/>
    <col min="3577" max="3577" width="15.85546875" style="13" bestFit="1" customWidth="1"/>
    <col min="3578" max="3579" width="9.140625" style="13"/>
    <col min="3580" max="3580" width="9.28515625" style="13" bestFit="1" customWidth="1"/>
    <col min="3581" max="3584" width="9.140625" style="13"/>
    <col min="3585" max="3585" width="9.28515625" style="13" bestFit="1" customWidth="1"/>
    <col min="3586" max="3589" width="9.140625" style="13"/>
    <col min="3590" max="3590" width="9.28515625" style="13" bestFit="1" customWidth="1"/>
    <col min="3591" max="3592" width="9.140625" style="13"/>
    <col min="3593" max="3593" width="15.85546875" style="13" bestFit="1" customWidth="1"/>
    <col min="3594" max="3595" width="9.140625" style="13"/>
    <col min="3596" max="3596" width="9.28515625" style="13" bestFit="1" customWidth="1"/>
    <col min="3597" max="3600" width="9.140625" style="13"/>
    <col min="3601" max="3601" width="9.28515625" style="13" bestFit="1" customWidth="1"/>
    <col min="3602" max="3605" width="9.140625" style="13"/>
    <col min="3606" max="3606" width="9.28515625" style="13" bestFit="1" customWidth="1"/>
    <col min="3607" max="3608" width="9.140625" style="13"/>
    <col min="3609" max="3609" width="15.85546875" style="13" bestFit="1" customWidth="1"/>
    <col min="3610" max="3611" width="9.140625" style="13"/>
    <col min="3612" max="3612" width="9.28515625" style="13" bestFit="1" customWidth="1"/>
    <col min="3613" max="3616" width="9.140625" style="13"/>
    <col min="3617" max="3617" width="9.28515625" style="13" bestFit="1" customWidth="1"/>
    <col min="3618" max="3621" width="9.140625" style="13"/>
    <col min="3622" max="3622" width="9.28515625" style="13" bestFit="1" customWidth="1"/>
    <col min="3623" max="3624" width="9.140625" style="13"/>
    <col min="3625" max="3625" width="15.85546875" style="13" bestFit="1" customWidth="1"/>
    <col min="3626" max="3627" width="9.140625" style="13"/>
    <col min="3628" max="3628" width="9.28515625" style="13" bestFit="1" customWidth="1"/>
    <col min="3629" max="3632" width="9.140625" style="13"/>
    <col min="3633" max="3633" width="9.28515625" style="13" bestFit="1" customWidth="1"/>
    <col min="3634" max="3637" width="9.140625" style="13"/>
    <col min="3638" max="3638" width="9.28515625" style="13" bestFit="1" customWidth="1"/>
    <col min="3639" max="3640" width="9.140625" style="13"/>
    <col min="3641" max="3641" width="15.85546875" style="13" bestFit="1" customWidth="1"/>
    <col min="3642" max="3643" width="9.140625" style="13"/>
    <col min="3644" max="3644" width="9.28515625" style="13" bestFit="1" customWidth="1"/>
    <col min="3645" max="3648" width="9.140625" style="13"/>
    <col min="3649" max="3649" width="9.28515625" style="13" bestFit="1" customWidth="1"/>
    <col min="3650" max="3653" width="9.140625" style="13"/>
    <col min="3654" max="3654" width="9.28515625" style="13" bestFit="1" customWidth="1"/>
    <col min="3655" max="3656" width="9.140625" style="13"/>
    <col min="3657" max="3657" width="15.85546875" style="13" bestFit="1" customWidth="1"/>
    <col min="3658" max="3659" width="9.140625" style="13"/>
    <col min="3660" max="3660" width="9.28515625" style="13" bestFit="1" customWidth="1"/>
    <col min="3661" max="3664" width="9.140625" style="13"/>
    <col min="3665" max="3665" width="9.28515625" style="13" bestFit="1" customWidth="1"/>
    <col min="3666" max="3669" width="9.140625" style="13"/>
    <col min="3670" max="3670" width="9.28515625" style="13" bestFit="1" customWidth="1"/>
    <col min="3671" max="3672" width="9.140625" style="13"/>
    <col min="3673" max="3673" width="15.85546875" style="13" bestFit="1" customWidth="1"/>
    <col min="3674" max="3675" width="9.140625" style="13"/>
    <col min="3676" max="3676" width="9.28515625" style="13" bestFit="1" customWidth="1"/>
    <col min="3677" max="3680" width="9.140625" style="13"/>
    <col min="3681" max="3681" width="9.28515625" style="13" bestFit="1" customWidth="1"/>
    <col min="3682" max="3685" width="9.140625" style="13"/>
    <col min="3686" max="3686" width="9.28515625" style="13" bestFit="1" customWidth="1"/>
    <col min="3687" max="3688" width="9.140625" style="13"/>
    <col min="3689" max="3689" width="15.85546875" style="13" bestFit="1" customWidth="1"/>
    <col min="3690" max="3691" width="9.140625" style="13"/>
    <col min="3692" max="3692" width="9.28515625" style="13" bestFit="1" customWidth="1"/>
    <col min="3693" max="3696" width="9.140625" style="13"/>
    <col min="3697" max="3697" width="9.28515625" style="13" bestFit="1" customWidth="1"/>
    <col min="3698" max="3701" width="9.140625" style="13"/>
    <col min="3702" max="3702" width="9.28515625" style="13" bestFit="1" customWidth="1"/>
    <col min="3703" max="3704" width="9.140625" style="13"/>
    <col min="3705" max="3705" width="15.85546875" style="13" bestFit="1" customWidth="1"/>
    <col min="3706" max="3707" width="9.140625" style="13"/>
    <col min="3708" max="3708" width="9.28515625" style="13" bestFit="1" customWidth="1"/>
    <col min="3709" max="3712" width="9.140625" style="13"/>
    <col min="3713" max="3713" width="9.28515625" style="13" bestFit="1" customWidth="1"/>
    <col min="3714" max="3717" width="9.140625" style="13"/>
    <col min="3718" max="3718" width="9.28515625" style="13" bestFit="1" customWidth="1"/>
    <col min="3719" max="3720" width="9.140625" style="13"/>
    <col min="3721" max="3721" width="15.85546875" style="13" bestFit="1" customWidth="1"/>
    <col min="3722" max="3723" width="9.140625" style="13"/>
    <col min="3724" max="3724" width="9.28515625" style="13" bestFit="1" customWidth="1"/>
    <col min="3725" max="3728" width="9.140625" style="13"/>
    <col min="3729" max="3729" width="9.28515625" style="13" bestFit="1" customWidth="1"/>
    <col min="3730" max="3733" width="9.140625" style="13"/>
    <col min="3734" max="3734" width="9.28515625" style="13" bestFit="1" customWidth="1"/>
    <col min="3735" max="3736" width="9.140625" style="13"/>
    <col min="3737" max="3737" width="15.85546875" style="13" bestFit="1" customWidth="1"/>
    <col min="3738" max="3739" width="9.140625" style="13"/>
    <col min="3740" max="3740" width="9.28515625" style="13" bestFit="1" customWidth="1"/>
    <col min="3741" max="3744" width="9.140625" style="13"/>
    <col min="3745" max="3745" width="9.28515625" style="13" bestFit="1" customWidth="1"/>
    <col min="3746" max="3749" width="9.140625" style="13"/>
    <col min="3750" max="3750" width="9.28515625" style="13" bestFit="1" customWidth="1"/>
    <col min="3751" max="3752" width="9.140625" style="13"/>
    <col min="3753" max="3753" width="15.85546875" style="13" bestFit="1" customWidth="1"/>
    <col min="3754" max="3755" width="9.140625" style="13"/>
    <col min="3756" max="3756" width="9.28515625" style="13" bestFit="1" customWidth="1"/>
    <col min="3757" max="3760" width="9.140625" style="13"/>
    <col min="3761" max="3761" width="9.28515625" style="13" bestFit="1" customWidth="1"/>
    <col min="3762" max="3765" width="9.140625" style="13"/>
    <col min="3766" max="3766" width="9.28515625" style="13" bestFit="1" customWidth="1"/>
    <col min="3767" max="3768" width="9.140625" style="13"/>
    <col min="3769" max="3769" width="15.85546875" style="13" bestFit="1" customWidth="1"/>
    <col min="3770" max="3771" width="9.140625" style="13"/>
    <col min="3772" max="3772" width="9.28515625" style="13" bestFit="1" customWidth="1"/>
    <col min="3773" max="3776" width="9.140625" style="13"/>
    <col min="3777" max="3777" width="9.28515625" style="13" bestFit="1" customWidth="1"/>
    <col min="3778" max="3781" width="9.140625" style="13"/>
    <col min="3782" max="3782" width="9.28515625" style="13" bestFit="1" customWidth="1"/>
    <col min="3783" max="3784" width="9.140625" style="13"/>
    <col min="3785" max="3785" width="15.85546875" style="13" bestFit="1" customWidth="1"/>
    <col min="3786" max="3787" width="9.140625" style="13"/>
    <col min="3788" max="3788" width="9.28515625" style="13" bestFit="1" customWidth="1"/>
    <col min="3789" max="3792" width="9.140625" style="13"/>
    <col min="3793" max="3793" width="9.28515625" style="13" bestFit="1" customWidth="1"/>
    <col min="3794" max="3797" width="9.140625" style="13"/>
    <col min="3798" max="3798" width="9.28515625" style="13" bestFit="1" customWidth="1"/>
    <col min="3799" max="3800" width="9.140625" style="13"/>
    <col min="3801" max="3801" width="15.85546875" style="13" bestFit="1" customWidth="1"/>
    <col min="3802" max="3803" width="9.140625" style="13"/>
    <col min="3804" max="3804" width="9.28515625" style="13" bestFit="1" customWidth="1"/>
    <col min="3805" max="3808" width="9.140625" style="13"/>
    <col min="3809" max="3809" width="9.28515625" style="13" bestFit="1" customWidth="1"/>
    <col min="3810" max="3813" width="9.140625" style="13"/>
    <col min="3814" max="3814" width="9.28515625" style="13" bestFit="1" customWidth="1"/>
    <col min="3815" max="3816" width="9.140625" style="13"/>
    <col min="3817" max="3817" width="15.85546875" style="13" bestFit="1" customWidth="1"/>
    <col min="3818" max="3819" width="9.140625" style="13"/>
    <col min="3820" max="3820" width="9.28515625" style="13" bestFit="1" customWidth="1"/>
    <col min="3821" max="3824" width="9.140625" style="13"/>
    <col min="3825" max="3825" width="9.28515625" style="13" bestFit="1" customWidth="1"/>
    <col min="3826" max="3829" width="9.140625" style="13"/>
    <col min="3830" max="3830" width="9.28515625" style="13" bestFit="1" customWidth="1"/>
    <col min="3831" max="3832" width="9.140625" style="13"/>
    <col min="3833" max="3833" width="15.85546875" style="13" bestFit="1" customWidth="1"/>
    <col min="3834" max="3835" width="9.140625" style="13"/>
    <col min="3836" max="3836" width="9.28515625" style="13" bestFit="1" customWidth="1"/>
    <col min="3837" max="3840" width="9.140625" style="13"/>
    <col min="3841" max="3841" width="9.28515625" style="13" bestFit="1" customWidth="1"/>
    <col min="3842" max="3845" width="9.140625" style="13"/>
    <col min="3846" max="3846" width="9.28515625" style="13" bestFit="1" customWidth="1"/>
    <col min="3847" max="3848" width="9.140625" style="13"/>
    <col min="3849" max="3849" width="15.85546875" style="13" bestFit="1" customWidth="1"/>
    <col min="3850" max="3851" width="9.140625" style="13"/>
    <col min="3852" max="3852" width="9.28515625" style="13" bestFit="1" customWidth="1"/>
    <col min="3853" max="3856" width="9.140625" style="13"/>
    <col min="3857" max="3857" width="9.28515625" style="13" bestFit="1" customWidth="1"/>
    <col min="3858" max="3861" width="9.140625" style="13"/>
    <col min="3862" max="3862" width="9.28515625" style="13" bestFit="1" customWidth="1"/>
    <col min="3863" max="3864" width="9.140625" style="13"/>
    <col min="3865" max="3865" width="15.85546875" style="13" bestFit="1" customWidth="1"/>
    <col min="3866" max="3867" width="9.140625" style="13"/>
    <col min="3868" max="3868" width="9.28515625" style="13" bestFit="1" customWidth="1"/>
    <col min="3869" max="3872" width="9.140625" style="13"/>
    <col min="3873" max="3873" width="9.28515625" style="13" bestFit="1" customWidth="1"/>
    <col min="3874" max="3877" width="9.140625" style="13"/>
    <col min="3878" max="3878" width="9.28515625" style="13" bestFit="1" customWidth="1"/>
    <col min="3879" max="3880" width="9.140625" style="13"/>
    <col min="3881" max="3881" width="15.85546875" style="13" bestFit="1" customWidth="1"/>
    <col min="3882" max="3883" width="9.140625" style="13"/>
    <col min="3884" max="3884" width="9.28515625" style="13" bestFit="1" customWidth="1"/>
    <col min="3885" max="3888" width="9.140625" style="13"/>
    <col min="3889" max="3889" width="9.28515625" style="13" bestFit="1" customWidth="1"/>
    <col min="3890" max="3893" width="9.140625" style="13"/>
    <col min="3894" max="3894" width="9.28515625" style="13" bestFit="1" customWidth="1"/>
    <col min="3895" max="3896" width="9.140625" style="13"/>
    <col min="3897" max="3897" width="15.85546875" style="13" bestFit="1" customWidth="1"/>
    <col min="3898" max="3899" width="9.140625" style="13"/>
    <col min="3900" max="3900" width="9.28515625" style="13" bestFit="1" customWidth="1"/>
    <col min="3901" max="3904" width="9.140625" style="13"/>
    <col min="3905" max="3905" width="9.28515625" style="13" bestFit="1" customWidth="1"/>
    <col min="3906" max="3909" width="9.140625" style="13"/>
    <col min="3910" max="3910" width="9.28515625" style="13" bestFit="1" customWidth="1"/>
    <col min="3911" max="3912" width="9.140625" style="13"/>
    <col min="3913" max="3913" width="15.85546875" style="13" bestFit="1" customWidth="1"/>
    <col min="3914" max="3915" width="9.140625" style="13"/>
    <col min="3916" max="3916" width="9.28515625" style="13" bestFit="1" customWidth="1"/>
    <col min="3917" max="3920" width="9.140625" style="13"/>
    <col min="3921" max="3921" width="9.28515625" style="13" bestFit="1" customWidth="1"/>
    <col min="3922" max="3925" width="9.140625" style="13"/>
    <col min="3926" max="3926" width="9.28515625" style="13" bestFit="1" customWidth="1"/>
    <col min="3927" max="3928" width="9.140625" style="13"/>
    <col min="3929" max="3929" width="15.85546875" style="13" bestFit="1" customWidth="1"/>
    <col min="3930" max="3931" width="9.140625" style="13"/>
    <col min="3932" max="3932" width="9.28515625" style="13" bestFit="1" customWidth="1"/>
    <col min="3933" max="3936" width="9.140625" style="13"/>
    <col min="3937" max="3937" width="9.28515625" style="13" bestFit="1" customWidth="1"/>
    <col min="3938" max="3941" width="9.140625" style="13"/>
    <col min="3942" max="3942" width="9.28515625" style="13" bestFit="1" customWidth="1"/>
    <col min="3943" max="3944" width="9.140625" style="13"/>
    <col min="3945" max="3945" width="15.85546875" style="13" bestFit="1" customWidth="1"/>
    <col min="3946" max="3947" width="9.140625" style="13"/>
    <col min="3948" max="3948" width="9.28515625" style="13" bestFit="1" customWidth="1"/>
    <col min="3949" max="3952" width="9.140625" style="13"/>
    <col min="3953" max="3953" width="9.28515625" style="13" bestFit="1" customWidth="1"/>
    <col min="3954" max="3957" width="9.140625" style="13"/>
    <col min="3958" max="3958" width="9.28515625" style="13" bestFit="1" customWidth="1"/>
    <col min="3959" max="3960" width="9.140625" style="13"/>
    <col min="3961" max="3961" width="15.85546875" style="13" bestFit="1" customWidth="1"/>
    <col min="3962" max="3963" width="9.140625" style="13"/>
    <col min="3964" max="3964" width="9.28515625" style="13" bestFit="1" customWidth="1"/>
    <col min="3965" max="3968" width="9.140625" style="13"/>
    <col min="3969" max="3969" width="9.28515625" style="13" bestFit="1" customWidth="1"/>
    <col min="3970" max="3973" width="9.140625" style="13"/>
    <col min="3974" max="3974" width="9.28515625" style="13" bestFit="1" customWidth="1"/>
    <col min="3975" max="3976" width="9.140625" style="13"/>
    <col min="3977" max="3977" width="15.85546875" style="13" bestFit="1" customWidth="1"/>
    <col min="3978" max="3979" width="9.140625" style="13"/>
    <col min="3980" max="3980" width="9.28515625" style="13" bestFit="1" customWidth="1"/>
    <col min="3981" max="3984" width="9.140625" style="13"/>
    <col min="3985" max="3985" width="9.28515625" style="13" bestFit="1" customWidth="1"/>
    <col min="3986" max="3989" width="9.140625" style="13"/>
    <col min="3990" max="3990" width="9.28515625" style="13" bestFit="1" customWidth="1"/>
    <col min="3991" max="3992" width="9.140625" style="13"/>
    <col min="3993" max="3993" width="15.85546875" style="13" bestFit="1" customWidth="1"/>
    <col min="3994" max="3995" width="9.140625" style="13"/>
    <col min="3996" max="3996" width="9.28515625" style="13" bestFit="1" customWidth="1"/>
    <col min="3997" max="4000" width="9.140625" style="13"/>
    <col min="4001" max="4001" width="9.28515625" style="13" bestFit="1" customWidth="1"/>
    <col min="4002" max="4005" width="9.140625" style="13"/>
    <col min="4006" max="4006" width="9.28515625" style="13" bestFit="1" customWidth="1"/>
    <col min="4007" max="4008" width="9.140625" style="13"/>
    <col min="4009" max="4009" width="15.85546875" style="13" bestFit="1" customWidth="1"/>
    <col min="4010" max="4011" width="9.140625" style="13"/>
    <col min="4012" max="4012" width="9.28515625" style="13" bestFit="1" customWidth="1"/>
    <col min="4013" max="4016" width="9.140625" style="13"/>
    <col min="4017" max="4017" width="9.28515625" style="13" bestFit="1" customWidth="1"/>
    <col min="4018" max="4021" width="9.140625" style="13"/>
    <col min="4022" max="4022" width="9.28515625" style="13" bestFit="1" customWidth="1"/>
    <col min="4023" max="4024" width="9.140625" style="13"/>
    <col min="4025" max="4025" width="15.85546875" style="13" bestFit="1" customWidth="1"/>
    <col min="4026" max="4027" width="9.140625" style="13"/>
    <col min="4028" max="4028" width="9.28515625" style="13" bestFit="1" customWidth="1"/>
    <col min="4029" max="4032" width="9.140625" style="13"/>
    <col min="4033" max="4033" width="9.28515625" style="13" bestFit="1" customWidth="1"/>
    <col min="4034" max="4037" width="9.140625" style="13"/>
    <col min="4038" max="4038" width="9.28515625" style="13" bestFit="1" customWidth="1"/>
    <col min="4039" max="4040" width="9.140625" style="13"/>
    <col min="4041" max="4041" width="15.85546875" style="13" bestFit="1" customWidth="1"/>
    <col min="4042" max="4043" width="9.140625" style="13"/>
    <col min="4044" max="4044" width="9.28515625" style="13" bestFit="1" customWidth="1"/>
    <col min="4045" max="4048" width="9.140625" style="13"/>
    <col min="4049" max="4049" width="9.28515625" style="13" bestFit="1" customWidth="1"/>
    <col min="4050" max="4053" width="9.140625" style="13"/>
    <col min="4054" max="4054" width="9.28515625" style="13" bestFit="1" customWidth="1"/>
    <col min="4055" max="4056" width="9.140625" style="13"/>
    <col min="4057" max="4057" width="15.85546875" style="13" bestFit="1" customWidth="1"/>
    <col min="4058" max="4059" width="9.140625" style="13"/>
    <col min="4060" max="4060" width="9.28515625" style="13" bestFit="1" customWidth="1"/>
    <col min="4061" max="4064" width="9.140625" style="13"/>
    <col min="4065" max="4065" width="9.28515625" style="13" bestFit="1" customWidth="1"/>
    <col min="4066" max="4069" width="9.140625" style="13"/>
    <col min="4070" max="4070" width="9.28515625" style="13" bestFit="1" customWidth="1"/>
    <col min="4071" max="4072" width="9.140625" style="13"/>
    <col min="4073" max="4073" width="15.85546875" style="13" bestFit="1" customWidth="1"/>
    <col min="4074" max="4075" width="9.140625" style="13"/>
    <col min="4076" max="4076" width="9.28515625" style="13" bestFit="1" customWidth="1"/>
    <col min="4077" max="4080" width="9.140625" style="13"/>
    <col min="4081" max="4081" width="9.28515625" style="13" bestFit="1" customWidth="1"/>
    <col min="4082" max="4085" width="9.140625" style="13"/>
    <col min="4086" max="4086" width="9.28515625" style="13" bestFit="1" customWidth="1"/>
    <col min="4087" max="4088" width="9.140625" style="13"/>
    <col min="4089" max="4089" width="15.85546875" style="13" bestFit="1" customWidth="1"/>
    <col min="4090" max="4091" width="9.140625" style="13"/>
    <col min="4092" max="4092" width="9.28515625" style="13" bestFit="1" customWidth="1"/>
    <col min="4093" max="4096" width="9.140625" style="13"/>
    <col min="4097" max="4097" width="9.28515625" style="13" bestFit="1" customWidth="1"/>
    <col min="4098" max="4101" width="9.140625" style="13"/>
    <col min="4102" max="4102" width="9.28515625" style="13" bestFit="1" customWidth="1"/>
    <col min="4103" max="4104" width="9.140625" style="13"/>
    <col min="4105" max="4105" width="15.85546875" style="13" bestFit="1" customWidth="1"/>
    <col min="4106" max="4107" width="9.140625" style="13"/>
    <col min="4108" max="4108" width="9.28515625" style="13" bestFit="1" customWidth="1"/>
    <col min="4109" max="4112" width="9.140625" style="13"/>
    <col min="4113" max="4113" width="9.28515625" style="13" bestFit="1" customWidth="1"/>
    <col min="4114" max="4117" width="9.140625" style="13"/>
    <col min="4118" max="4118" width="9.28515625" style="13" bestFit="1" customWidth="1"/>
    <col min="4119" max="4120" width="9.140625" style="13"/>
    <col min="4121" max="4121" width="15.85546875" style="13" bestFit="1" customWidth="1"/>
    <col min="4122" max="4123" width="9.140625" style="13"/>
    <col min="4124" max="4124" width="9.28515625" style="13" bestFit="1" customWidth="1"/>
    <col min="4125" max="4128" width="9.140625" style="13"/>
    <col min="4129" max="4129" width="9.28515625" style="13" bestFit="1" customWidth="1"/>
    <col min="4130" max="4133" width="9.140625" style="13"/>
    <col min="4134" max="4134" width="9.28515625" style="13" bestFit="1" customWidth="1"/>
    <col min="4135" max="4136" width="9.140625" style="13"/>
    <col min="4137" max="4137" width="15.85546875" style="13" bestFit="1" customWidth="1"/>
    <col min="4138" max="4139" width="9.140625" style="13"/>
    <col min="4140" max="4140" width="9.28515625" style="13" bestFit="1" customWidth="1"/>
    <col min="4141" max="4144" width="9.140625" style="13"/>
    <col min="4145" max="4145" width="9.28515625" style="13" bestFit="1" customWidth="1"/>
    <col min="4146" max="4149" width="9.140625" style="13"/>
    <col min="4150" max="4150" width="9.28515625" style="13" bestFit="1" customWidth="1"/>
    <col min="4151" max="4152" width="9.140625" style="13"/>
    <col min="4153" max="4153" width="15.85546875" style="13" bestFit="1" customWidth="1"/>
    <col min="4154" max="4155" width="9.140625" style="13"/>
    <col min="4156" max="4156" width="9.28515625" style="13" bestFit="1" customWidth="1"/>
    <col min="4157" max="4160" width="9.140625" style="13"/>
    <col min="4161" max="4161" width="9.28515625" style="13" bestFit="1" customWidth="1"/>
    <col min="4162" max="4165" width="9.140625" style="13"/>
    <col min="4166" max="4166" width="9.28515625" style="13" bestFit="1" customWidth="1"/>
    <col min="4167" max="4168" width="9.140625" style="13"/>
    <col min="4169" max="4169" width="15.85546875" style="13" bestFit="1" customWidth="1"/>
    <col min="4170" max="4171" width="9.140625" style="13"/>
    <col min="4172" max="4172" width="9.28515625" style="13" bestFit="1" customWidth="1"/>
    <col min="4173" max="4176" width="9.140625" style="13"/>
    <col min="4177" max="4177" width="9.28515625" style="13" bestFit="1" customWidth="1"/>
    <col min="4178" max="4181" width="9.140625" style="13"/>
    <col min="4182" max="4182" width="9.28515625" style="13" bestFit="1" customWidth="1"/>
    <col min="4183" max="4184" width="9.140625" style="13"/>
    <col min="4185" max="4185" width="15.85546875" style="13" bestFit="1" customWidth="1"/>
    <col min="4186" max="4187" width="9.140625" style="13"/>
    <col min="4188" max="4188" width="9.28515625" style="13" bestFit="1" customWidth="1"/>
    <col min="4189" max="4192" width="9.140625" style="13"/>
    <col min="4193" max="4193" width="9.28515625" style="13" bestFit="1" customWidth="1"/>
    <col min="4194" max="4197" width="9.140625" style="13"/>
    <col min="4198" max="4198" width="9.28515625" style="13" bestFit="1" customWidth="1"/>
    <col min="4199" max="4200" width="9.140625" style="13"/>
    <col min="4201" max="4201" width="15.85546875" style="13" bestFit="1" customWidth="1"/>
    <col min="4202" max="4203" width="9.140625" style="13"/>
    <col min="4204" max="4204" width="9.28515625" style="13" bestFit="1" customWidth="1"/>
    <col min="4205" max="4208" width="9.140625" style="13"/>
    <col min="4209" max="4209" width="9.28515625" style="13" bestFit="1" customWidth="1"/>
    <col min="4210" max="4213" width="9.140625" style="13"/>
    <col min="4214" max="4214" width="9.28515625" style="13" bestFit="1" customWidth="1"/>
    <col min="4215" max="4216" width="9.140625" style="13"/>
    <col min="4217" max="4217" width="15.85546875" style="13" bestFit="1" customWidth="1"/>
    <col min="4218" max="4219" width="9.140625" style="13"/>
    <col min="4220" max="4220" width="9.28515625" style="13" bestFit="1" customWidth="1"/>
    <col min="4221" max="4224" width="9.140625" style="13"/>
    <col min="4225" max="4225" width="9.28515625" style="13" bestFit="1" customWidth="1"/>
    <col min="4226" max="4229" width="9.140625" style="13"/>
    <col min="4230" max="4230" width="9.28515625" style="13" bestFit="1" customWidth="1"/>
    <col min="4231" max="4232" width="9.140625" style="13"/>
    <col min="4233" max="4233" width="15.85546875" style="13" bestFit="1" customWidth="1"/>
    <col min="4234" max="4235" width="9.140625" style="13"/>
    <col min="4236" max="4236" width="9.28515625" style="13" bestFit="1" customWidth="1"/>
    <col min="4237" max="4240" width="9.140625" style="13"/>
    <col min="4241" max="4241" width="9.28515625" style="13" bestFit="1" customWidth="1"/>
    <col min="4242" max="4245" width="9.140625" style="13"/>
    <col min="4246" max="4246" width="9.28515625" style="13" bestFit="1" customWidth="1"/>
    <col min="4247" max="4248" width="9.140625" style="13"/>
    <col min="4249" max="4249" width="15.85546875" style="13" bestFit="1" customWidth="1"/>
    <col min="4250" max="4251" width="9.140625" style="13"/>
    <col min="4252" max="4252" width="9.28515625" style="13" bestFit="1" customWidth="1"/>
    <col min="4253" max="4256" width="9.140625" style="13"/>
    <col min="4257" max="4257" width="9.28515625" style="13" bestFit="1" customWidth="1"/>
    <col min="4258" max="4261" width="9.140625" style="13"/>
    <col min="4262" max="4262" width="9.28515625" style="13" bestFit="1" customWidth="1"/>
    <col min="4263" max="4264" width="9.140625" style="13"/>
    <col min="4265" max="4265" width="15.85546875" style="13" bestFit="1" customWidth="1"/>
    <col min="4266" max="4267" width="9.140625" style="13"/>
    <col min="4268" max="4268" width="9.28515625" style="13" bestFit="1" customWidth="1"/>
    <col min="4269" max="4272" width="9.140625" style="13"/>
    <col min="4273" max="4273" width="9.28515625" style="13" bestFit="1" customWidth="1"/>
    <col min="4274" max="4277" width="9.140625" style="13"/>
    <col min="4278" max="4278" width="9.28515625" style="13" bestFit="1" customWidth="1"/>
    <col min="4279" max="4280" width="9.140625" style="13"/>
    <col min="4281" max="4281" width="15.85546875" style="13" bestFit="1" customWidth="1"/>
    <col min="4282" max="4283" width="9.140625" style="13"/>
    <col min="4284" max="4284" width="9.28515625" style="13" bestFit="1" customWidth="1"/>
    <col min="4285" max="4288" width="9.140625" style="13"/>
    <col min="4289" max="4289" width="9.28515625" style="13" bestFit="1" customWidth="1"/>
    <col min="4290" max="4293" width="9.140625" style="13"/>
    <col min="4294" max="4294" width="9.28515625" style="13" bestFit="1" customWidth="1"/>
    <col min="4295" max="4296" width="9.140625" style="13"/>
    <col min="4297" max="4297" width="15.85546875" style="13" bestFit="1" customWidth="1"/>
    <col min="4298" max="4299" width="9.140625" style="13"/>
    <col min="4300" max="4300" width="9.28515625" style="13" bestFit="1" customWidth="1"/>
    <col min="4301" max="4304" width="9.140625" style="13"/>
    <col min="4305" max="4305" width="9.28515625" style="13" bestFit="1" customWidth="1"/>
    <col min="4306" max="4309" width="9.140625" style="13"/>
    <col min="4310" max="4310" width="9.28515625" style="13" bestFit="1" customWidth="1"/>
    <col min="4311" max="4312" width="9.140625" style="13"/>
    <col min="4313" max="4313" width="15.85546875" style="13" bestFit="1" customWidth="1"/>
    <col min="4314" max="4315" width="9.140625" style="13"/>
    <col min="4316" max="4316" width="9.28515625" style="13" bestFit="1" customWidth="1"/>
    <col min="4317" max="4320" width="9.140625" style="13"/>
    <col min="4321" max="4321" width="9.28515625" style="13" bestFit="1" customWidth="1"/>
    <col min="4322" max="4325" width="9.140625" style="13"/>
    <col min="4326" max="4326" width="9.28515625" style="13" bestFit="1" customWidth="1"/>
    <col min="4327" max="4328" width="9.140625" style="13"/>
    <col min="4329" max="4329" width="15.85546875" style="13" bestFit="1" customWidth="1"/>
    <col min="4330" max="4331" width="9.140625" style="13"/>
    <col min="4332" max="4332" width="9.28515625" style="13" bestFit="1" customWidth="1"/>
    <col min="4333" max="4336" width="9.140625" style="13"/>
    <col min="4337" max="4337" width="9.28515625" style="13" bestFit="1" customWidth="1"/>
    <col min="4338" max="4341" width="9.140625" style="13"/>
    <col min="4342" max="4342" width="9.28515625" style="13" bestFit="1" customWidth="1"/>
    <col min="4343" max="4344" width="9.140625" style="13"/>
    <col min="4345" max="4345" width="15.85546875" style="13" bestFit="1" customWidth="1"/>
    <col min="4346" max="4347" width="9.140625" style="13"/>
    <col min="4348" max="4348" width="9.28515625" style="13" bestFit="1" customWidth="1"/>
    <col min="4349" max="4352" width="9.140625" style="13"/>
    <col min="4353" max="4353" width="9.28515625" style="13" bestFit="1" customWidth="1"/>
    <col min="4354" max="4357" width="9.140625" style="13"/>
    <col min="4358" max="4358" width="9.28515625" style="13" bestFit="1" customWidth="1"/>
    <col min="4359" max="4360" width="9.140625" style="13"/>
    <col min="4361" max="4361" width="15.85546875" style="13" bestFit="1" customWidth="1"/>
    <col min="4362" max="4363" width="9.140625" style="13"/>
    <col min="4364" max="4364" width="9.28515625" style="13" bestFit="1" customWidth="1"/>
    <col min="4365" max="4368" width="9.140625" style="13"/>
    <col min="4369" max="4369" width="9.28515625" style="13" bestFit="1" customWidth="1"/>
    <col min="4370" max="4373" width="9.140625" style="13"/>
    <col min="4374" max="4374" width="9.28515625" style="13" bestFit="1" customWidth="1"/>
    <col min="4375" max="4376" width="9.140625" style="13"/>
    <col min="4377" max="4377" width="15.85546875" style="13" bestFit="1" customWidth="1"/>
    <col min="4378" max="4379" width="9.140625" style="13"/>
    <col min="4380" max="4380" width="9.28515625" style="13" bestFit="1" customWidth="1"/>
    <col min="4381" max="4384" width="9.140625" style="13"/>
    <col min="4385" max="4385" width="9.28515625" style="13" bestFit="1" customWidth="1"/>
    <col min="4386" max="4389" width="9.140625" style="13"/>
    <col min="4390" max="4390" width="9.28515625" style="13" bestFit="1" customWidth="1"/>
    <col min="4391" max="4392" width="9.140625" style="13"/>
    <col min="4393" max="4393" width="15.85546875" style="13" bestFit="1" customWidth="1"/>
    <col min="4394" max="4395" width="9.140625" style="13"/>
    <col min="4396" max="4396" width="9.28515625" style="13" bestFit="1" customWidth="1"/>
    <col min="4397" max="4400" width="9.140625" style="13"/>
    <col min="4401" max="4401" width="9.28515625" style="13" bestFit="1" customWidth="1"/>
    <col min="4402" max="4405" width="9.140625" style="13"/>
    <col min="4406" max="4406" width="9.28515625" style="13" bestFit="1" customWidth="1"/>
    <col min="4407" max="4408" width="9.140625" style="13"/>
    <col min="4409" max="4409" width="15.85546875" style="13" bestFit="1" customWidth="1"/>
    <col min="4410" max="4411" width="9.140625" style="13"/>
    <col min="4412" max="4412" width="9.28515625" style="13" bestFit="1" customWidth="1"/>
    <col min="4413" max="4416" width="9.140625" style="13"/>
    <col min="4417" max="4417" width="9.28515625" style="13" bestFit="1" customWidth="1"/>
    <col min="4418" max="4421" width="9.140625" style="13"/>
    <col min="4422" max="4422" width="9.28515625" style="13" bestFit="1" customWidth="1"/>
    <col min="4423" max="4424" width="9.140625" style="13"/>
    <col min="4425" max="4425" width="15.85546875" style="13" bestFit="1" customWidth="1"/>
    <col min="4426" max="4427" width="9.140625" style="13"/>
    <col min="4428" max="4428" width="9.28515625" style="13" bestFit="1" customWidth="1"/>
    <col min="4429" max="4432" width="9.140625" style="13"/>
    <col min="4433" max="4433" width="9.28515625" style="13" bestFit="1" customWidth="1"/>
    <col min="4434" max="4437" width="9.140625" style="13"/>
    <col min="4438" max="4438" width="9.28515625" style="13" bestFit="1" customWidth="1"/>
    <col min="4439" max="4440" width="9.140625" style="13"/>
    <col min="4441" max="4441" width="15.85546875" style="13" bestFit="1" customWidth="1"/>
    <col min="4442" max="4443" width="9.140625" style="13"/>
    <col min="4444" max="4444" width="9.28515625" style="13" bestFit="1" customWidth="1"/>
    <col min="4445" max="4448" width="9.140625" style="13"/>
    <col min="4449" max="4449" width="9.28515625" style="13" bestFit="1" customWidth="1"/>
    <col min="4450" max="4453" width="9.140625" style="13"/>
    <col min="4454" max="4454" width="9.28515625" style="13" bestFit="1" customWidth="1"/>
    <col min="4455" max="4456" width="9.140625" style="13"/>
    <col min="4457" max="4457" width="15.85546875" style="13" bestFit="1" customWidth="1"/>
    <col min="4458" max="4459" width="9.140625" style="13"/>
    <col min="4460" max="4460" width="9.28515625" style="13" bestFit="1" customWidth="1"/>
    <col min="4461" max="4464" width="9.140625" style="13"/>
    <col min="4465" max="4465" width="9.28515625" style="13" bestFit="1" customWidth="1"/>
    <col min="4466" max="4469" width="9.140625" style="13"/>
    <col min="4470" max="4470" width="9.28515625" style="13" bestFit="1" customWidth="1"/>
    <col min="4471" max="4472" width="9.140625" style="13"/>
    <col min="4473" max="4473" width="15.85546875" style="13" bestFit="1" customWidth="1"/>
    <col min="4474" max="4475" width="9.140625" style="13"/>
    <col min="4476" max="4476" width="9.28515625" style="13" bestFit="1" customWidth="1"/>
    <col min="4477" max="4480" width="9.140625" style="13"/>
    <col min="4481" max="4481" width="9.28515625" style="13" bestFit="1" customWidth="1"/>
    <col min="4482" max="4485" width="9.140625" style="13"/>
    <col min="4486" max="4486" width="9.28515625" style="13" bestFit="1" customWidth="1"/>
    <col min="4487" max="4488" width="9.140625" style="13"/>
    <col min="4489" max="4489" width="15.85546875" style="13" bestFit="1" customWidth="1"/>
    <col min="4490" max="4491" width="9.140625" style="13"/>
    <col min="4492" max="4492" width="9.28515625" style="13" bestFit="1" customWidth="1"/>
    <col min="4493" max="4496" width="9.140625" style="13"/>
    <col min="4497" max="4497" width="9.28515625" style="13" bestFit="1" customWidth="1"/>
    <col min="4498" max="4501" width="9.140625" style="13"/>
    <col min="4502" max="4502" width="9.28515625" style="13" bestFit="1" customWidth="1"/>
    <col min="4503" max="4504" width="9.140625" style="13"/>
    <col min="4505" max="4505" width="15.85546875" style="13" bestFit="1" customWidth="1"/>
    <col min="4506" max="4507" width="9.140625" style="13"/>
    <col min="4508" max="4508" width="9.28515625" style="13" bestFit="1" customWidth="1"/>
    <col min="4509" max="4512" width="9.140625" style="13"/>
    <col min="4513" max="4513" width="9.28515625" style="13" bestFit="1" customWidth="1"/>
    <col min="4514" max="4517" width="9.140625" style="13"/>
    <col min="4518" max="4518" width="9.28515625" style="13" bestFit="1" customWidth="1"/>
    <col min="4519" max="4520" width="9.140625" style="13"/>
    <col min="4521" max="4521" width="15.85546875" style="13" bestFit="1" customWidth="1"/>
    <col min="4522" max="4523" width="9.140625" style="13"/>
    <col min="4524" max="4524" width="9.28515625" style="13" bestFit="1" customWidth="1"/>
    <col min="4525" max="4528" width="9.140625" style="13"/>
    <col min="4529" max="4529" width="9.28515625" style="13" bestFit="1" customWidth="1"/>
    <col min="4530" max="4533" width="9.140625" style="13"/>
    <col min="4534" max="4534" width="9.28515625" style="13" bestFit="1" customWidth="1"/>
    <col min="4535" max="4536" width="9.140625" style="13"/>
    <col min="4537" max="4537" width="15.85546875" style="13" bestFit="1" customWidth="1"/>
    <col min="4538" max="4539" width="9.140625" style="13"/>
    <col min="4540" max="4540" width="9.28515625" style="13" bestFit="1" customWidth="1"/>
    <col min="4541" max="4544" width="9.140625" style="13"/>
    <col min="4545" max="4545" width="9.28515625" style="13" bestFit="1" customWidth="1"/>
    <col min="4546" max="4549" width="9.140625" style="13"/>
    <col min="4550" max="4550" width="9.28515625" style="13" bestFit="1" customWidth="1"/>
    <col min="4551" max="4552" width="9.140625" style="13"/>
    <col min="4553" max="4553" width="15.85546875" style="13" bestFit="1" customWidth="1"/>
    <col min="4554" max="4555" width="9.140625" style="13"/>
    <col min="4556" max="4556" width="9.28515625" style="13" bestFit="1" customWidth="1"/>
    <col min="4557" max="4560" width="9.140625" style="13"/>
    <col min="4561" max="4561" width="9.28515625" style="13" bestFit="1" customWidth="1"/>
    <col min="4562" max="4565" width="9.140625" style="13"/>
    <col min="4566" max="4566" width="9.28515625" style="13" bestFit="1" customWidth="1"/>
    <col min="4567" max="4568" width="9.140625" style="13"/>
    <col min="4569" max="4569" width="15.85546875" style="13" bestFit="1" customWidth="1"/>
    <col min="4570" max="4571" width="9.140625" style="13"/>
    <col min="4572" max="4572" width="9.28515625" style="13" bestFit="1" customWidth="1"/>
    <col min="4573" max="4576" width="9.140625" style="13"/>
    <col min="4577" max="4577" width="9.28515625" style="13" bestFit="1" customWidth="1"/>
    <col min="4578" max="4581" width="9.140625" style="13"/>
    <col min="4582" max="4582" width="9.28515625" style="13" bestFit="1" customWidth="1"/>
    <col min="4583" max="4584" width="9.140625" style="13"/>
    <col min="4585" max="4585" width="15.85546875" style="13" bestFit="1" customWidth="1"/>
    <col min="4586" max="4587" width="9.140625" style="13"/>
    <col min="4588" max="4588" width="9.28515625" style="13" bestFit="1" customWidth="1"/>
    <col min="4589" max="4592" width="9.140625" style="13"/>
    <col min="4593" max="4593" width="9.28515625" style="13" bestFit="1" customWidth="1"/>
    <col min="4594" max="4597" width="9.140625" style="13"/>
    <col min="4598" max="4598" width="9.28515625" style="13" bestFit="1" customWidth="1"/>
    <col min="4599" max="4600" width="9.140625" style="13"/>
    <col min="4601" max="4601" width="15.85546875" style="13" bestFit="1" customWidth="1"/>
    <col min="4602" max="4603" width="9.140625" style="13"/>
    <col min="4604" max="4604" width="9.28515625" style="13" bestFit="1" customWidth="1"/>
    <col min="4605" max="4608" width="9.140625" style="13"/>
    <col min="4609" max="4609" width="9.28515625" style="13" bestFit="1" customWidth="1"/>
    <col min="4610" max="4613" width="9.140625" style="13"/>
    <col min="4614" max="4614" width="9.28515625" style="13" bestFit="1" customWidth="1"/>
    <col min="4615" max="4616" width="9.140625" style="13"/>
    <col min="4617" max="4617" width="15.85546875" style="13" bestFit="1" customWidth="1"/>
    <col min="4618" max="4619" width="9.140625" style="13"/>
    <col min="4620" max="4620" width="9.28515625" style="13" bestFit="1" customWidth="1"/>
    <col min="4621" max="4624" width="9.140625" style="13"/>
    <col min="4625" max="4625" width="9.28515625" style="13" bestFit="1" customWidth="1"/>
    <col min="4626" max="4629" width="9.140625" style="13"/>
    <col min="4630" max="4630" width="9.28515625" style="13" bestFit="1" customWidth="1"/>
    <col min="4631" max="4632" width="9.140625" style="13"/>
    <col min="4633" max="4633" width="15.85546875" style="13" bestFit="1" customWidth="1"/>
    <col min="4634" max="4635" width="9.140625" style="13"/>
    <col min="4636" max="4636" width="9.28515625" style="13" bestFit="1" customWidth="1"/>
    <col min="4637" max="4640" width="9.140625" style="13"/>
    <col min="4641" max="4641" width="9.28515625" style="13" bestFit="1" customWidth="1"/>
    <col min="4642" max="4645" width="9.140625" style="13"/>
    <col min="4646" max="4646" width="9.28515625" style="13" bestFit="1" customWidth="1"/>
    <col min="4647" max="4648" width="9.140625" style="13"/>
    <col min="4649" max="4649" width="15.85546875" style="13" bestFit="1" customWidth="1"/>
    <col min="4650" max="4651" width="9.140625" style="13"/>
    <col min="4652" max="4652" width="9.28515625" style="13" bestFit="1" customWidth="1"/>
    <col min="4653" max="4656" width="9.140625" style="13"/>
    <col min="4657" max="4657" width="9.28515625" style="13" bestFit="1" customWidth="1"/>
    <col min="4658" max="4661" width="9.140625" style="13"/>
    <col min="4662" max="4662" width="9.28515625" style="13" bestFit="1" customWidth="1"/>
    <col min="4663" max="4664" width="9.140625" style="13"/>
    <col min="4665" max="4665" width="15.85546875" style="13" bestFit="1" customWidth="1"/>
    <col min="4666" max="4667" width="9.140625" style="13"/>
    <col min="4668" max="4668" width="9.28515625" style="13" bestFit="1" customWidth="1"/>
    <col min="4669" max="4672" width="9.140625" style="13"/>
    <col min="4673" max="4673" width="9.28515625" style="13" bestFit="1" customWidth="1"/>
    <col min="4674" max="4677" width="9.140625" style="13"/>
    <col min="4678" max="4678" width="9.28515625" style="13" bestFit="1" customWidth="1"/>
    <col min="4679" max="4680" width="9.140625" style="13"/>
    <col min="4681" max="4681" width="15.85546875" style="13" bestFit="1" customWidth="1"/>
    <col min="4682" max="4683" width="9.140625" style="13"/>
    <col min="4684" max="4684" width="9.28515625" style="13" bestFit="1" customWidth="1"/>
    <col min="4685" max="4688" width="9.140625" style="13"/>
    <col min="4689" max="4689" width="9.28515625" style="13" bestFit="1" customWidth="1"/>
    <col min="4690" max="4693" width="9.140625" style="13"/>
    <col min="4694" max="4694" width="9.28515625" style="13" bestFit="1" customWidth="1"/>
    <col min="4695" max="4696" width="9.140625" style="13"/>
    <col min="4697" max="4697" width="15.85546875" style="13" bestFit="1" customWidth="1"/>
    <col min="4698" max="4699" width="9.140625" style="13"/>
    <col min="4700" max="4700" width="9.28515625" style="13" bestFit="1" customWidth="1"/>
    <col min="4701" max="4704" width="9.140625" style="13"/>
    <col min="4705" max="4705" width="9.28515625" style="13" bestFit="1" customWidth="1"/>
    <col min="4706" max="4709" width="9.140625" style="13"/>
    <col min="4710" max="4710" width="9.28515625" style="13" bestFit="1" customWidth="1"/>
    <col min="4711" max="4712" width="9.140625" style="13"/>
    <col min="4713" max="4713" width="15.85546875" style="13" bestFit="1" customWidth="1"/>
    <col min="4714" max="4715" width="9.140625" style="13"/>
    <col min="4716" max="4716" width="9.28515625" style="13" bestFit="1" customWidth="1"/>
    <col min="4717" max="4720" width="9.140625" style="13"/>
    <col min="4721" max="4721" width="9.28515625" style="13" bestFit="1" customWidth="1"/>
    <col min="4722" max="4725" width="9.140625" style="13"/>
    <col min="4726" max="4726" width="9.28515625" style="13" bestFit="1" customWidth="1"/>
    <col min="4727" max="4728" width="9.140625" style="13"/>
    <col min="4729" max="4729" width="15.85546875" style="13" bestFit="1" customWidth="1"/>
    <col min="4730" max="4731" width="9.140625" style="13"/>
    <col min="4732" max="4732" width="9.28515625" style="13" bestFit="1" customWidth="1"/>
    <col min="4733" max="4736" width="9.140625" style="13"/>
    <col min="4737" max="4737" width="9.28515625" style="13" bestFit="1" customWidth="1"/>
    <col min="4738" max="4741" width="9.140625" style="13"/>
    <col min="4742" max="4742" width="9.28515625" style="13" bestFit="1" customWidth="1"/>
    <col min="4743" max="4744" width="9.140625" style="13"/>
    <col min="4745" max="4745" width="15.85546875" style="13" bestFit="1" customWidth="1"/>
    <col min="4746" max="4747" width="9.140625" style="13"/>
    <col min="4748" max="4748" width="9.28515625" style="13" bestFit="1" customWidth="1"/>
    <col min="4749" max="4752" width="9.140625" style="13"/>
    <col min="4753" max="4753" width="9.28515625" style="13" bestFit="1" customWidth="1"/>
    <col min="4754" max="4757" width="9.140625" style="13"/>
    <col min="4758" max="4758" width="9.28515625" style="13" bestFit="1" customWidth="1"/>
    <col min="4759" max="4760" width="9.140625" style="13"/>
    <col min="4761" max="4761" width="15.85546875" style="13" bestFit="1" customWidth="1"/>
    <col min="4762" max="4763" width="9.140625" style="13"/>
    <col min="4764" max="4764" width="9.28515625" style="13" bestFit="1" customWidth="1"/>
    <col min="4765" max="4768" width="9.140625" style="13"/>
    <col min="4769" max="4769" width="9.28515625" style="13" bestFit="1" customWidth="1"/>
    <col min="4770" max="4773" width="9.140625" style="13"/>
    <col min="4774" max="4774" width="9.28515625" style="13" bestFit="1" customWidth="1"/>
    <col min="4775" max="4776" width="9.140625" style="13"/>
    <col min="4777" max="4777" width="15.85546875" style="13" bestFit="1" customWidth="1"/>
    <col min="4778" max="4779" width="9.140625" style="13"/>
    <col min="4780" max="4780" width="9.28515625" style="13" bestFit="1" customWidth="1"/>
    <col min="4781" max="4784" width="9.140625" style="13"/>
    <col min="4785" max="4785" width="9.28515625" style="13" bestFit="1" customWidth="1"/>
    <col min="4786" max="4789" width="9.140625" style="13"/>
    <col min="4790" max="4790" width="9.28515625" style="13" bestFit="1" customWidth="1"/>
    <col min="4791" max="4792" width="9.140625" style="13"/>
    <col min="4793" max="4793" width="15.85546875" style="13" bestFit="1" customWidth="1"/>
    <col min="4794" max="4795" width="9.140625" style="13"/>
    <col min="4796" max="4796" width="9.28515625" style="13" bestFit="1" customWidth="1"/>
    <col min="4797" max="4800" width="9.140625" style="13"/>
    <col min="4801" max="4801" width="9.28515625" style="13" bestFit="1" customWidth="1"/>
    <col min="4802" max="4805" width="9.140625" style="13"/>
    <col min="4806" max="4806" width="9.28515625" style="13" bestFit="1" customWidth="1"/>
    <col min="4807" max="4808" width="9.140625" style="13"/>
    <col min="4809" max="4809" width="15.85546875" style="13" bestFit="1" customWidth="1"/>
    <col min="4810" max="4811" width="9.140625" style="13"/>
    <col min="4812" max="4812" width="9.28515625" style="13" bestFit="1" customWidth="1"/>
    <col min="4813" max="4816" width="9.140625" style="13"/>
    <col min="4817" max="4817" width="9.28515625" style="13" bestFit="1" customWidth="1"/>
    <col min="4818" max="4821" width="9.140625" style="13"/>
    <col min="4822" max="4822" width="9.28515625" style="13" bestFit="1" customWidth="1"/>
    <col min="4823" max="4824" width="9.140625" style="13"/>
    <col min="4825" max="4825" width="15.85546875" style="13" bestFit="1" customWidth="1"/>
    <col min="4826" max="4827" width="9.140625" style="13"/>
    <col min="4828" max="4828" width="9.28515625" style="13" bestFit="1" customWidth="1"/>
    <col min="4829" max="4832" width="9.140625" style="13"/>
    <col min="4833" max="4833" width="9.28515625" style="13" bestFit="1" customWidth="1"/>
    <col min="4834" max="4837" width="9.140625" style="13"/>
    <col min="4838" max="4838" width="9.28515625" style="13" bestFit="1" customWidth="1"/>
    <col min="4839" max="4840" width="9.140625" style="13"/>
    <col min="4841" max="4841" width="15.85546875" style="13" bestFit="1" customWidth="1"/>
    <col min="4842" max="4843" width="9.140625" style="13"/>
    <col min="4844" max="4844" width="9.28515625" style="13" bestFit="1" customWidth="1"/>
    <col min="4845" max="4848" width="9.140625" style="13"/>
    <col min="4849" max="4849" width="9.28515625" style="13" bestFit="1" customWidth="1"/>
    <col min="4850" max="4853" width="9.140625" style="13"/>
    <col min="4854" max="4854" width="9.28515625" style="13" bestFit="1" customWidth="1"/>
    <col min="4855" max="4856" width="9.140625" style="13"/>
    <col min="4857" max="4857" width="15.85546875" style="13" bestFit="1" customWidth="1"/>
    <col min="4858" max="4859" width="9.140625" style="13"/>
    <col min="4860" max="4860" width="9.28515625" style="13" bestFit="1" customWidth="1"/>
    <col min="4861" max="4864" width="9.140625" style="13"/>
    <col min="4865" max="4865" width="9.28515625" style="13" bestFit="1" customWidth="1"/>
    <col min="4866" max="4869" width="9.140625" style="13"/>
    <col min="4870" max="4870" width="9.28515625" style="13" bestFit="1" customWidth="1"/>
    <col min="4871" max="4872" width="9.140625" style="13"/>
    <col min="4873" max="4873" width="15.85546875" style="13" bestFit="1" customWidth="1"/>
    <col min="4874" max="4875" width="9.140625" style="13"/>
    <col min="4876" max="4876" width="9.28515625" style="13" bestFit="1" customWidth="1"/>
    <col min="4877" max="4880" width="9.140625" style="13"/>
    <col min="4881" max="4881" width="9.28515625" style="13" bestFit="1" customWidth="1"/>
    <col min="4882" max="4885" width="9.140625" style="13"/>
    <col min="4886" max="4886" width="9.28515625" style="13" bestFit="1" customWidth="1"/>
    <col min="4887" max="4888" width="9.140625" style="13"/>
    <col min="4889" max="4889" width="15.85546875" style="13" bestFit="1" customWidth="1"/>
    <col min="4890" max="4891" width="9.140625" style="13"/>
    <col min="4892" max="4892" width="9.28515625" style="13" bestFit="1" customWidth="1"/>
    <col min="4893" max="4896" width="9.140625" style="13"/>
    <col min="4897" max="4897" width="9.28515625" style="13" bestFit="1" customWidth="1"/>
    <col min="4898" max="4901" width="9.140625" style="13"/>
    <col min="4902" max="4902" width="9.28515625" style="13" bestFit="1" customWidth="1"/>
    <col min="4903" max="4904" width="9.140625" style="13"/>
    <col min="4905" max="4905" width="15.85546875" style="13" bestFit="1" customWidth="1"/>
    <col min="4906" max="4907" width="9.140625" style="13"/>
    <col min="4908" max="4908" width="9.28515625" style="13" bestFit="1" customWidth="1"/>
    <col min="4909" max="4912" width="9.140625" style="13"/>
    <col min="4913" max="4913" width="9.28515625" style="13" bestFit="1" customWidth="1"/>
    <col min="4914" max="4917" width="9.140625" style="13"/>
    <col min="4918" max="4918" width="9.28515625" style="13" bestFit="1" customWidth="1"/>
    <col min="4919" max="4920" width="9.140625" style="13"/>
    <col min="4921" max="4921" width="15.85546875" style="13" bestFit="1" customWidth="1"/>
    <col min="4922" max="4923" width="9.140625" style="13"/>
    <col min="4924" max="4924" width="9.28515625" style="13" bestFit="1" customWidth="1"/>
    <col min="4925" max="4928" width="9.140625" style="13"/>
    <col min="4929" max="4929" width="9.28515625" style="13" bestFit="1" customWidth="1"/>
    <col min="4930" max="4933" width="9.140625" style="13"/>
    <col min="4934" max="4934" width="9.28515625" style="13" bestFit="1" customWidth="1"/>
    <col min="4935" max="4936" width="9.140625" style="13"/>
    <col min="4937" max="4937" width="15.85546875" style="13" bestFit="1" customWidth="1"/>
    <col min="4938" max="4939" width="9.140625" style="13"/>
    <col min="4940" max="4940" width="9.28515625" style="13" bestFit="1" customWidth="1"/>
    <col min="4941" max="4944" width="9.140625" style="13"/>
    <col min="4945" max="4945" width="9.28515625" style="13" bestFit="1" customWidth="1"/>
    <col min="4946" max="4949" width="9.140625" style="13"/>
    <col min="4950" max="4950" width="9.28515625" style="13" bestFit="1" customWidth="1"/>
    <col min="4951" max="4952" width="9.140625" style="13"/>
    <col min="4953" max="4953" width="15.85546875" style="13" bestFit="1" customWidth="1"/>
    <col min="4954" max="4955" width="9.140625" style="13"/>
    <col min="4956" max="4956" width="9.28515625" style="13" bestFit="1" customWidth="1"/>
    <col min="4957" max="4960" width="9.140625" style="13"/>
    <col min="4961" max="4961" width="9.28515625" style="13" bestFit="1" customWidth="1"/>
    <col min="4962" max="4965" width="9.140625" style="13"/>
    <col min="4966" max="4966" width="9.28515625" style="13" bestFit="1" customWidth="1"/>
    <col min="4967" max="4968" width="9.140625" style="13"/>
    <col min="4969" max="4969" width="15.85546875" style="13" bestFit="1" customWidth="1"/>
    <col min="4970" max="4971" width="9.140625" style="13"/>
    <col min="4972" max="4972" width="9.28515625" style="13" bestFit="1" customWidth="1"/>
    <col min="4973" max="4976" width="9.140625" style="13"/>
    <col min="4977" max="4977" width="9.28515625" style="13" bestFit="1" customWidth="1"/>
    <col min="4978" max="4981" width="9.140625" style="13"/>
    <col min="4982" max="4982" width="9.28515625" style="13" bestFit="1" customWidth="1"/>
    <col min="4983" max="4984" width="9.140625" style="13"/>
    <col min="4985" max="4985" width="15.85546875" style="13" bestFit="1" customWidth="1"/>
    <col min="4986" max="4987" width="9.140625" style="13"/>
    <col min="4988" max="4988" width="9.28515625" style="13" bestFit="1" customWidth="1"/>
    <col min="4989" max="4992" width="9.140625" style="13"/>
    <col min="4993" max="4993" width="9.28515625" style="13" bestFit="1" customWidth="1"/>
    <col min="4994" max="4997" width="9.140625" style="13"/>
    <col min="4998" max="4998" width="9.28515625" style="13" bestFit="1" customWidth="1"/>
    <col min="4999" max="5000" width="9.140625" style="13"/>
    <col min="5001" max="5001" width="15.85546875" style="13" bestFit="1" customWidth="1"/>
    <col min="5002" max="5003" width="9.140625" style="13"/>
    <col min="5004" max="5004" width="9.28515625" style="13" bestFit="1" customWidth="1"/>
    <col min="5005" max="5008" width="9.140625" style="13"/>
    <col min="5009" max="5009" width="9.28515625" style="13" bestFit="1" customWidth="1"/>
    <col min="5010" max="5013" width="9.140625" style="13"/>
    <col min="5014" max="5014" width="9.28515625" style="13" bestFit="1" customWidth="1"/>
    <col min="5015" max="5016" width="9.140625" style="13"/>
    <col min="5017" max="5017" width="15.85546875" style="13" bestFit="1" customWidth="1"/>
    <col min="5018" max="5019" width="9.140625" style="13"/>
    <col min="5020" max="5020" width="9.28515625" style="13" bestFit="1" customWidth="1"/>
    <col min="5021" max="5024" width="9.140625" style="13"/>
    <col min="5025" max="5025" width="9.28515625" style="13" bestFit="1" customWidth="1"/>
    <col min="5026" max="5029" width="9.140625" style="13"/>
    <col min="5030" max="5030" width="9.28515625" style="13" bestFit="1" customWidth="1"/>
    <col min="5031" max="5032" width="9.140625" style="13"/>
    <col min="5033" max="5033" width="15.85546875" style="13" bestFit="1" customWidth="1"/>
    <col min="5034" max="5035" width="9.140625" style="13"/>
    <col min="5036" max="5036" width="9.28515625" style="13" bestFit="1" customWidth="1"/>
    <col min="5037" max="5040" width="9.140625" style="13"/>
    <col min="5041" max="5041" width="9.28515625" style="13" bestFit="1" customWidth="1"/>
    <col min="5042" max="5045" width="9.140625" style="13"/>
    <col min="5046" max="5046" width="9.28515625" style="13" bestFit="1" customWidth="1"/>
    <col min="5047" max="5048" width="9.140625" style="13"/>
    <col min="5049" max="5049" width="15.85546875" style="13" bestFit="1" customWidth="1"/>
    <col min="5050" max="5051" width="9.140625" style="13"/>
    <col min="5052" max="5052" width="9.28515625" style="13" bestFit="1" customWidth="1"/>
    <col min="5053" max="5056" width="9.140625" style="13"/>
    <col min="5057" max="5057" width="9.28515625" style="13" bestFit="1" customWidth="1"/>
    <col min="5058" max="5061" width="9.140625" style="13"/>
    <col min="5062" max="5062" width="9.28515625" style="13" bestFit="1" customWidth="1"/>
    <col min="5063" max="5064" width="9.140625" style="13"/>
    <col min="5065" max="5065" width="15.85546875" style="13" bestFit="1" customWidth="1"/>
    <col min="5066" max="5067" width="9.140625" style="13"/>
    <col min="5068" max="5068" width="9.28515625" style="13" bestFit="1" customWidth="1"/>
    <col min="5069" max="5072" width="9.140625" style="13"/>
    <col min="5073" max="5073" width="9.28515625" style="13" bestFit="1" customWidth="1"/>
    <col min="5074" max="5077" width="9.140625" style="13"/>
    <col min="5078" max="5078" width="9.28515625" style="13" bestFit="1" customWidth="1"/>
    <col min="5079" max="5080" width="9.140625" style="13"/>
    <col min="5081" max="5081" width="15.85546875" style="13" bestFit="1" customWidth="1"/>
    <col min="5082" max="5083" width="9.140625" style="13"/>
    <col min="5084" max="5084" width="9.28515625" style="13" bestFit="1" customWidth="1"/>
    <col min="5085" max="5088" width="9.140625" style="13"/>
    <col min="5089" max="5089" width="9.28515625" style="13" bestFit="1" customWidth="1"/>
    <col min="5090" max="5093" width="9.140625" style="13"/>
    <col min="5094" max="5094" width="9.28515625" style="13" bestFit="1" customWidth="1"/>
    <col min="5095" max="5096" width="9.140625" style="13"/>
    <col min="5097" max="5097" width="15.85546875" style="13" bestFit="1" customWidth="1"/>
    <col min="5098" max="5099" width="9.140625" style="13"/>
    <col min="5100" max="5100" width="9.28515625" style="13" bestFit="1" customWidth="1"/>
    <col min="5101" max="5104" width="9.140625" style="13"/>
    <col min="5105" max="5105" width="9.28515625" style="13" bestFit="1" customWidth="1"/>
    <col min="5106" max="5109" width="9.140625" style="13"/>
    <col min="5110" max="5110" width="9.28515625" style="13" bestFit="1" customWidth="1"/>
    <col min="5111" max="5112" width="9.140625" style="13"/>
    <col min="5113" max="5113" width="15.85546875" style="13" bestFit="1" customWidth="1"/>
    <col min="5114" max="5115" width="9.140625" style="13"/>
    <col min="5116" max="5116" width="9.28515625" style="13" bestFit="1" customWidth="1"/>
    <col min="5117" max="5120" width="9.140625" style="13"/>
    <col min="5121" max="5121" width="9.28515625" style="13" bestFit="1" customWidth="1"/>
    <col min="5122" max="5125" width="9.140625" style="13"/>
    <col min="5126" max="5126" width="9.28515625" style="13" bestFit="1" customWidth="1"/>
    <col min="5127" max="5128" width="9.140625" style="13"/>
    <col min="5129" max="5129" width="15.85546875" style="13" bestFit="1" customWidth="1"/>
    <col min="5130" max="5131" width="9.140625" style="13"/>
    <col min="5132" max="5132" width="9.28515625" style="13" bestFit="1" customWidth="1"/>
    <col min="5133" max="5136" width="9.140625" style="13"/>
    <col min="5137" max="5137" width="9.28515625" style="13" bestFit="1" customWidth="1"/>
    <col min="5138" max="5141" width="9.140625" style="13"/>
    <col min="5142" max="5142" width="9.28515625" style="13" bestFit="1" customWidth="1"/>
    <col min="5143" max="5144" width="9.140625" style="13"/>
    <col min="5145" max="5145" width="15.85546875" style="13" bestFit="1" customWidth="1"/>
    <col min="5146" max="5147" width="9.140625" style="13"/>
    <col min="5148" max="5148" width="9.28515625" style="13" bestFit="1" customWidth="1"/>
    <col min="5149" max="5152" width="9.140625" style="13"/>
    <col min="5153" max="5153" width="9.28515625" style="13" bestFit="1" customWidth="1"/>
    <col min="5154" max="5157" width="9.140625" style="13"/>
    <col min="5158" max="5158" width="9.28515625" style="13" bestFit="1" customWidth="1"/>
    <col min="5159" max="5160" width="9.140625" style="13"/>
    <col min="5161" max="5161" width="15.85546875" style="13" bestFit="1" customWidth="1"/>
    <col min="5162" max="5163" width="9.140625" style="13"/>
    <col min="5164" max="5164" width="9.28515625" style="13" bestFit="1" customWidth="1"/>
    <col min="5165" max="5168" width="9.140625" style="13"/>
    <col min="5169" max="5169" width="9.28515625" style="13" bestFit="1" customWidth="1"/>
    <col min="5170" max="5173" width="9.140625" style="13"/>
    <col min="5174" max="5174" width="9.28515625" style="13" bestFit="1" customWidth="1"/>
    <col min="5175" max="5176" width="9.140625" style="13"/>
    <col min="5177" max="5177" width="15.85546875" style="13" bestFit="1" customWidth="1"/>
    <col min="5178" max="5179" width="9.140625" style="13"/>
    <col min="5180" max="5180" width="9.28515625" style="13" bestFit="1" customWidth="1"/>
    <col min="5181" max="5184" width="9.140625" style="13"/>
    <col min="5185" max="5185" width="9.28515625" style="13" bestFit="1" customWidth="1"/>
    <col min="5186" max="5189" width="9.140625" style="13"/>
    <col min="5190" max="5190" width="9.28515625" style="13" bestFit="1" customWidth="1"/>
    <col min="5191" max="5192" width="9.140625" style="13"/>
    <col min="5193" max="5193" width="15.85546875" style="13" bestFit="1" customWidth="1"/>
    <col min="5194" max="5195" width="9.140625" style="13"/>
    <col min="5196" max="5196" width="9.28515625" style="13" bestFit="1" customWidth="1"/>
    <col min="5197" max="5200" width="9.140625" style="13"/>
    <col min="5201" max="5201" width="9.28515625" style="13" bestFit="1" customWidth="1"/>
    <col min="5202" max="5205" width="9.140625" style="13"/>
    <col min="5206" max="5206" width="9.28515625" style="13" bestFit="1" customWidth="1"/>
    <col min="5207" max="5208" width="9.140625" style="13"/>
    <col min="5209" max="5209" width="15.85546875" style="13" bestFit="1" customWidth="1"/>
    <col min="5210" max="5211" width="9.140625" style="13"/>
    <col min="5212" max="5212" width="9.28515625" style="13" bestFit="1" customWidth="1"/>
    <col min="5213" max="5216" width="9.140625" style="13"/>
    <col min="5217" max="5217" width="9.28515625" style="13" bestFit="1" customWidth="1"/>
    <col min="5218" max="5221" width="9.140625" style="13"/>
    <col min="5222" max="5222" width="9.28515625" style="13" bestFit="1" customWidth="1"/>
    <col min="5223" max="5224" width="9.140625" style="13"/>
    <col min="5225" max="5225" width="15.85546875" style="13" bestFit="1" customWidth="1"/>
    <col min="5226" max="5227" width="9.140625" style="13"/>
    <col min="5228" max="5228" width="9.28515625" style="13" bestFit="1" customWidth="1"/>
    <col min="5229" max="5232" width="9.140625" style="13"/>
    <col min="5233" max="5233" width="9.28515625" style="13" bestFit="1" customWidth="1"/>
    <col min="5234" max="5237" width="9.140625" style="13"/>
    <col min="5238" max="5238" width="9.28515625" style="13" bestFit="1" customWidth="1"/>
    <col min="5239" max="5240" width="9.140625" style="13"/>
    <col min="5241" max="5241" width="15.85546875" style="13" bestFit="1" customWidth="1"/>
    <col min="5242" max="5243" width="9.140625" style="13"/>
    <col min="5244" max="5244" width="9.28515625" style="13" bestFit="1" customWidth="1"/>
    <col min="5245" max="5248" width="9.140625" style="13"/>
    <col min="5249" max="5249" width="9.28515625" style="13" bestFit="1" customWidth="1"/>
    <col min="5250" max="5253" width="9.140625" style="13"/>
    <col min="5254" max="5254" width="9.28515625" style="13" bestFit="1" customWidth="1"/>
    <col min="5255" max="5256" width="9.140625" style="13"/>
    <col min="5257" max="5257" width="15.85546875" style="13" bestFit="1" customWidth="1"/>
    <col min="5258" max="5259" width="9.140625" style="13"/>
    <col min="5260" max="5260" width="9.28515625" style="13" bestFit="1" customWidth="1"/>
    <col min="5261" max="5264" width="9.140625" style="13"/>
    <col min="5265" max="5265" width="9.28515625" style="13" bestFit="1" customWidth="1"/>
    <col min="5266" max="5269" width="9.140625" style="13"/>
    <col min="5270" max="5270" width="9.28515625" style="13" bestFit="1" customWidth="1"/>
    <col min="5271" max="5272" width="9.140625" style="13"/>
    <col min="5273" max="5273" width="15.85546875" style="13" bestFit="1" customWidth="1"/>
    <col min="5274" max="5275" width="9.140625" style="13"/>
    <col min="5276" max="5276" width="9.28515625" style="13" bestFit="1" customWidth="1"/>
    <col min="5277" max="5280" width="9.140625" style="13"/>
    <col min="5281" max="5281" width="9.28515625" style="13" bestFit="1" customWidth="1"/>
    <col min="5282" max="5285" width="9.140625" style="13"/>
    <col min="5286" max="5286" width="9.28515625" style="13" bestFit="1" customWidth="1"/>
    <col min="5287" max="5288" width="9.140625" style="13"/>
    <col min="5289" max="5289" width="15.85546875" style="13" bestFit="1" customWidth="1"/>
    <col min="5290" max="5291" width="9.140625" style="13"/>
    <col min="5292" max="5292" width="9.28515625" style="13" bestFit="1" customWidth="1"/>
    <col min="5293" max="5296" width="9.140625" style="13"/>
    <col min="5297" max="5297" width="9.28515625" style="13" bestFit="1" customWidth="1"/>
    <col min="5298" max="5301" width="9.140625" style="13"/>
    <col min="5302" max="5302" width="9.28515625" style="13" bestFit="1" customWidth="1"/>
    <col min="5303" max="5304" width="9.140625" style="13"/>
    <col min="5305" max="5305" width="15.85546875" style="13" bestFit="1" customWidth="1"/>
    <col min="5306" max="5307" width="9.140625" style="13"/>
    <col min="5308" max="5308" width="9.28515625" style="13" bestFit="1" customWidth="1"/>
    <col min="5309" max="5312" width="9.140625" style="13"/>
    <col min="5313" max="5313" width="9.28515625" style="13" bestFit="1" customWidth="1"/>
    <col min="5314" max="5317" width="9.140625" style="13"/>
    <col min="5318" max="5318" width="9.28515625" style="13" bestFit="1" customWidth="1"/>
    <col min="5319" max="5320" width="9.140625" style="13"/>
    <col min="5321" max="5321" width="15.85546875" style="13" bestFit="1" customWidth="1"/>
    <col min="5322" max="5323" width="9.140625" style="13"/>
    <col min="5324" max="5324" width="9.28515625" style="13" bestFit="1" customWidth="1"/>
    <col min="5325" max="5328" width="9.140625" style="13"/>
    <col min="5329" max="5329" width="9.28515625" style="13" bestFit="1" customWidth="1"/>
    <col min="5330" max="5333" width="9.140625" style="13"/>
    <col min="5334" max="5334" width="9.28515625" style="13" bestFit="1" customWidth="1"/>
    <col min="5335" max="5336" width="9.140625" style="13"/>
    <col min="5337" max="5337" width="15.85546875" style="13" bestFit="1" customWidth="1"/>
    <col min="5338" max="5339" width="9.140625" style="13"/>
    <col min="5340" max="5340" width="9.28515625" style="13" bestFit="1" customWidth="1"/>
    <col min="5341" max="5344" width="9.140625" style="13"/>
    <col min="5345" max="5345" width="9.28515625" style="13" bestFit="1" customWidth="1"/>
    <col min="5346" max="5349" width="9.140625" style="13"/>
    <col min="5350" max="5350" width="9.28515625" style="13" bestFit="1" customWidth="1"/>
    <col min="5351" max="5352" width="9.140625" style="13"/>
    <col min="5353" max="5353" width="15.85546875" style="13" bestFit="1" customWidth="1"/>
    <col min="5354" max="5355" width="9.140625" style="13"/>
    <col min="5356" max="5356" width="9.28515625" style="13" bestFit="1" customWidth="1"/>
    <col min="5357" max="5360" width="9.140625" style="13"/>
    <col min="5361" max="5361" width="9.28515625" style="13" bestFit="1" customWidth="1"/>
    <col min="5362" max="5365" width="9.140625" style="13"/>
    <col min="5366" max="5366" width="9.28515625" style="13" bestFit="1" customWidth="1"/>
    <col min="5367" max="5368" width="9.140625" style="13"/>
    <col min="5369" max="5369" width="15.85546875" style="13" bestFit="1" customWidth="1"/>
    <col min="5370" max="5371" width="9.140625" style="13"/>
    <col min="5372" max="5372" width="9.28515625" style="13" bestFit="1" customWidth="1"/>
    <col min="5373" max="5376" width="9.140625" style="13"/>
    <col min="5377" max="5377" width="9.28515625" style="13" bestFit="1" customWidth="1"/>
    <col min="5378" max="5381" width="9.140625" style="13"/>
    <col min="5382" max="5382" width="9.28515625" style="13" bestFit="1" customWidth="1"/>
    <col min="5383" max="5384" width="9.140625" style="13"/>
    <col min="5385" max="5385" width="15.85546875" style="13" bestFit="1" customWidth="1"/>
    <col min="5386" max="5387" width="9.140625" style="13"/>
    <col min="5388" max="5388" width="9.28515625" style="13" bestFit="1" customWidth="1"/>
    <col min="5389" max="5392" width="9.140625" style="13"/>
    <col min="5393" max="5393" width="9.28515625" style="13" bestFit="1" customWidth="1"/>
    <col min="5394" max="5397" width="9.140625" style="13"/>
    <col min="5398" max="5398" width="9.28515625" style="13" bestFit="1" customWidth="1"/>
    <col min="5399" max="5400" width="9.140625" style="13"/>
    <col min="5401" max="5401" width="15.85546875" style="13" bestFit="1" customWidth="1"/>
    <col min="5402" max="5403" width="9.140625" style="13"/>
    <col min="5404" max="5404" width="9.28515625" style="13" bestFit="1" customWidth="1"/>
    <col min="5405" max="5408" width="9.140625" style="13"/>
    <col min="5409" max="5409" width="9.28515625" style="13" bestFit="1" customWidth="1"/>
    <col min="5410" max="5413" width="9.140625" style="13"/>
    <col min="5414" max="5414" width="9.28515625" style="13" bestFit="1" customWidth="1"/>
    <col min="5415" max="5416" width="9.140625" style="13"/>
    <col min="5417" max="5417" width="15.85546875" style="13" bestFit="1" customWidth="1"/>
    <col min="5418" max="5419" width="9.140625" style="13"/>
    <col min="5420" max="5420" width="9.28515625" style="13" bestFit="1" customWidth="1"/>
    <col min="5421" max="5424" width="9.140625" style="13"/>
    <col min="5425" max="5425" width="9.28515625" style="13" bestFit="1" customWidth="1"/>
    <col min="5426" max="5429" width="9.140625" style="13"/>
    <col min="5430" max="5430" width="9.28515625" style="13" bestFit="1" customWidth="1"/>
    <col min="5431" max="5432" width="9.140625" style="13"/>
    <col min="5433" max="5433" width="15.85546875" style="13" bestFit="1" customWidth="1"/>
    <col min="5434" max="5435" width="9.140625" style="13"/>
    <col min="5436" max="5436" width="9.28515625" style="13" bestFit="1" customWidth="1"/>
    <col min="5437" max="5440" width="9.140625" style="13"/>
    <col min="5441" max="5441" width="9.28515625" style="13" bestFit="1" customWidth="1"/>
    <col min="5442" max="5445" width="9.140625" style="13"/>
    <col min="5446" max="5446" width="9.28515625" style="13" bestFit="1" customWidth="1"/>
    <col min="5447" max="5448" width="9.140625" style="13"/>
    <col min="5449" max="5449" width="15.85546875" style="13" bestFit="1" customWidth="1"/>
    <col min="5450" max="5451" width="9.140625" style="13"/>
    <col min="5452" max="5452" width="9.28515625" style="13" bestFit="1" customWidth="1"/>
    <col min="5453" max="5456" width="9.140625" style="13"/>
    <col min="5457" max="5457" width="9.28515625" style="13" bestFit="1" customWidth="1"/>
    <col min="5458" max="5461" width="9.140625" style="13"/>
    <col min="5462" max="5462" width="9.28515625" style="13" bestFit="1" customWidth="1"/>
    <col min="5463" max="5464" width="9.140625" style="13"/>
    <col min="5465" max="5465" width="15.85546875" style="13" bestFit="1" customWidth="1"/>
    <col min="5466" max="5467" width="9.140625" style="13"/>
    <col min="5468" max="5468" width="9.28515625" style="13" bestFit="1" customWidth="1"/>
    <col min="5469" max="5472" width="9.140625" style="13"/>
    <col min="5473" max="5473" width="9.28515625" style="13" bestFit="1" customWidth="1"/>
    <col min="5474" max="5477" width="9.140625" style="13"/>
    <col min="5478" max="5478" width="9.28515625" style="13" bestFit="1" customWidth="1"/>
    <col min="5479" max="5480" width="9.140625" style="13"/>
    <col min="5481" max="5481" width="15.85546875" style="13" bestFit="1" customWidth="1"/>
    <col min="5482" max="5483" width="9.140625" style="13"/>
    <col min="5484" max="5484" width="9.28515625" style="13" bestFit="1" customWidth="1"/>
    <col min="5485" max="5488" width="9.140625" style="13"/>
    <col min="5489" max="5489" width="9.28515625" style="13" bestFit="1" customWidth="1"/>
    <col min="5490" max="5493" width="9.140625" style="13"/>
    <col min="5494" max="5494" width="9.28515625" style="13" bestFit="1" customWidth="1"/>
    <col min="5495" max="5496" width="9.140625" style="13"/>
    <col min="5497" max="5497" width="15.85546875" style="13" bestFit="1" customWidth="1"/>
    <col min="5498" max="5499" width="9.140625" style="13"/>
    <col min="5500" max="5500" width="9.28515625" style="13" bestFit="1" customWidth="1"/>
    <col min="5501" max="5504" width="9.140625" style="13"/>
    <col min="5505" max="5505" width="9.28515625" style="13" bestFit="1" customWidth="1"/>
    <col min="5506" max="5509" width="9.140625" style="13"/>
    <col min="5510" max="5510" width="9.28515625" style="13" bestFit="1" customWidth="1"/>
    <col min="5511" max="5512" width="9.140625" style="13"/>
    <col min="5513" max="5513" width="15.85546875" style="13" bestFit="1" customWidth="1"/>
    <col min="5514" max="5515" width="9.140625" style="13"/>
    <col min="5516" max="5516" width="9.28515625" style="13" bestFit="1" customWidth="1"/>
    <col min="5517" max="5520" width="9.140625" style="13"/>
    <col min="5521" max="5521" width="9.28515625" style="13" bestFit="1" customWidth="1"/>
    <col min="5522" max="5525" width="9.140625" style="13"/>
    <col min="5526" max="5526" width="9.28515625" style="13" bestFit="1" customWidth="1"/>
    <col min="5527" max="5528" width="9.140625" style="13"/>
    <col min="5529" max="5529" width="15.85546875" style="13" bestFit="1" customWidth="1"/>
    <col min="5530" max="5531" width="9.140625" style="13"/>
    <col min="5532" max="5532" width="9.28515625" style="13" bestFit="1" customWidth="1"/>
    <col min="5533" max="5536" width="9.140625" style="13"/>
    <col min="5537" max="5537" width="9.28515625" style="13" bestFit="1" customWidth="1"/>
    <col min="5538" max="5541" width="9.140625" style="13"/>
    <col min="5542" max="5542" width="9.28515625" style="13" bestFit="1" customWidth="1"/>
    <col min="5543" max="5544" width="9.140625" style="13"/>
    <col min="5545" max="5545" width="15.85546875" style="13" bestFit="1" customWidth="1"/>
    <col min="5546" max="5547" width="9.140625" style="13"/>
    <col min="5548" max="5548" width="9.28515625" style="13" bestFit="1" customWidth="1"/>
    <col min="5549" max="5552" width="9.140625" style="13"/>
    <col min="5553" max="5553" width="9.28515625" style="13" bestFit="1" customWidth="1"/>
    <col min="5554" max="5557" width="9.140625" style="13"/>
    <col min="5558" max="5558" width="9.28515625" style="13" bestFit="1" customWidth="1"/>
    <col min="5559" max="5560" width="9.140625" style="13"/>
    <col min="5561" max="5561" width="15.85546875" style="13" bestFit="1" customWidth="1"/>
    <col min="5562" max="5563" width="9.140625" style="13"/>
    <col min="5564" max="5564" width="9.28515625" style="13" bestFit="1" customWidth="1"/>
    <col min="5565" max="5568" width="9.140625" style="13"/>
    <col min="5569" max="5569" width="9.28515625" style="13" bestFit="1" customWidth="1"/>
    <col min="5570" max="5573" width="9.140625" style="13"/>
    <col min="5574" max="5574" width="9.28515625" style="13" bestFit="1" customWidth="1"/>
    <col min="5575" max="5576" width="9.140625" style="13"/>
    <col min="5577" max="5577" width="15.85546875" style="13" bestFit="1" customWidth="1"/>
    <col min="5578" max="5579" width="9.140625" style="13"/>
    <col min="5580" max="5580" width="9.28515625" style="13" bestFit="1" customWidth="1"/>
    <col min="5581" max="5584" width="9.140625" style="13"/>
    <col min="5585" max="5585" width="9.28515625" style="13" bestFit="1" customWidth="1"/>
    <col min="5586" max="5589" width="9.140625" style="13"/>
    <col min="5590" max="5590" width="9.28515625" style="13" bestFit="1" customWidth="1"/>
    <col min="5591" max="5592" width="9.140625" style="13"/>
    <col min="5593" max="5593" width="15.85546875" style="13" bestFit="1" customWidth="1"/>
    <col min="5594" max="5595" width="9.140625" style="13"/>
    <col min="5596" max="5596" width="9.28515625" style="13" bestFit="1" customWidth="1"/>
    <col min="5597" max="5600" width="9.140625" style="13"/>
    <col min="5601" max="5601" width="9.28515625" style="13" bestFit="1" customWidth="1"/>
    <col min="5602" max="5605" width="9.140625" style="13"/>
    <col min="5606" max="5606" width="9.28515625" style="13" bestFit="1" customWidth="1"/>
    <col min="5607" max="5608" width="9.140625" style="13"/>
    <col min="5609" max="5609" width="15.85546875" style="13" bestFit="1" customWidth="1"/>
    <col min="5610" max="5611" width="9.140625" style="13"/>
    <col min="5612" max="5612" width="9.28515625" style="13" bestFit="1" customWidth="1"/>
    <col min="5613" max="5616" width="9.140625" style="13"/>
    <col min="5617" max="5617" width="9.28515625" style="13" bestFit="1" customWidth="1"/>
    <col min="5618" max="5621" width="9.140625" style="13"/>
    <col min="5622" max="5622" width="9.28515625" style="13" bestFit="1" customWidth="1"/>
    <col min="5623" max="5624" width="9.140625" style="13"/>
    <col min="5625" max="5625" width="15.85546875" style="13" bestFit="1" customWidth="1"/>
    <col min="5626" max="5627" width="9.140625" style="13"/>
    <col min="5628" max="5628" width="9.28515625" style="13" bestFit="1" customWidth="1"/>
    <col min="5629" max="5632" width="9.140625" style="13"/>
    <col min="5633" max="5633" width="9.28515625" style="13" bestFit="1" customWidth="1"/>
    <col min="5634" max="5637" width="9.140625" style="13"/>
    <col min="5638" max="5638" width="9.28515625" style="13" bestFit="1" customWidth="1"/>
    <col min="5639" max="5640" width="9.140625" style="13"/>
    <col min="5641" max="5641" width="15.85546875" style="13" bestFit="1" customWidth="1"/>
    <col min="5642" max="5643" width="9.140625" style="13"/>
    <col min="5644" max="5644" width="9.28515625" style="13" bestFit="1" customWidth="1"/>
    <col min="5645" max="5648" width="9.140625" style="13"/>
    <col min="5649" max="5649" width="9.28515625" style="13" bestFit="1" customWidth="1"/>
    <col min="5650" max="5653" width="9.140625" style="13"/>
    <col min="5654" max="5654" width="9.28515625" style="13" bestFit="1" customWidth="1"/>
    <col min="5655" max="5656" width="9.140625" style="13"/>
    <col min="5657" max="5657" width="15.85546875" style="13" bestFit="1" customWidth="1"/>
    <col min="5658" max="5659" width="9.140625" style="13"/>
    <col min="5660" max="5660" width="9.28515625" style="13" bestFit="1" customWidth="1"/>
    <col min="5661" max="5664" width="9.140625" style="13"/>
    <col min="5665" max="5665" width="9.28515625" style="13" bestFit="1" customWidth="1"/>
    <col min="5666" max="5669" width="9.140625" style="13"/>
    <col min="5670" max="5670" width="9.28515625" style="13" bestFit="1" customWidth="1"/>
    <col min="5671" max="5672" width="9.140625" style="13"/>
    <col min="5673" max="5673" width="15.85546875" style="13" bestFit="1" customWidth="1"/>
    <col min="5674" max="5675" width="9.140625" style="13"/>
    <col min="5676" max="5676" width="9.28515625" style="13" bestFit="1" customWidth="1"/>
    <col min="5677" max="5680" width="9.140625" style="13"/>
    <col min="5681" max="5681" width="9.28515625" style="13" bestFit="1" customWidth="1"/>
    <col min="5682" max="5685" width="9.140625" style="13"/>
    <col min="5686" max="5686" width="9.28515625" style="13" bestFit="1" customWidth="1"/>
    <col min="5687" max="5688" width="9.140625" style="13"/>
    <col min="5689" max="5689" width="15.85546875" style="13" bestFit="1" customWidth="1"/>
    <col min="5690" max="5691" width="9.140625" style="13"/>
    <col min="5692" max="5692" width="9.28515625" style="13" bestFit="1" customWidth="1"/>
    <col min="5693" max="5696" width="9.140625" style="13"/>
    <col min="5697" max="5697" width="9.28515625" style="13" bestFit="1" customWidth="1"/>
    <col min="5698" max="5701" width="9.140625" style="13"/>
    <col min="5702" max="5702" width="9.28515625" style="13" bestFit="1" customWidth="1"/>
    <col min="5703" max="5704" width="9.140625" style="13"/>
    <col min="5705" max="5705" width="15.85546875" style="13" bestFit="1" customWidth="1"/>
    <col min="5706" max="5707" width="9.140625" style="13"/>
    <col min="5708" max="5708" width="9.28515625" style="13" bestFit="1" customWidth="1"/>
    <col min="5709" max="5712" width="9.140625" style="13"/>
    <col min="5713" max="5713" width="9.28515625" style="13" bestFit="1" customWidth="1"/>
    <col min="5714" max="5717" width="9.140625" style="13"/>
    <col min="5718" max="5718" width="9.28515625" style="13" bestFit="1" customWidth="1"/>
    <col min="5719" max="5720" width="9.140625" style="13"/>
    <col min="5721" max="5721" width="15.85546875" style="13" bestFit="1" customWidth="1"/>
    <col min="5722" max="5723" width="9.140625" style="13"/>
    <col min="5724" max="5724" width="9.28515625" style="13" bestFit="1" customWidth="1"/>
    <col min="5725" max="5728" width="9.140625" style="13"/>
    <col min="5729" max="5729" width="9.28515625" style="13" bestFit="1" customWidth="1"/>
    <col min="5730" max="5733" width="9.140625" style="13"/>
    <col min="5734" max="5734" width="9.28515625" style="13" bestFit="1" customWidth="1"/>
    <col min="5735" max="5736" width="9.140625" style="13"/>
    <col min="5737" max="5737" width="15.85546875" style="13" bestFit="1" customWidth="1"/>
    <col min="5738" max="5739" width="9.140625" style="13"/>
    <col min="5740" max="5740" width="9.28515625" style="13" bestFit="1" customWidth="1"/>
    <col min="5741" max="5744" width="9.140625" style="13"/>
    <col min="5745" max="5745" width="9.28515625" style="13" bestFit="1" customWidth="1"/>
    <col min="5746" max="5749" width="9.140625" style="13"/>
    <col min="5750" max="5750" width="9.28515625" style="13" bestFit="1" customWidth="1"/>
    <col min="5751" max="5752" width="9.140625" style="13"/>
    <col min="5753" max="5753" width="15.85546875" style="13" bestFit="1" customWidth="1"/>
    <col min="5754" max="5755" width="9.140625" style="13"/>
    <col min="5756" max="5756" width="9.28515625" style="13" bestFit="1" customWidth="1"/>
    <col min="5757" max="5760" width="9.140625" style="13"/>
    <col min="5761" max="5761" width="9.28515625" style="13" bestFit="1" customWidth="1"/>
    <col min="5762" max="5765" width="9.140625" style="13"/>
    <col min="5766" max="5766" width="9.28515625" style="13" bestFit="1" customWidth="1"/>
    <col min="5767" max="5768" width="9.140625" style="13"/>
    <col min="5769" max="5769" width="15.85546875" style="13" bestFit="1" customWidth="1"/>
    <col min="5770" max="5771" width="9.140625" style="13"/>
    <col min="5772" max="5772" width="9.28515625" style="13" bestFit="1" customWidth="1"/>
    <col min="5773" max="5776" width="9.140625" style="13"/>
    <col min="5777" max="5777" width="9.28515625" style="13" bestFit="1" customWidth="1"/>
    <col min="5778" max="5781" width="9.140625" style="13"/>
    <col min="5782" max="5782" width="9.28515625" style="13" bestFit="1" customWidth="1"/>
    <col min="5783" max="5784" width="9.140625" style="13"/>
    <col min="5785" max="5785" width="15.85546875" style="13" bestFit="1" customWidth="1"/>
    <col min="5786" max="5787" width="9.140625" style="13"/>
    <col min="5788" max="5788" width="9.28515625" style="13" bestFit="1" customWidth="1"/>
    <col min="5789" max="5792" width="9.140625" style="13"/>
    <col min="5793" max="5793" width="9.28515625" style="13" bestFit="1" customWidth="1"/>
    <col min="5794" max="5797" width="9.140625" style="13"/>
    <col min="5798" max="5798" width="9.28515625" style="13" bestFit="1" customWidth="1"/>
    <col min="5799" max="5800" width="9.140625" style="13"/>
    <col min="5801" max="5801" width="15.85546875" style="13" bestFit="1" customWidth="1"/>
    <col min="5802" max="5803" width="9.140625" style="13"/>
    <col min="5804" max="5804" width="9.28515625" style="13" bestFit="1" customWidth="1"/>
    <col min="5805" max="5808" width="9.140625" style="13"/>
    <col min="5809" max="5809" width="9.28515625" style="13" bestFit="1" customWidth="1"/>
    <col min="5810" max="5813" width="9.140625" style="13"/>
    <col min="5814" max="5814" width="9.28515625" style="13" bestFit="1" customWidth="1"/>
    <col min="5815" max="5816" width="9.140625" style="13"/>
    <col min="5817" max="5817" width="15.85546875" style="13" bestFit="1" customWidth="1"/>
    <col min="5818" max="5819" width="9.140625" style="13"/>
    <col min="5820" max="5820" width="9.28515625" style="13" bestFit="1" customWidth="1"/>
    <col min="5821" max="5824" width="9.140625" style="13"/>
    <col min="5825" max="5825" width="9.28515625" style="13" bestFit="1" customWidth="1"/>
    <col min="5826" max="5829" width="9.140625" style="13"/>
    <col min="5830" max="5830" width="9.28515625" style="13" bestFit="1" customWidth="1"/>
    <col min="5831" max="5832" width="9.140625" style="13"/>
    <col min="5833" max="5833" width="15.85546875" style="13" bestFit="1" customWidth="1"/>
    <col min="5834" max="5835" width="9.140625" style="13"/>
    <col min="5836" max="5836" width="9.28515625" style="13" bestFit="1" customWidth="1"/>
    <col min="5837" max="5840" width="9.140625" style="13"/>
    <col min="5841" max="5841" width="9.28515625" style="13" bestFit="1" customWidth="1"/>
    <col min="5842" max="5845" width="9.140625" style="13"/>
    <col min="5846" max="5846" width="9.28515625" style="13" bestFit="1" customWidth="1"/>
    <col min="5847" max="5848" width="9.140625" style="13"/>
    <col min="5849" max="5849" width="15.85546875" style="13" bestFit="1" customWidth="1"/>
    <col min="5850" max="5851" width="9.140625" style="13"/>
    <col min="5852" max="5852" width="9.28515625" style="13" bestFit="1" customWidth="1"/>
    <col min="5853" max="5856" width="9.140625" style="13"/>
    <col min="5857" max="5857" width="9.28515625" style="13" bestFit="1" customWidth="1"/>
    <col min="5858" max="5861" width="9.140625" style="13"/>
    <col min="5862" max="5862" width="9.28515625" style="13" bestFit="1" customWidth="1"/>
    <col min="5863" max="5864" width="9.140625" style="13"/>
    <col min="5865" max="5865" width="15.85546875" style="13" bestFit="1" customWidth="1"/>
    <col min="5866" max="5867" width="9.140625" style="13"/>
    <col min="5868" max="5868" width="9.28515625" style="13" bestFit="1" customWidth="1"/>
    <col min="5869" max="5872" width="9.140625" style="13"/>
    <col min="5873" max="5873" width="9.28515625" style="13" bestFit="1" customWidth="1"/>
    <col min="5874" max="5877" width="9.140625" style="13"/>
    <col min="5878" max="5878" width="9.28515625" style="13" bestFit="1" customWidth="1"/>
    <col min="5879" max="5880" width="9.140625" style="13"/>
    <col min="5881" max="5881" width="15.85546875" style="13" bestFit="1" customWidth="1"/>
    <col min="5882" max="5883" width="9.140625" style="13"/>
    <col min="5884" max="5884" width="9.28515625" style="13" bestFit="1" customWidth="1"/>
    <col min="5885" max="5888" width="9.140625" style="13"/>
    <col min="5889" max="5889" width="9.28515625" style="13" bestFit="1" customWidth="1"/>
    <col min="5890" max="5893" width="9.140625" style="13"/>
    <col min="5894" max="5894" width="9.28515625" style="13" bestFit="1" customWidth="1"/>
    <col min="5895" max="5896" width="9.140625" style="13"/>
    <col min="5897" max="5897" width="15.85546875" style="13" bestFit="1" customWidth="1"/>
    <col min="5898" max="5899" width="9.140625" style="13"/>
    <col min="5900" max="5900" width="9.28515625" style="13" bestFit="1" customWidth="1"/>
    <col min="5901" max="5904" width="9.140625" style="13"/>
    <col min="5905" max="5905" width="9.28515625" style="13" bestFit="1" customWidth="1"/>
    <col min="5906" max="5909" width="9.140625" style="13"/>
    <col min="5910" max="5910" width="9.28515625" style="13" bestFit="1" customWidth="1"/>
    <col min="5911" max="5912" width="9.140625" style="13"/>
    <col min="5913" max="5913" width="15.85546875" style="13" bestFit="1" customWidth="1"/>
    <col min="5914" max="5915" width="9.140625" style="13"/>
    <col min="5916" max="5916" width="9.28515625" style="13" bestFit="1" customWidth="1"/>
    <col min="5917" max="5920" width="9.140625" style="13"/>
    <col min="5921" max="5921" width="9.28515625" style="13" bestFit="1" customWidth="1"/>
    <col min="5922" max="5925" width="9.140625" style="13"/>
    <col min="5926" max="5926" width="9.28515625" style="13" bestFit="1" customWidth="1"/>
    <col min="5927" max="5928" width="9.140625" style="13"/>
    <col min="5929" max="5929" width="15.85546875" style="13" bestFit="1" customWidth="1"/>
    <col min="5930" max="5931" width="9.140625" style="13"/>
    <col min="5932" max="5932" width="9.28515625" style="13" bestFit="1" customWidth="1"/>
    <col min="5933" max="5936" width="9.140625" style="13"/>
    <col min="5937" max="5937" width="9.28515625" style="13" bestFit="1" customWidth="1"/>
    <col min="5938" max="5941" width="9.140625" style="13"/>
    <col min="5942" max="5942" width="9.28515625" style="13" bestFit="1" customWidth="1"/>
    <col min="5943" max="5944" width="9.140625" style="13"/>
    <col min="5945" max="5945" width="15.85546875" style="13" bestFit="1" customWidth="1"/>
    <col min="5946" max="5947" width="9.140625" style="13"/>
    <col min="5948" max="5948" width="9.28515625" style="13" bestFit="1" customWidth="1"/>
    <col min="5949" max="5952" width="9.140625" style="13"/>
    <col min="5953" max="5953" width="9.28515625" style="13" bestFit="1" customWidth="1"/>
    <col min="5954" max="5957" width="9.140625" style="13"/>
    <col min="5958" max="5958" width="9.28515625" style="13" bestFit="1" customWidth="1"/>
    <col min="5959" max="5960" width="9.140625" style="13"/>
    <col min="5961" max="5961" width="15.85546875" style="13" bestFit="1" customWidth="1"/>
    <col min="5962" max="5963" width="9.140625" style="13"/>
    <col min="5964" max="5964" width="9.28515625" style="13" bestFit="1" customWidth="1"/>
    <col min="5965" max="5968" width="9.140625" style="13"/>
    <col min="5969" max="5969" width="9.28515625" style="13" bestFit="1" customWidth="1"/>
    <col min="5970" max="5973" width="9.140625" style="13"/>
    <col min="5974" max="5974" width="9.28515625" style="13" bestFit="1" customWidth="1"/>
    <col min="5975" max="5976" width="9.140625" style="13"/>
    <col min="5977" max="5977" width="15.85546875" style="13" bestFit="1" customWidth="1"/>
    <col min="5978" max="5979" width="9.140625" style="13"/>
    <col min="5980" max="5980" width="9.28515625" style="13" bestFit="1" customWidth="1"/>
    <col min="5981" max="5984" width="9.140625" style="13"/>
    <col min="5985" max="5985" width="9.28515625" style="13" bestFit="1" customWidth="1"/>
    <col min="5986" max="5989" width="9.140625" style="13"/>
    <col min="5990" max="5990" width="9.28515625" style="13" bestFit="1" customWidth="1"/>
    <col min="5991" max="5992" width="9.140625" style="13"/>
    <col min="5993" max="5993" width="15.85546875" style="13" bestFit="1" customWidth="1"/>
    <col min="5994" max="5995" width="9.140625" style="13"/>
    <col min="5996" max="5996" width="9.28515625" style="13" bestFit="1" customWidth="1"/>
    <col min="5997" max="6000" width="9.140625" style="13"/>
    <col min="6001" max="6001" width="9.28515625" style="13" bestFit="1" customWidth="1"/>
    <col min="6002" max="6005" width="9.140625" style="13"/>
    <col min="6006" max="6006" width="9.28515625" style="13" bestFit="1" customWidth="1"/>
    <col min="6007" max="6008" width="9.140625" style="13"/>
    <col min="6009" max="6009" width="15.85546875" style="13" bestFit="1" customWidth="1"/>
    <col min="6010" max="6011" width="9.140625" style="13"/>
    <col min="6012" max="6012" width="9.28515625" style="13" bestFit="1" customWidth="1"/>
    <col min="6013" max="6016" width="9.140625" style="13"/>
    <col min="6017" max="6017" width="9.28515625" style="13" bestFit="1" customWidth="1"/>
    <col min="6018" max="6021" width="9.140625" style="13"/>
    <col min="6022" max="6022" width="9.28515625" style="13" bestFit="1" customWidth="1"/>
    <col min="6023" max="6024" width="9.140625" style="13"/>
    <col min="6025" max="6025" width="15.85546875" style="13" bestFit="1" customWidth="1"/>
    <col min="6026" max="6027" width="9.140625" style="13"/>
    <col min="6028" max="6028" width="9.28515625" style="13" bestFit="1" customWidth="1"/>
    <col min="6029" max="6032" width="9.140625" style="13"/>
    <col min="6033" max="6033" width="9.28515625" style="13" bestFit="1" customWidth="1"/>
    <col min="6034" max="6037" width="9.140625" style="13"/>
    <col min="6038" max="6038" width="9.28515625" style="13" bestFit="1" customWidth="1"/>
    <col min="6039" max="6040" width="9.140625" style="13"/>
    <col min="6041" max="6041" width="15.85546875" style="13" bestFit="1" customWidth="1"/>
    <col min="6042" max="6043" width="9.140625" style="13"/>
    <col min="6044" max="6044" width="9.28515625" style="13" bestFit="1" customWidth="1"/>
    <col min="6045" max="6048" width="9.140625" style="13"/>
    <col min="6049" max="6049" width="9.28515625" style="13" bestFit="1" customWidth="1"/>
    <col min="6050" max="6053" width="9.140625" style="13"/>
    <col min="6054" max="6054" width="9.28515625" style="13" bestFit="1" customWidth="1"/>
    <col min="6055" max="6056" width="9.140625" style="13"/>
    <col min="6057" max="6057" width="15.85546875" style="13" bestFit="1" customWidth="1"/>
    <col min="6058" max="6059" width="9.140625" style="13"/>
    <col min="6060" max="6060" width="9.28515625" style="13" bestFit="1" customWidth="1"/>
    <col min="6061" max="6064" width="9.140625" style="13"/>
    <col min="6065" max="6065" width="9.28515625" style="13" bestFit="1" customWidth="1"/>
    <col min="6066" max="6069" width="9.140625" style="13"/>
    <col min="6070" max="6070" width="9.28515625" style="13" bestFit="1" customWidth="1"/>
    <col min="6071" max="6072" width="9.140625" style="13"/>
    <col min="6073" max="6073" width="15.85546875" style="13" bestFit="1" customWidth="1"/>
    <col min="6074" max="6075" width="9.140625" style="13"/>
    <col min="6076" max="6076" width="9.28515625" style="13" bestFit="1" customWidth="1"/>
    <col min="6077" max="6080" width="9.140625" style="13"/>
    <col min="6081" max="6081" width="9.28515625" style="13" bestFit="1" customWidth="1"/>
    <col min="6082" max="6085" width="9.140625" style="13"/>
    <col min="6086" max="6086" width="9.28515625" style="13" bestFit="1" customWidth="1"/>
    <col min="6087" max="6088" width="9.140625" style="13"/>
    <col min="6089" max="6089" width="15.85546875" style="13" bestFit="1" customWidth="1"/>
    <col min="6090" max="6091" width="9.140625" style="13"/>
    <col min="6092" max="6092" width="9.28515625" style="13" bestFit="1" customWidth="1"/>
    <col min="6093" max="6096" width="9.140625" style="13"/>
    <col min="6097" max="6097" width="9.28515625" style="13" bestFit="1" customWidth="1"/>
    <col min="6098" max="6101" width="9.140625" style="13"/>
    <col min="6102" max="6102" width="9.28515625" style="13" bestFit="1" customWidth="1"/>
    <col min="6103" max="6104" width="9.140625" style="13"/>
    <col min="6105" max="6105" width="15.85546875" style="13" bestFit="1" customWidth="1"/>
    <col min="6106" max="6107" width="9.140625" style="13"/>
    <col min="6108" max="6108" width="9.28515625" style="13" bestFit="1" customWidth="1"/>
    <col min="6109" max="6112" width="9.140625" style="13"/>
    <col min="6113" max="6113" width="9.28515625" style="13" bestFit="1" customWidth="1"/>
    <col min="6114" max="6117" width="9.140625" style="13"/>
    <col min="6118" max="6118" width="9.28515625" style="13" bestFit="1" customWidth="1"/>
    <col min="6119" max="6120" width="9.140625" style="13"/>
    <col min="6121" max="6121" width="15.85546875" style="13" bestFit="1" customWidth="1"/>
    <col min="6122" max="6123" width="9.140625" style="13"/>
    <col min="6124" max="6124" width="9.28515625" style="13" bestFit="1" customWidth="1"/>
    <col min="6125" max="6128" width="9.140625" style="13"/>
    <col min="6129" max="6129" width="9.28515625" style="13" bestFit="1" customWidth="1"/>
    <col min="6130" max="6133" width="9.140625" style="13"/>
    <col min="6134" max="6134" width="9.28515625" style="13" bestFit="1" customWidth="1"/>
    <col min="6135" max="6136" width="9.140625" style="13"/>
    <col min="6137" max="6137" width="15.85546875" style="13" bestFit="1" customWidth="1"/>
    <col min="6138" max="6139" width="9.140625" style="13"/>
    <col min="6140" max="6140" width="9.28515625" style="13" bestFit="1" customWidth="1"/>
    <col min="6141" max="6144" width="9.140625" style="13"/>
    <col min="6145" max="6145" width="9.28515625" style="13" bestFit="1" customWidth="1"/>
    <col min="6146" max="6149" width="9.140625" style="13"/>
    <col min="6150" max="6150" width="9.28515625" style="13" bestFit="1" customWidth="1"/>
    <col min="6151" max="6152" width="9.140625" style="13"/>
    <col min="6153" max="6153" width="15.85546875" style="13" bestFit="1" customWidth="1"/>
    <col min="6154" max="6155" width="9.140625" style="13"/>
    <col min="6156" max="6156" width="9.28515625" style="13" bestFit="1" customWidth="1"/>
    <col min="6157" max="6160" width="9.140625" style="13"/>
    <col min="6161" max="6161" width="9.28515625" style="13" bestFit="1" customWidth="1"/>
    <col min="6162" max="6165" width="9.140625" style="13"/>
    <col min="6166" max="6166" width="9.28515625" style="13" bestFit="1" customWidth="1"/>
    <col min="6167" max="6168" width="9.140625" style="13"/>
    <col min="6169" max="6169" width="15.85546875" style="13" bestFit="1" customWidth="1"/>
    <col min="6170" max="6171" width="9.140625" style="13"/>
    <col min="6172" max="6172" width="9.28515625" style="13" bestFit="1" customWidth="1"/>
    <col min="6173" max="6176" width="9.140625" style="13"/>
    <col min="6177" max="6177" width="9.28515625" style="13" bestFit="1" customWidth="1"/>
    <col min="6178" max="6181" width="9.140625" style="13"/>
    <col min="6182" max="6182" width="9.28515625" style="13" bestFit="1" customWidth="1"/>
    <col min="6183" max="6184" width="9.140625" style="13"/>
    <col min="6185" max="6185" width="15.85546875" style="13" bestFit="1" customWidth="1"/>
    <col min="6186" max="6187" width="9.140625" style="13"/>
    <col min="6188" max="6188" width="9.28515625" style="13" bestFit="1" customWidth="1"/>
    <col min="6189" max="6192" width="9.140625" style="13"/>
    <col min="6193" max="6193" width="9.28515625" style="13" bestFit="1" customWidth="1"/>
    <col min="6194" max="6197" width="9.140625" style="13"/>
    <col min="6198" max="6198" width="9.28515625" style="13" bestFit="1" customWidth="1"/>
    <col min="6199" max="6200" width="9.140625" style="13"/>
    <col min="6201" max="6201" width="15.85546875" style="13" bestFit="1" customWidth="1"/>
    <col min="6202" max="6203" width="9.140625" style="13"/>
    <col min="6204" max="6204" width="9.28515625" style="13" bestFit="1" customWidth="1"/>
    <col min="6205" max="6208" width="9.140625" style="13"/>
    <col min="6209" max="6209" width="9.28515625" style="13" bestFit="1" customWidth="1"/>
    <col min="6210" max="6213" width="9.140625" style="13"/>
    <col min="6214" max="6214" width="9.28515625" style="13" bestFit="1" customWidth="1"/>
    <col min="6215" max="6216" width="9.140625" style="13"/>
    <col min="6217" max="6217" width="15.85546875" style="13" bestFit="1" customWidth="1"/>
    <col min="6218" max="6219" width="9.140625" style="13"/>
    <col min="6220" max="6220" width="9.28515625" style="13" bestFit="1" customWidth="1"/>
    <col min="6221" max="6224" width="9.140625" style="13"/>
    <col min="6225" max="6225" width="9.28515625" style="13" bestFit="1" customWidth="1"/>
    <col min="6226" max="6229" width="9.140625" style="13"/>
    <col min="6230" max="6230" width="9.28515625" style="13" bestFit="1" customWidth="1"/>
    <col min="6231" max="6232" width="9.140625" style="13"/>
    <col min="6233" max="6233" width="15.85546875" style="13" bestFit="1" customWidth="1"/>
    <col min="6234" max="6235" width="9.140625" style="13"/>
    <col min="6236" max="6236" width="9.28515625" style="13" bestFit="1" customWidth="1"/>
    <col min="6237" max="6240" width="9.140625" style="13"/>
    <col min="6241" max="6241" width="9.28515625" style="13" bestFit="1" customWidth="1"/>
    <col min="6242" max="6245" width="9.140625" style="13"/>
    <col min="6246" max="6246" width="9.28515625" style="13" bestFit="1" customWidth="1"/>
    <col min="6247" max="6248" width="9.140625" style="13"/>
    <col min="6249" max="6249" width="15.85546875" style="13" bestFit="1" customWidth="1"/>
    <col min="6250" max="6251" width="9.140625" style="13"/>
    <col min="6252" max="6252" width="9.28515625" style="13" bestFit="1" customWidth="1"/>
    <col min="6253" max="6256" width="9.140625" style="13"/>
    <col min="6257" max="6257" width="9.28515625" style="13" bestFit="1" customWidth="1"/>
    <col min="6258" max="6261" width="9.140625" style="13"/>
    <col min="6262" max="6262" width="9.28515625" style="13" bestFit="1" customWidth="1"/>
    <col min="6263" max="6264" width="9.140625" style="13"/>
    <col min="6265" max="6265" width="15.85546875" style="13" bestFit="1" customWidth="1"/>
    <col min="6266" max="6267" width="9.140625" style="13"/>
    <col min="6268" max="6268" width="9.28515625" style="13" bestFit="1" customWidth="1"/>
    <col min="6269" max="6272" width="9.140625" style="13"/>
    <col min="6273" max="6273" width="9.28515625" style="13" bestFit="1" customWidth="1"/>
    <col min="6274" max="6277" width="9.140625" style="13"/>
    <col min="6278" max="6278" width="9.28515625" style="13" bestFit="1" customWidth="1"/>
    <col min="6279" max="6280" width="9.140625" style="13"/>
    <col min="6281" max="6281" width="15.85546875" style="13" bestFit="1" customWidth="1"/>
    <col min="6282" max="6283" width="9.140625" style="13"/>
    <col min="6284" max="6284" width="9.28515625" style="13" bestFit="1" customWidth="1"/>
    <col min="6285" max="6288" width="9.140625" style="13"/>
    <col min="6289" max="6289" width="9.28515625" style="13" bestFit="1" customWidth="1"/>
    <col min="6290" max="6293" width="9.140625" style="13"/>
    <col min="6294" max="6294" width="9.28515625" style="13" bestFit="1" customWidth="1"/>
    <col min="6295" max="6296" width="9.140625" style="13"/>
    <col min="6297" max="6297" width="15.85546875" style="13" bestFit="1" customWidth="1"/>
    <col min="6298" max="6299" width="9.140625" style="13"/>
    <col min="6300" max="6300" width="9.28515625" style="13" bestFit="1" customWidth="1"/>
    <col min="6301" max="6304" width="9.140625" style="13"/>
    <col min="6305" max="6305" width="9.28515625" style="13" bestFit="1" customWidth="1"/>
    <col min="6306" max="6309" width="9.140625" style="13"/>
    <col min="6310" max="6310" width="9.28515625" style="13" bestFit="1" customWidth="1"/>
    <col min="6311" max="6312" width="9.140625" style="13"/>
    <col min="6313" max="6313" width="15.85546875" style="13" bestFit="1" customWidth="1"/>
    <col min="6314" max="6315" width="9.140625" style="13"/>
    <col min="6316" max="6316" width="9.28515625" style="13" bestFit="1" customWidth="1"/>
    <col min="6317" max="6320" width="9.140625" style="13"/>
    <col min="6321" max="6321" width="9.28515625" style="13" bestFit="1" customWidth="1"/>
    <col min="6322" max="6325" width="9.140625" style="13"/>
    <col min="6326" max="6326" width="9.28515625" style="13" bestFit="1" customWidth="1"/>
    <col min="6327" max="6328" width="9.140625" style="13"/>
    <col min="6329" max="6329" width="15.85546875" style="13" bestFit="1" customWidth="1"/>
    <col min="6330" max="6331" width="9.140625" style="13"/>
    <col min="6332" max="6332" width="9.28515625" style="13" bestFit="1" customWidth="1"/>
    <col min="6333" max="6336" width="9.140625" style="13"/>
    <col min="6337" max="6337" width="9.28515625" style="13" bestFit="1" customWidth="1"/>
    <col min="6338" max="6341" width="9.140625" style="13"/>
    <col min="6342" max="6342" width="9.28515625" style="13" bestFit="1" customWidth="1"/>
    <col min="6343" max="6344" width="9.140625" style="13"/>
    <col min="6345" max="6345" width="15.85546875" style="13" bestFit="1" customWidth="1"/>
    <col min="6346" max="6347" width="9.140625" style="13"/>
    <col min="6348" max="6348" width="9.28515625" style="13" bestFit="1" customWidth="1"/>
    <col min="6349" max="6352" width="9.140625" style="13"/>
    <col min="6353" max="6353" width="9.28515625" style="13" bestFit="1" customWidth="1"/>
    <col min="6354" max="6357" width="9.140625" style="13"/>
    <col min="6358" max="6358" width="9.28515625" style="13" bestFit="1" customWidth="1"/>
    <col min="6359" max="6360" width="9.140625" style="13"/>
    <col min="6361" max="6361" width="15.85546875" style="13" bestFit="1" customWidth="1"/>
    <col min="6362" max="6363" width="9.140625" style="13"/>
    <col min="6364" max="6364" width="9.28515625" style="13" bestFit="1" customWidth="1"/>
    <col min="6365" max="6368" width="9.140625" style="13"/>
    <col min="6369" max="6369" width="9.28515625" style="13" bestFit="1" customWidth="1"/>
    <col min="6370" max="6373" width="9.140625" style="13"/>
    <col min="6374" max="6374" width="9.28515625" style="13" bestFit="1" customWidth="1"/>
    <col min="6375" max="6376" width="9.140625" style="13"/>
    <col min="6377" max="6377" width="15.85546875" style="13" bestFit="1" customWidth="1"/>
    <col min="6378" max="6379" width="9.140625" style="13"/>
    <col min="6380" max="6380" width="9.28515625" style="13" bestFit="1" customWidth="1"/>
    <col min="6381" max="6384" width="9.140625" style="13"/>
    <col min="6385" max="6385" width="9.28515625" style="13" bestFit="1" customWidth="1"/>
    <col min="6386" max="6389" width="9.140625" style="13"/>
    <col min="6390" max="6390" width="9.28515625" style="13" bestFit="1" customWidth="1"/>
    <col min="6391" max="6392" width="9.140625" style="13"/>
    <col min="6393" max="6393" width="15.85546875" style="13" bestFit="1" customWidth="1"/>
    <col min="6394" max="6395" width="9.140625" style="13"/>
    <col min="6396" max="6396" width="9.28515625" style="13" bestFit="1" customWidth="1"/>
    <col min="6397" max="6400" width="9.140625" style="13"/>
    <col min="6401" max="6401" width="9.28515625" style="13" bestFit="1" customWidth="1"/>
    <col min="6402" max="6405" width="9.140625" style="13"/>
    <col min="6406" max="6406" width="9.28515625" style="13" bestFit="1" customWidth="1"/>
    <col min="6407" max="6408" width="9.140625" style="13"/>
    <col min="6409" max="6409" width="15.85546875" style="13" bestFit="1" customWidth="1"/>
    <col min="6410" max="6411" width="9.140625" style="13"/>
    <col min="6412" max="6412" width="9.28515625" style="13" bestFit="1" customWidth="1"/>
    <col min="6413" max="6416" width="9.140625" style="13"/>
    <col min="6417" max="6417" width="9.28515625" style="13" bestFit="1" customWidth="1"/>
    <col min="6418" max="6421" width="9.140625" style="13"/>
    <col min="6422" max="6422" width="9.28515625" style="13" bestFit="1" customWidth="1"/>
    <col min="6423" max="6424" width="9.140625" style="13"/>
    <col min="6425" max="6425" width="15.85546875" style="13" bestFit="1" customWidth="1"/>
    <col min="6426" max="6427" width="9.140625" style="13"/>
    <col min="6428" max="6428" width="9.28515625" style="13" bestFit="1" customWidth="1"/>
    <col min="6429" max="6432" width="9.140625" style="13"/>
    <col min="6433" max="6433" width="9.28515625" style="13" bestFit="1" customWidth="1"/>
    <col min="6434" max="6437" width="9.140625" style="13"/>
    <col min="6438" max="6438" width="9.28515625" style="13" bestFit="1" customWidth="1"/>
    <col min="6439" max="6440" width="9.140625" style="13"/>
    <col min="6441" max="6441" width="15.85546875" style="13" bestFit="1" customWidth="1"/>
    <col min="6442" max="6443" width="9.140625" style="13"/>
    <col min="6444" max="6444" width="9.28515625" style="13" bestFit="1" customWidth="1"/>
    <col min="6445" max="6448" width="9.140625" style="13"/>
    <col min="6449" max="6449" width="9.28515625" style="13" bestFit="1" customWidth="1"/>
    <col min="6450" max="6453" width="9.140625" style="13"/>
    <col min="6454" max="6454" width="9.28515625" style="13" bestFit="1" customWidth="1"/>
    <col min="6455" max="6456" width="9.140625" style="13"/>
    <col min="6457" max="6457" width="15.85546875" style="13" bestFit="1" customWidth="1"/>
    <col min="6458" max="6459" width="9.140625" style="13"/>
    <col min="6460" max="6460" width="9.28515625" style="13" bestFit="1" customWidth="1"/>
    <col min="6461" max="6464" width="9.140625" style="13"/>
    <col min="6465" max="6465" width="9.28515625" style="13" bestFit="1" customWidth="1"/>
    <col min="6466" max="6469" width="9.140625" style="13"/>
    <col min="6470" max="6470" width="9.28515625" style="13" bestFit="1" customWidth="1"/>
    <col min="6471" max="6472" width="9.140625" style="13"/>
    <col min="6473" max="6473" width="15.85546875" style="13" bestFit="1" customWidth="1"/>
    <col min="6474" max="6475" width="9.140625" style="13"/>
    <col min="6476" max="6476" width="9.28515625" style="13" bestFit="1" customWidth="1"/>
    <col min="6477" max="6480" width="9.140625" style="13"/>
    <col min="6481" max="6481" width="9.28515625" style="13" bestFit="1" customWidth="1"/>
    <col min="6482" max="6485" width="9.140625" style="13"/>
    <col min="6486" max="6486" width="9.28515625" style="13" bestFit="1" customWidth="1"/>
    <col min="6487" max="6488" width="9.140625" style="13"/>
    <col min="6489" max="6489" width="15.85546875" style="13" bestFit="1" customWidth="1"/>
    <col min="6490" max="6491" width="9.140625" style="13"/>
    <col min="6492" max="6492" width="9.28515625" style="13" bestFit="1" customWidth="1"/>
    <col min="6493" max="6496" width="9.140625" style="13"/>
    <col min="6497" max="6497" width="9.28515625" style="13" bestFit="1" customWidth="1"/>
    <col min="6498" max="6501" width="9.140625" style="13"/>
    <col min="6502" max="6502" width="9.28515625" style="13" bestFit="1" customWidth="1"/>
    <col min="6503" max="6504" width="9.140625" style="13"/>
    <col min="6505" max="6505" width="15.85546875" style="13" bestFit="1" customWidth="1"/>
    <col min="6506" max="6507" width="9.140625" style="13"/>
    <col min="6508" max="6508" width="9.28515625" style="13" bestFit="1" customWidth="1"/>
    <col min="6509" max="6512" width="9.140625" style="13"/>
    <col min="6513" max="6513" width="9.28515625" style="13" bestFit="1" customWidth="1"/>
    <col min="6514" max="6517" width="9.140625" style="13"/>
    <col min="6518" max="6518" width="9.28515625" style="13" bestFit="1" customWidth="1"/>
    <col min="6519" max="6520" width="9.140625" style="13"/>
    <col min="6521" max="6521" width="15.85546875" style="13" bestFit="1" customWidth="1"/>
    <col min="6522" max="6523" width="9.140625" style="13"/>
    <col min="6524" max="6524" width="9.28515625" style="13" bestFit="1" customWidth="1"/>
    <col min="6525" max="6528" width="9.140625" style="13"/>
    <col min="6529" max="6529" width="9.28515625" style="13" bestFit="1" customWidth="1"/>
    <col min="6530" max="6533" width="9.140625" style="13"/>
    <col min="6534" max="6534" width="9.28515625" style="13" bestFit="1" customWidth="1"/>
    <col min="6535" max="6536" width="9.140625" style="13"/>
    <col min="6537" max="6537" width="15.85546875" style="13" bestFit="1" customWidth="1"/>
    <col min="6538" max="6539" width="9.140625" style="13"/>
    <col min="6540" max="6540" width="9.28515625" style="13" bestFit="1" customWidth="1"/>
    <col min="6541" max="6544" width="9.140625" style="13"/>
    <col min="6545" max="6545" width="9.28515625" style="13" bestFit="1" customWidth="1"/>
    <col min="6546" max="6549" width="9.140625" style="13"/>
    <col min="6550" max="6550" width="9.28515625" style="13" bestFit="1" customWidth="1"/>
    <col min="6551" max="6552" width="9.140625" style="13"/>
    <col min="6553" max="6553" width="15.85546875" style="13" bestFit="1" customWidth="1"/>
    <col min="6554" max="6555" width="9.140625" style="13"/>
    <col min="6556" max="6556" width="9.28515625" style="13" bestFit="1" customWidth="1"/>
    <col min="6557" max="6560" width="9.140625" style="13"/>
    <col min="6561" max="6561" width="9.28515625" style="13" bestFit="1" customWidth="1"/>
    <col min="6562" max="6565" width="9.140625" style="13"/>
    <col min="6566" max="6566" width="9.28515625" style="13" bestFit="1" customWidth="1"/>
    <col min="6567" max="6568" width="9.140625" style="13"/>
    <col min="6569" max="6569" width="15.85546875" style="13" bestFit="1" customWidth="1"/>
    <col min="6570" max="6571" width="9.140625" style="13"/>
    <col min="6572" max="6572" width="9.28515625" style="13" bestFit="1" customWidth="1"/>
    <col min="6573" max="6576" width="9.140625" style="13"/>
    <col min="6577" max="6577" width="9.28515625" style="13" bestFit="1" customWidth="1"/>
    <col min="6578" max="6581" width="9.140625" style="13"/>
    <col min="6582" max="6582" width="9.28515625" style="13" bestFit="1" customWidth="1"/>
    <col min="6583" max="6584" width="9.140625" style="13"/>
    <col min="6585" max="6585" width="15.85546875" style="13" bestFit="1" customWidth="1"/>
    <col min="6586" max="6587" width="9.140625" style="13"/>
    <col min="6588" max="6588" width="9.28515625" style="13" bestFit="1" customWidth="1"/>
    <col min="6589" max="6592" width="9.140625" style="13"/>
    <col min="6593" max="6593" width="9.28515625" style="13" bestFit="1" customWidth="1"/>
    <col min="6594" max="6597" width="9.140625" style="13"/>
    <col min="6598" max="6598" width="9.28515625" style="13" bestFit="1" customWidth="1"/>
    <col min="6599" max="6600" width="9.140625" style="13"/>
    <col min="6601" max="6601" width="15.85546875" style="13" bestFit="1" customWidth="1"/>
    <col min="6602" max="6603" width="9.140625" style="13"/>
    <col min="6604" max="6604" width="9.28515625" style="13" bestFit="1" customWidth="1"/>
    <col min="6605" max="6608" width="9.140625" style="13"/>
    <col min="6609" max="6609" width="9.28515625" style="13" bestFit="1" customWidth="1"/>
    <col min="6610" max="6613" width="9.140625" style="13"/>
    <col min="6614" max="6614" width="9.28515625" style="13" bestFit="1" customWidth="1"/>
    <col min="6615" max="6616" width="9.140625" style="13"/>
    <col min="6617" max="6617" width="15.85546875" style="13" bestFit="1" customWidth="1"/>
    <col min="6618" max="6619" width="9.140625" style="13"/>
    <col min="6620" max="6620" width="9.28515625" style="13" bestFit="1" customWidth="1"/>
    <col min="6621" max="6624" width="9.140625" style="13"/>
    <col min="6625" max="6625" width="9.28515625" style="13" bestFit="1" customWidth="1"/>
    <col min="6626" max="6629" width="9.140625" style="13"/>
    <col min="6630" max="6630" width="9.28515625" style="13" bestFit="1" customWidth="1"/>
    <col min="6631" max="6632" width="9.140625" style="13"/>
    <col min="6633" max="6633" width="15.85546875" style="13" bestFit="1" customWidth="1"/>
    <col min="6634" max="6635" width="9.140625" style="13"/>
    <col min="6636" max="6636" width="9.28515625" style="13" bestFit="1" customWidth="1"/>
    <col min="6637" max="6640" width="9.140625" style="13"/>
    <col min="6641" max="6641" width="9.28515625" style="13" bestFit="1" customWidth="1"/>
    <col min="6642" max="6645" width="9.140625" style="13"/>
    <col min="6646" max="6646" width="9.28515625" style="13" bestFit="1" customWidth="1"/>
    <col min="6647" max="6648" width="9.140625" style="13"/>
    <col min="6649" max="6649" width="15.85546875" style="13" bestFit="1" customWidth="1"/>
    <col min="6650" max="6651" width="9.140625" style="13"/>
    <col min="6652" max="6652" width="9.28515625" style="13" bestFit="1" customWidth="1"/>
    <col min="6653" max="6656" width="9.140625" style="13"/>
    <col min="6657" max="6657" width="9.28515625" style="13" bestFit="1" customWidth="1"/>
    <col min="6658" max="6661" width="9.140625" style="13"/>
    <col min="6662" max="6662" width="9.28515625" style="13" bestFit="1" customWidth="1"/>
    <col min="6663" max="6664" width="9.140625" style="13"/>
    <col min="6665" max="6665" width="15.85546875" style="13" bestFit="1" customWidth="1"/>
    <col min="6666" max="6667" width="9.140625" style="13"/>
    <col min="6668" max="6668" width="9.28515625" style="13" bestFit="1" customWidth="1"/>
    <col min="6669" max="6672" width="9.140625" style="13"/>
    <col min="6673" max="6673" width="9.28515625" style="13" bestFit="1" customWidth="1"/>
    <col min="6674" max="6677" width="9.140625" style="13"/>
    <col min="6678" max="6678" width="9.28515625" style="13" bestFit="1" customWidth="1"/>
    <col min="6679" max="6680" width="9.140625" style="13"/>
    <col min="6681" max="6681" width="15.85546875" style="13" bestFit="1" customWidth="1"/>
    <col min="6682" max="6683" width="9.140625" style="13"/>
    <col min="6684" max="6684" width="9.28515625" style="13" bestFit="1" customWidth="1"/>
    <col min="6685" max="6688" width="9.140625" style="13"/>
    <col min="6689" max="6689" width="9.28515625" style="13" bestFit="1" customWidth="1"/>
    <col min="6690" max="6693" width="9.140625" style="13"/>
    <col min="6694" max="6694" width="9.28515625" style="13" bestFit="1" customWidth="1"/>
    <col min="6695" max="6696" width="9.140625" style="13"/>
    <col min="6697" max="6697" width="15.85546875" style="13" bestFit="1" customWidth="1"/>
    <col min="6698" max="6699" width="9.140625" style="13"/>
    <col min="6700" max="6700" width="9.28515625" style="13" bestFit="1" customWidth="1"/>
    <col min="6701" max="6704" width="9.140625" style="13"/>
    <col min="6705" max="6705" width="9.28515625" style="13" bestFit="1" customWidth="1"/>
    <col min="6706" max="6709" width="9.140625" style="13"/>
    <col min="6710" max="6710" width="9.28515625" style="13" bestFit="1" customWidth="1"/>
    <col min="6711" max="6712" width="9.140625" style="13"/>
    <col min="6713" max="6713" width="15.85546875" style="13" bestFit="1" customWidth="1"/>
    <col min="6714" max="6715" width="9.140625" style="13"/>
    <col min="6716" max="6716" width="9.28515625" style="13" bestFit="1" customWidth="1"/>
    <col min="6717" max="6720" width="9.140625" style="13"/>
    <col min="6721" max="6721" width="9.28515625" style="13" bestFit="1" customWidth="1"/>
    <col min="6722" max="6725" width="9.140625" style="13"/>
    <col min="6726" max="6726" width="9.28515625" style="13" bestFit="1" customWidth="1"/>
    <col min="6727" max="6728" width="9.140625" style="13"/>
    <col min="6729" max="6729" width="15.85546875" style="13" bestFit="1" customWidth="1"/>
    <col min="6730" max="6731" width="9.140625" style="13"/>
    <col min="6732" max="6732" width="9.28515625" style="13" bestFit="1" customWidth="1"/>
    <col min="6733" max="6736" width="9.140625" style="13"/>
    <col min="6737" max="6737" width="9.28515625" style="13" bestFit="1" customWidth="1"/>
    <col min="6738" max="6741" width="9.140625" style="13"/>
    <col min="6742" max="6742" width="9.28515625" style="13" bestFit="1" customWidth="1"/>
    <col min="6743" max="6744" width="9.140625" style="13"/>
    <col min="6745" max="6745" width="15.85546875" style="13" bestFit="1" customWidth="1"/>
    <col min="6746" max="6747" width="9.140625" style="13"/>
    <col min="6748" max="6748" width="9.28515625" style="13" bestFit="1" customWidth="1"/>
    <col min="6749" max="6752" width="9.140625" style="13"/>
    <col min="6753" max="6753" width="9.28515625" style="13" bestFit="1" customWidth="1"/>
    <col min="6754" max="6757" width="9.140625" style="13"/>
    <col min="6758" max="6758" width="9.28515625" style="13" bestFit="1" customWidth="1"/>
    <col min="6759" max="6760" width="9.140625" style="13"/>
    <col min="6761" max="6761" width="15.85546875" style="13" bestFit="1" customWidth="1"/>
    <col min="6762" max="6763" width="9.140625" style="13"/>
    <col min="6764" max="6764" width="9.28515625" style="13" bestFit="1" customWidth="1"/>
    <col min="6765" max="6768" width="9.140625" style="13"/>
    <col min="6769" max="6769" width="9.28515625" style="13" bestFit="1" customWidth="1"/>
    <col min="6770" max="6773" width="9.140625" style="13"/>
    <col min="6774" max="6774" width="9.28515625" style="13" bestFit="1" customWidth="1"/>
    <col min="6775" max="6776" width="9.140625" style="13"/>
    <col min="6777" max="6777" width="15.85546875" style="13" bestFit="1" customWidth="1"/>
    <col min="6778" max="6779" width="9.140625" style="13"/>
    <col min="6780" max="6780" width="9.28515625" style="13" bestFit="1" customWidth="1"/>
    <col min="6781" max="6784" width="9.140625" style="13"/>
    <col min="6785" max="6785" width="9.28515625" style="13" bestFit="1" customWidth="1"/>
    <col min="6786" max="6789" width="9.140625" style="13"/>
    <col min="6790" max="6790" width="9.28515625" style="13" bestFit="1" customWidth="1"/>
    <col min="6791" max="6792" width="9.140625" style="13"/>
    <col min="6793" max="6793" width="15.85546875" style="13" bestFit="1" customWidth="1"/>
    <col min="6794" max="6795" width="9.140625" style="13"/>
    <col min="6796" max="6796" width="9.28515625" style="13" bestFit="1" customWidth="1"/>
    <col min="6797" max="6800" width="9.140625" style="13"/>
    <col min="6801" max="6801" width="9.28515625" style="13" bestFit="1" customWidth="1"/>
    <col min="6802" max="6805" width="9.140625" style="13"/>
    <col min="6806" max="6806" width="9.28515625" style="13" bestFit="1" customWidth="1"/>
    <col min="6807" max="6808" width="9.140625" style="13"/>
    <col min="6809" max="6809" width="15.85546875" style="13" bestFit="1" customWidth="1"/>
    <col min="6810" max="6811" width="9.140625" style="13"/>
    <col min="6812" max="6812" width="9.28515625" style="13" bestFit="1" customWidth="1"/>
    <col min="6813" max="6816" width="9.140625" style="13"/>
    <col min="6817" max="6817" width="9.28515625" style="13" bestFit="1" customWidth="1"/>
    <col min="6818" max="6821" width="9.140625" style="13"/>
    <col min="6822" max="6822" width="9.28515625" style="13" bestFit="1" customWidth="1"/>
    <col min="6823" max="6824" width="9.140625" style="13"/>
    <col min="6825" max="6825" width="15.85546875" style="13" bestFit="1" customWidth="1"/>
    <col min="6826" max="6827" width="9.140625" style="13"/>
    <col min="6828" max="6828" width="9.28515625" style="13" bestFit="1" customWidth="1"/>
    <col min="6829" max="6832" width="9.140625" style="13"/>
    <col min="6833" max="6833" width="9.28515625" style="13" bestFit="1" customWidth="1"/>
    <col min="6834" max="6837" width="9.140625" style="13"/>
    <col min="6838" max="6838" width="9.28515625" style="13" bestFit="1" customWidth="1"/>
    <col min="6839" max="6840" width="9.140625" style="13"/>
    <col min="6841" max="6841" width="15.85546875" style="13" bestFit="1" customWidth="1"/>
    <col min="6842" max="6843" width="9.140625" style="13"/>
    <col min="6844" max="6844" width="9.28515625" style="13" bestFit="1" customWidth="1"/>
    <col min="6845" max="6848" width="9.140625" style="13"/>
    <col min="6849" max="6849" width="9.28515625" style="13" bestFit="1" customWidth="1"/>
    <col min="6850" max="6853" width="9.140625" style="13"/>
    <col min="6854" max="6854" width="9.28515625" style="13" bestFit="1" customWidth="1"/>
    <col min="6855" max="6856" width="9.140625" style="13"/>
    <col min="6857" max="6857" width="15.85546875" style="13" bestFit="1" customWidth="1"/>
    <col min="6858" max="6859" width="9.140625" style="13"/>
    <col min="6860" max="6860" width="9.28515625" style="13" bestFit="1" customWidth="1"/>
    <col min="6861" max="6864" width="9.140625" style="13"/>
    <col min="6865" max="6865" width="9.28515625" style="13" bestFit="1" customWidth="1"/>
    <col min="6866" max="6869" width="9.140625" style="13"/>
    <col min="6870" max="6870" width="9.28515625" style="13" bestFit="1" customWidth="1"/>
    <col min="6871" max="6872" width="9.140625" style="13"/>
    <col min="6873" max="6873" width="15.85546875" style="13" bestFit="1" customWidth="1"/>
    <col min="6874" max="6875" width="9.140625" style="13"/>
    <col min="6876" max="6876" width="9.28515625" style="13" bestFit="1" customWidth="1"/>
    <col min="6877" max="6880" width="9.140625" style="13"/>
    <col min="6881" max="6881" width="9.28515625" style="13" bestFit="1" customWidth="1"/>
    <col min="6882" max="6885" width="9.140625" style="13"/>
    <col min="6886" max="6886" width="9.28515625" style="13" bestFit="1" customWidth="1"/>
    <col min="6887" max="6888" width="9.140625" style="13"/>
    <col min="6889" max="6889" width="15.85546875" style="13" bestFit="1" customWidth="1"/>
    <col min="6890" max="6891" width="9.140625" style="13"/>
    <col min="6892" max="6892" width="9.28515625" style="13" bestFit="1" customWidth="1"/>
    <col min="6893" max="6896" width="9.140625" style="13"/>
    <col min="6897" max="6897" width="9.28515625" style="13" bestFit="1" customWidth="1"/>
    <col min="6898" max="6901" width="9.140625" style="13"/>
    <col min="6902" max="6902" width="9.28515625" style="13" bestFit="1" customWidth="1"/>
    <col min="6903" max="6904" width="9.140625" style="13"/>
    <col min="6905" max="6905" width="15.85546875" style="13" bestFit="1" customWidth="1"/>
    <col min="6906" max="6907" width="9.140625" style="13"/>
    <col min="6908" max="6908" width="9.28515625" style="13" bestFit="1" customWidth="1"/>
    <col min="6909" max="6912" width="9.140625" style="13"/>
    <col min="6913" max="6913" width="9.28515625" style="13" bestFit="1" customWidth="1"/>
    <col min="6914" max="6917" width="9.140625" style="13"/>
    <col min="6918" max="6918" width="9.28515625" style="13" bestFit="1" customWidth="1"/>
    <col min="6919" max="6920" width="9.140625" style="13"/>
    <col min="6921" max="6921" width="15.85546875" style="13" bestFit="1" customWidth="1"/>
    <col min="6922" max="6923" width="9.140625" style="13"/>
    <col min="6924" max="6924" width="9.28515625" style="13" bestFit="1" customWidth="1"/>
    <col min="6925" max="6928" width="9.140625" style="13"/>
    <col min="6929" max="6929" width="9.28515625" style="13" bestFit="1" customWidth="1"/>
    <col min="6930" max="6933" width="9.140625" style="13"/>
    <col min="6934" max="6934" width="9.28515625" style="13" bestFit="1" customWidth="1"/>
    <col min="6935" max="6936" width="9.140625" style="13"/>
    <col min="6937" max="6937" width="15.85546875" style="13" bestFit="1" customWidth="1"/>
    <col min="6938" max="6939" width="9.140625" style="13"/>
    <col min="6940" max="6940" width="9.28515625" style="13" bestFit="1" customWidth="1"/>
    <col min="6941" max="6944" width="9.140625" style="13"/>
    <col min="6945" max="6945" width="9.28515625" style="13" bestFit="1" customWidth="1"/>
    <col min="6946" max="6949" width="9.140625" style="13"/>
    <col min="6950" max="6950" width="9.28515625" style="13" bestFit="1" customWidth="1"/>
    <col min="6951" max="6952" width="9.140625" style="13"/>
    <col min="6953" max="6953" width="15.85546875" style="13" bestFit="1" customWidth="1"/>
    <col min="6954" max="6955" width="9.140625" style="13"/>
    <col min="6956" max="6956" width="9.28515625" style="13" bestFit="1" customWidth="1"/>
    <col min="6957" max="6960" width="9.140625" style="13"/>
    <col min="6961" max="6961" width="9.28515625" style="13" bestFit="1" customWidth="1"/>
    <col min="6962" max="6965" width="9.140625" style="13"/>
    <col min="6966" max="6966" width="9.28515625" style="13" bestFit="1" customWidth="1"/>
    <col min="6967" max="6968" width="9.140625" style="13"/>
    <col min="6969" max="6969" width="15.85546875" style="13" bestFit="1" customWidth="1"/>
    <col min="6970" max="6971" width="9.140625" style="13"/>
    <col min="6972" max="6972" width="9.28515625" style="13" bestFit="1" customWidth="1"/>
    <col min="6973" max="6976" width="9.140625" style="13"/>
    <col min="6977" max="6977" width="9.28515625" style="13" bestFit="1" customWidth="1"/>
    <col min="6978" max="6981" width="9.140625" style="13"/>
    <col min="6982" max="6982" width="9.28515625" style="13" bestFit="1" customWidth="1"/>
    <col min="6983" max="6984" width="9.140625" style="13"/>
    <col min="6985" max="6985" width="15.85546875" style="13" bestFit="1" customWidth="1"/>
    <col min="6986" max="6987" width="9.140625" style="13"/>
    <col min="6988" max="6988" width="9.28515625" style="13" bestFit="1" customWidth="1"/>
    <col min="6989" max="6992" width="9.140625" style="13"/>
    <col min="6993" max="6993" width="9.28515625" style="13" bestFit="1" customWidth="1"/>
    <col min="6994" max="6997" width="9.140625" style="13"/>
    <col min="6998" max="6998" width="9.28515625" style="13" bestFit="1" customWidth="1"/>
    <col min="6999" max="7000" width="9.140625" style="13"/>
    <col min="7001" max="7001" width="15.85546875" style="13" bestFit="1" customWidth="1"/>
    <col min="7002" max="7003" width="9.140625" style="13"/>
    <col min="7004" max="7004" width="9.28515625" style="13" bestFit="1" customWidth="1"/>
    <col min="7005" max="7008" width="9.140625" style="13"/>
    <col min="7009" max="7009" width="9.28515625" style="13" bestFit="1" customWidth="1"/>
    <col min="7010" max="7013" width="9.140625" style="13"/>
    <col min="7014" max="7014" width="9.28515625" style="13" bestFit="1" customWidth="1"/>
    <col min="7015" max="7016" width="9.140625" style="13"/>
    <col min="7017" max="7017" width="15.85546875" style="13" bestFit="1" customWidth="1"/>
    <col min="7018" max="7019" width="9.140625" style="13"/>
    <col min="7020" max="7020" width="9.28515625" style="13" bestFit="1" customWidth="1"/>
    <col min="7021" max="7024" width="9.140625" style="13"/>
    <col min="7025" max="7025" width="9.28515625" style="13" bestFit="1" customWidth="1"/>
    <col min="7026" max="7029" width="9.140625" style="13"/>
    <col min="7030" max="7030" width="9.28515625" style="13" bestFit="1" customWidth="1"/>
    <col min="7031" max="7032" width="9.140625" style="13"/>
    <col min="7033" max="7033" width="15.85546875" style="13" bestFit="1" customWidth="1"/>
    <col min="7034" max="7035" width="9.140625" style="13"/>
    <col min="7036" max="7036" width="9.28515625" style="13" bestFit="1" customWidth="1"/>
    <col min="7037" max="7040" width="9.140625" style="13"/>
    <col min="7041" max="7041" width="9.28515625" style="13" bestFit="1" customWidth="1"/>
    <col min="7042" max="7045" width="9.140625" style="13"/>
    <col min="7046" max="7046" width="9.28515625" style="13" bestFit="1" customWidth="1"/>
    <col min="7047" max="7048" width="9.140625" style="13"/>
    <col min="7049" max="7049" width="15.85546875" style="13" bestFit="1" customWidth="1"/>
    <col min="7050" max="7051" width="9.140625" style="13"/>
    <col min="7052" max="7052" width="9.28515625" style="13" bestFit="1" customWidth="1"/>
    <col min="7053" max="7056" width="9.140625" style="13"/>
    <col min="7057" max="7057" width="9.28515625" style="13" bestFit="1" customWidth="1"/>
    <col min="7058" max="7061" width="9.140625" style="13"/>
    <col min="7062" max="7062" width="9.28515625" style="13" bestFit="1" customWidth="1"/>
    <col min="7063" max="7064" width="9.140625" style="13"/>
    <col min="7065" max="7065" width="15.85546875" style="13" bestFit="1" customWidth="1"/>
    <col min="7066" max="7067" width="9.140625" style="13"/>
    <col min="7068" max="7068" width="9.28515625" style="13" bestFit="1" customWidth="1"/>
    <col min="7069" max="7072" width="9.140625" style="13"/>
    <col min="7073" max="7073" width="9.28515625" style="13" bestFit="1" customWidth="1"/>
    <col min="7074" max="7077" width="9.140625" style="13"/>
    <col min="7078" max="7078" width="9.28515625" style="13" bestFit="1" customWidth="1"/>
    <col min="7079" max="7080" width="9.140625" style="13"/>
    <col min="7081" max="7081" width="15.85546875" style="13" bestFit="1" customWidth="1"/>
    <col min="7082" max="7083" width="9.140625" style="13"/>
    <col min="7084" max="7084" width="9.28515625" style="13" bestFit="1" customWidth="1"/>
    <col min="7085" max="7088" width="9.140625" style="13"/>
    <col min="7089" max="7089" width="9.28515625" style="13" bestFit="1" customWidth="1"/>
    <col min="7090" max="7093" width="9.140625" style="13"/>
    <col min="7094" max="7094" width="9.28515625" style="13" bestFit="1" customWidth="1"/>
    <col min="7095" max="7096" width="9.140625" style="13"/>
    <col min="7097" max="7097" width="15.85546875" style="13" bestFit="1" customWidth="1"/>
    <col min="7098" max="7099" width="9.140625" style="13"/>
    <col min="7100" max="7100" width="9.28515625" style="13" bestFit="1" customWidth="1"/>
    <col min="7101" max="7104" width="9.140625" style="13"/>
    <col min="7105" max="7105" width="9.28515625" style="13" bestFit="1" customWidth="1"/>
    <col min="7106" max="7109" width="9.140625" style="13"/>
    <col min="7110" max="7110" width="9.28515625" style="13" bestFit="1" customWidth="1"/>
    <col min="7111" max="7112" width="9.140625" style="13"/>
    <col min="7113" max="7113" width="15.85546875" style="13" bestFit="1" customWidth="1"/>
    <col min="7114" max="7115" width="9.140625" style="13"/>
    <col min="7116" max="7116" width="9.28515625" style="13" bestFit="1" customWidth="1"/>
    <col min="7117" max="7120" width="9.140625" style="13"/>
    <col min="7121" max="7121" width="9.28515625" style="13" bestFit="1" customWidth="1"/>
    <col min="7122" max="7125" width="9.140625" style="13"/>
    <col min="7126" max="7126" width="9.28515625" style="13" bestFit="1" customWidth="1"/>
    <col min="7127" max="7128" width="9.140625" style="13"/>
    <col min="7129" max="7129" width="15.85546875" style="13" bestFit="1" customWidth="1"/>
    <col min="7130" max="7131" width="9.140625" style="13"/>
    <col min="7132" max="7132" width="9.28515625" style="13" bestFit="1" customWidth="1"/>
    <col min="7133" max="7136" width="9.140625" style="13"/>
    <col min="7137" max="7137" width="9.28515625" style="13" bestFit="1" customWidth="1"/>
    <col min="7138" max="7141" width="9.140625" style="13"/>
    <col min="7142" max="7142" width="9.28515625" style="13" bestFit="1" customWidth="1"/>
    <col min="7143" max="7144" width="9.140625" style="13"/>
    <col min="7145" max="7145" width="15.85546875" style="13" bestFit="1" customWidth="1"/>
    <col min="7146" max="7147" width="9.140625" style="13"/>
    <col min="7148" max="7148" width="9.28515625" style="13" bestFit="1" customWidth="1"/>
    <col min="7149" max="7152" width="9.140625" style="13"/>
    <col min="7153" max="7153" width="9.28515625" style="13" bestFit="1" customWidth="1"/>
    <col min="7154" max="7157" width="9.140625" style="13"/>
    <col min="7158" max="7158" width="9.28515625" style="13" bestFit="1" customWidth="1"/>
    <col min="7159" max="7160" width="9.140625" style="13"/>
    <col min="7161" max="7161" width="15.85546875" style="13" bestFit="1" customWidth="1"/>
    <col min="7162" max="7163" width="9.140625" style="13"/>
    <col min="7164" max="7164" width="9.28515625" style="13" bestFit="1" customWidth="1"/>
    <col min="7165" max="7168" width="9.140625" style="13"/>
    <col min="7169" max="7169" width="9.28515625" style="13" bestFit="1" customWidth="1"/>
    <col min="7170" max="7173" width="9.140625" style="13"/>
    <col min="7174" max="7174" width="9.28515625" style="13" bestFit="1" customWidth="1"/>
    <col min="7175" max="7176" width="9.140625" style="13"/>
    <col min="7177" max="7177" width="15.85546875" style="13" bestFit="1" customWidth="1"/>
    <col min="7178" max="7179" width="9.140625" style="13"/>
    <col min="7180" max="7180" width="9.28515625" style="13" bestFit="1" customWidth="1"/>
    <col min="7181" max="7184" width="9.140625" style="13"/>
    <col min="7185" max="7185" width="9.28515625" style="13" bestFit="1" customWidth="1"/>
    <col min="7186" max="7189" width="9.140625" style="13"/>
    <col min="7190" max="7190" width="9.28515625" style="13" bestFit="1" customWidth="1"/>
    <col min="7191" max="7192" width="9.140625" style="13"/>
    <col min="7193" max="7193" width="15.85546875" style="13" bestFit="1" customWidth="1"/>
    <col min="7194" max="7195" width="9.140625" style="13"/>
    <col min="7196" max="7196" width="9.28515625" style="13" bestFit="1" customWidth="1"/>
    <col min="7197" max="7200" width="9.140625" style="13"/>
    <col min="7201" max="7201" width="9.28515625" style="13" bestFit="1" customWidth="1"/>
    <col min="7202" max="7205" width="9.140625" style="13"/>
    <col min="7206" max="7206" width="9.28515625" style="13" bestFit="1" customWidth="1"/>
    <col min="7207" max="7208" width="9.140625" style="13"/>
    <col min="7209" max="7209" width="15.85546875" style="13" bestFit="1" customWidth="1"/>
    <col min="7210" max="7211" width="9.140625" style="13"/>
    <col min="7212" max="7212" width="9.28515625" style="13" bestFit="1" customWidth="1"/>
    <col min="7213" max="7216" width="9.140625" style="13"/>
    <col min="7217" max="7217" width="9.28515625" style="13" bestFit="1" customWidth="1"/>
    <col min="7218" max="7221" width="9.140625" style="13"/>
    <col min="7222" max="7222" width="9.28515625" style="13" bestFit="1" customWidth="1"/>
    <col min="7223" max="7224" width="9.140625" style="13"/>
    <col min="7225" max="7225" width="15.85546875" style="13" bestFit="1" customWidth="1"/>
    <col min="7226" max="7227" width="9.140625" style="13"/>
    <col min="7228" max="7228" width="9.28515625" style="13" bestFit="1" customWidth="1"/>
    <col min="7229" max="7232" width="9.140625" style="13"/>
    <col min="7233" max="7233" width="9.28515625" style="13" bestFit="1" customWidth="1"/>
    <col min="7234" max="7237" width="9.140625" style="13"/>
    <col min="7238" max="7238" width="9.28515625" style="13" bestFit="1" customWidth="1"/>
    <col min="7239" max="7240" width="9.140625" style="13"/>
    <col min="7241" max="7241" width="15.85546875" style="13" bestFit="1" customWidth="1"/>
    <col min="7242" max="7243" width="9.140625" style="13"/>
    <col min="7244" max="7244" width="9.28515625" style="13" bestFit="1" customWidth="1"/>
    <col min="7245" max="7248" width="9.140625" style="13"/>
    <col min="7249" max="7249" width="9.28515625" style="13" bestFit="1" customWidth="1"/>
    <col min="7250" max="7253" width="9.140625" style="13"/>
    <col min="7254" max="7254" width="9.28515625" style="13" bestFit="1" customWidth="1"/>
    <col min="7255" max="7256" width="9.140625" style="13"/>
    <col min="7257" max="7257" width="15.85546875" style="13" bestFit="1" customWidth="1"/>
    <col min="7258" max="7259" width="9.140625" style="13"/>
    <col min="7260" max="7260" width="9.28515625" style="13" bestFit="1" customWidth="1"/>
    <col min="7261" max="7264" width="9.140625" style="13"/>
    <col min="7265" max="7265" width="9.28515625" style="13" bestFit="1" customWidth="1"/>
    <col min="7266" max="7269" width="9.140625" style="13"/>
    <col min="7270" max="7270" width="9.28515625" style="13" bestFit="1" customWidth="1"/>
    <col min="7271" max="7272" width="9.140625" style="13"/>
    <col min="7273" max="7273" width="15.85546875" style="13" bestFit="1" customWidth="1"/>
    <col min="7274" max="7275" width="9.140625" style="13"/>
    <col min="7276" max="7276" width="9.28515625" style="13" bestFit="1" customWidth="1"/>
    <col min="7277" max="7280" width="9.140625" style="13"/>
    <col min="7281" max="7281" width="9.28515625" style="13" bestFit="1" customWidth="1"/>
    <col min="7282" max="7285" width="9.140625" style="13"/>
    <col min="7286" max="7286" width="9.28515625" style="13" bestFit="1" customWidth="1"/>
    <col min="7287" max="7288" width="9.140625" style="13"/>
    <col min="7289" max="7289" width="15.85546875" style="13" bestFit="1" customWidth="1"/>
    <col min="7290" max="7291" width="9.140625" style="13"/>
    <col min="7292" max="7292" width="9.28515625" style="13" bestFit="1" customWidth="1"/>
    <col min="7293" max="7296" width="9.140625" style="13"/>
    <col min="7297" max="7297" width="9.28515625" style="13" bestFit="1" customWidth="1"/>
    <col min="7298" max="7301" width="9.140625" style="13"/>
    <col min="7302" max="7302" width="9.28515625" style="13" bestFit="1" customWidth="1"/>
    <col min="7303" max="7304" width="9.140625" style="13"/>
    <col min="7305" max="7305" width="15.85546875" style="13" bestFit="1" customWidth="1"/>
    <col min="7306" max="7307" width="9.140625" style="13"/>
    <col min="7308" max="7308" width="9.28515625" style="13" bestFit="1" customWidth="1"/>
    <col min="7309" max="7312" width="9.140625" style="13"/>
    <col min="7313" max="7313" width="9.28515625" style="13" bestFit="1" customWidth="1"/>
    <col min="7314" max="7317" width="9.140625" style="13"/>
    <col min="7318" max="7318" width="9.28515625" style="13" bestFit="1" customWidth="1"/>
    <col min="7319" max="7320" width="9.140625" style="13"/>
    <col min="7321" max="7321" width="15.85546875" style="13" bestFit="1" customWidth="1"/>
    <col min="7322" max="7323" width="9.140625" style="13"/>
    <col min="7324" max="7324" width="9.28515625" style="13" bestFit="1" customWidth="1"/>
    <col min="7325" max="7328" width="9.140625" style="13"/>
    <col min="7329" max="7329" width="9.28515625" style="13" bestFit="1" customWidth="1"/>
    <col min="7330" max="7333" width="9.140625" style="13"/>
    <col min="7334" max="7334" width="9.28515625" style="13" bestFit="1" customWidth="1"/>
    <col min="7335" max="7336" width="9.140625" style="13"/>
    <col min="7337" max="7337" width="15.85546875" style="13" bestFit="1" customWidth="1"/>
    <col min="7338" max="7339" width="9.140625" style="13"/>
    <col min="7340" max="7340" width="9.28515625" style="13" bestFit="1" customWidth="1"/>
    <col min="7341" max="7344" width="9.140625" style="13"/>
    <col min="7345" max="7345" width="9.28515625" style="13" bestFit="1" customWidth="1"/>
    <col min="7346" max="7349" width="9.140625" style="13"/>
    <col min="7350" max="7350" width="9.28515625" style="13" bestFit="1" customWidth="1"/>
    <col min="7351" max="7352" width="9.140625" style="13"/>
    <col min="7353" max="7353" width="15.85546875" style="13" bestFit="1" customWidth="1"/>
    <col min="7354" max="7355" width="9.140625" style="13"/>
    <col min="7356" max="7356" width="9.28515625" style="13" bestFit="1" customWidth="1"/>
    <col min="7357" max="7360" width="9.140625" style="13"/>
    <col min="7361" max="7361" width="9.28515625" style="13" bestFit="1" customWidth="1"/>
    <col min="7362" max="7365" width="9.140625" style="13"/>
    <col min="7366" max="7366" width="9.28515625" style="13" bestFit="1" customWidth="1"/>
    <col min="7367" max="7368" width="9.140625" style="13"/>
    <col min="7369" max="7369" width="15.85546875" style="13" bestFit="1" customWidth="1"/>
    <col min="7370" max="7371" width="9.140625" style="13"/>
    <col min="7372" max="7372" width="9.28515625" style="13" bestFit="1" customWidth="1"/>
    <col min="7373" max="7376" width="9.140625" style="13"/>
    <col min="7377" max="7377" width="9.28515625" style="13" bestFit="1" customWidth="1"/>
    <col min="7378" max="7381" width="9.140625" style="13"/>
    <col min="7382" max="7382" width="9.28515625" style="13" bestFit="1" customWidth="1"/>
    <col min="7383" max="7384" width="9.140625" style="13"/>
    <col min="7385" max="7385" width="15.85546875" style="13" bestFit="1" customWidth="1"/>
    <col min="7386" max="7387" width="9.140625" style="13"/>
    <col min="7388" max="7388" width="9.28515625" style="13" bestFit="1" customWidth="1"/>
    <col min="7389" max="7392" width="9.140625" style="13"/>
    <col min="7393" max="7393" width="9.28515625" style="13" bestFit="1" customWidth="1"/>
    <col min="7394" max="7397" width="9.140625" style="13"/>
    <col min="7398" max="7398" width="9.28515625" style="13" bestFit="1" customWidth="1"/>
    <col min="7399" max="7400" width="9.140625" style="13"/>
    <col min="7401" max="7401" width="15.85546875" style="13" bestFit="1" customWidth="1"/>
    <col min="7402" max="7403" width="9.140625" style="13"/>
    <col min="7404" max="7404" width="9.28515625" style="13" bestFit="1" customWidth="1"/>
    <col min="7405" max="7408" width="9.140625" style="13"/>
    <col min="7409" max="7409" width="9.28515625" style="13" bestFit="1" customWidth="1"/>
    <col min="7410" max="7413" width="9.140625" style="13"/>
    <col min="7414" max="7414" width="9.28515625" style="13" bestFit="1" customWidth="1"/>
    <col min="7415" max="7416" width="9.140625" style="13"/>
    <col min="7417" max="7417" width="15.85546875" style="13" bestFit="1" customWidth="1"/>
    <col min="7418" max="7419" width="9.140625" style="13"/>
    <col min="7420" max="7420" width="9.28515625" style="13" bestFit="1" customWidth="1"/>
    <col min="7421" max="7424" width="9.140625" style="13"/>
    <col min="7425" max="7425" width="9.28515625" style="13" bestFit="1" customWidth="1"/>
    <col min="7426" max="7429" width="9.140625" style="13"/>
    <col min="7430" max="7430" width="9.28515625" style="13" bestFit="1" customWidth="1"/>
    <col min="7431" max="7432" width="9.140625" style="13"/>
    <col min="7433" max="7433" width="15.85546875" style="13" bestFit="1" customWidth="1"/>
    <col min="7434" max="7435" width="9.140625" style="13"/>
    <col min="7436" max="7436" width="9.28515625" style="13" bestFit="1" customWidth="1"/>
    <col min="7437" max="7440" width="9.140625" style="13"/>
    <col min="7441" max="7441" width="9.28515625" style="13" bestFit="1" customWidth="1"/>
    <col min="7442" max="7445" width="9.140625" style="13"/>
    <col min="7446" max="7446" width="9.28515625" style="13" bestFit="1" customWidth="1"/>
    <col min="7447" max="7448" width="9.140625" style="13"/>
    <col min="7449" max="7449" width="15.85546875" style="13" bestFit="1" customWidth="1"/>
    <col min="7450" max="7451" width="9.140625" style="13"/>
    <col min="7452" max="7452" width="9.28515625" style="13" bestFit="1" customWidth="1"/>
    <col min="7453" max="7456" width="9.140625" style="13"/>
    <col min="7457" max="7457" width="9.28515625" style="13" bestFit="1" customWidth="1"/>
    <col min="7458" max="7461" width="9.140625" style="13"/>
    <col min="7462" max="7462" width="9.28515625" style="13" bestFit="1" customWidth="1"/>
    <col min="7463" max="7464" width="9.140625" style="13"/>
    <col min="7465" max="7465" width="15.85546875" style="13" bestFit="1" customWidth="1"/>
    <col min="7466" max="7467" width="9.140625" style="13"/>
    <col min="7468" max="7468" width="9.28515625" style="13" bestFit="1" customWidth="1"/>
    <col min="7469" max="7472" width="9.140625" style="13"/>
    <col min="7473" max="7473" width="9.28515625" style="13" bestFit="1" customWidth="1"/>
    <col min="7474" max="7477" width="9.140625" style="13"/>
    <col min="7478" max="7478" width="9.28515625" style="13" bestFit="1" customWidth="1"/>
    <col min="7479" max="7480" width="9.140625" style="13"/>
    <col min="7481" max="7481" width="15.85546875" style="13" bestFit="1" customWidth="1"/>
    <col min="7482" max="7483" width="9.140625" style="13"/>
    <col min="7484" max="7484" width="9.28515625" style="13" bestFit="1" customWidth="1"/>
    <col min="7485" max="7488" width="9.140625" style="13"/>
    <col min="7489" max="7489" width="9.28515625" style="13" bestFit="1" customWidth="1"/>
    <col min="7490" max="7493" width="9.140625" style="13"/>
    <col min="7494" max="7494" width="9.28515625" style="13" bestFit="1" customWidth="1"/>
    <col min="7495" max="7496" width="9.140625" style="13"/>
    <col min="7497" max="7497" width="15.85546875" style="13" bestFit="1" customWidth="1"/>
    <col min="7498" max="7499" width="9.140625" style="13"/>
    <col min="7500" max="7500" width="9.28515625" style="13" bestFit="1" customWidth="1"/>
    <col min="7501" max="7504" width="9.140625" style="13"/>
    <col min="7505" max="7505" width="9.28515625" style="13" bestFit="1" customWidth="1"/>
    <col min="7506" max="7509" width="9.140625" style="13"/>
    <col min="7510" max="7510" width="9.28515625" style="13" bestFit="1" customWidth="1"/>
    <col min="7511" max="7512" width="9.140625" style="13"/>
    <col min="7513" max="7513" width="15.85546875" style="13" bestFit="1" customWidth="1"/>
    <col min="7514" max="7515" width="9.140625" style="13"/>
    <col min="7516" max="7516" width="9.28515625" style="13" bestFit="1" customWidth="1"/>
    <col min="7517" max="7520" width="9.140625" style="13"/>
    <col min="7521" max="7521" width="9.28515625" style="13" bestFit="1" customWidth="1"/>
    <col min="7522" max="7525" width="9.140625" style="13"/>
    <col min="7526" max="7526" width="9.28515625" style="13" bestFit="1" customWidth="1"/>
    <col min="7527" max="7528" width="9.140625" style="13"/>
    <col min="7529" max="7529" width="15.85546875" style="13" bestFit="1" customWidth="1"/>
    <col min="7530" max="7531" width="9.140625" style="13"/>
    <col min="7532" max="7532" width="9.28515625" style="13" bestFit="1" customWidth="1"/>
    <col min="7533" max="7536" width="9.140625" style="13"/>
    <col min="7537" max="7537" width="9.28515625" style="13" bestFit="1" customWidth="1"/>
    <col min="7538" max="7541" width="9.140625" style="13"/>
    <col min="7542" max="7542" width="9.28515625" style="13" bestFit="1" customWidth="1"/>
    <col min="7543" max="7544" width="9.140625" style="13"/>
    <col min="7545" max="7545" width="15.85546875" style="13" bestFit="1" customWidth="1"/>
    <col min="7546" max="7547" width="9.140625" style="13"/>
    <col min="7548" max="7548" width="9.28515625" style="13" bestFit="1" customWidth="1"/>
    <col min="7549" max="7552" width="9.140625" style="13"/>
    <col min="7553" max="7553" width="9.28515625" style="13" bestFit="1" customWidth="1"/>
    <col min="7554" max="7557" width="9.140625" style="13"/>
    <col min="7558" max="7558" width="9.28515625" style="13" bestFit="1" customWidth="1"/>
    <col min="7559" max="7560" width="9.140625" style="13"/>
    <col min="7561" max="7561" width="15.85546875" style="13" bestFit="1" customWidth="1"/>
    <col min="7562" max="7563" width="9.140625" style="13"/>
    <col min="7564" max="7564" width="9.28515625" style="13" bestFit="1" customWidth="1"/>
    <col min="7565" max="7568" width="9.140625" style="13"/>
    <col min="7569" max="7569" width="9.28515625" style="13" bestFit="1" customWidth="1"/>
    <col min="7570" max="7573" width="9.140625" style="13"/>
    <col min="7574" max="7574" width="9.28515625" style="13" bestFit="1" customWidth="1"/>
    <col min="7575" max="7576" width="9.140625" style="13"/>
    <col min="7577" max="7577" width="15.85546875" style="13" bestFit="1" customWidth="1"/>
    <col min="7578" max="7579" width="9.140625" style="13"/>
    <col min="7580" max="7580" width="9.28515625" style="13" bestFit="1" customWidth="1"/>
    <col min="7581" max="7584" width="9.140625" style="13"/>
    <col min="7585" max="7585" width="9.28515625" style="13" bestFit="1" customWidth="1"/>
    <col min="7586" max="7589" width="9.140625" style="13"/>
    <col min="7590" max="7590" width="9.28515625" style="13" bestFit="1" customWidth="1"/>
    <col min="7591" max="7592" width="9.140625" style="13"/>
    <col min="7593" max="7593" width="15.85546875" style="13" bestFit="1" customWidth="1"/>
    <col min="7594" max="7595" width="9.140625" style="13"/>
    <col min="7596" max="7596" width="9.28515625" style="13" bestFit="1" customWidth="1"/>
    <col min="7597" max="7600" width="9.140625" style="13"/>
    <col min="7601" max="7601" width="9.28515625" style="13" bestFit="1" customWidth="1"/>
    <col min="7602" max="7605" width="9.140625" style="13"/>
    <col min="7606" max="7606" width="9.28515625" style="13" bestFit="1" customWidth="1"/>
    <col min="7607" max="7608" width="9.140625" style="13"/>
    <col min="7609" max="7609" width="15.85546875" style="13" bestFit="1" customWidth="1"/>
    <col min="7610" max="7611" width="9.140625" style="13"/>
    <col min="7612" max="7612" width="9.28515625" style="13" bestFit="1" customWidth="1"/>
    <col min="7613" max="7616" width="9.140625" style="13"/>
    <col min="7617" max="7617" width="9.28515625" style="13" bestFit="1" customWidth="1"/>
    <col min="7618" max="7621" width="9.140625" style="13"/>
    <col min="7622" max="7622" width="9.28515625" style="13" bestFit="1" customWidth="1"/>
    <col min="7623" max="7624" width="9.140625" style="13"/>
    <col min="7625" max="7625" width="15.85546875" style="13" bestFit="1" customWidth="1"/>
    <col min="7626" max="7627" width="9.140625" style="13"/>
    <col min="7628" max="7628" width="9.28515625" style="13" bestFit="1" customWidth="1"/>
    <col min="7629" max="7632" width="9.140625" style="13"/>
    <col min="7633" max="7633" width="9.28515625" style="13" bestFit="1" customWidth="1"/>
    <col min="7634" max="7637" width="9.140625" style="13"/>
    <col min="7638" max="7638" width="9.28515625" style="13" bestFit="1" customWidth="1"/>
    <col min="7639" max="7640" width="9.140625" style="13"/>
    <col min="7641" max="7641" width="15.85546875" style="13" bestFit="1" customWidth="1"/>
    <col min="7642" max="7643" width="9.140625" style="13"/>
    <col min="7644" max="7644" width="9.28515625" style="13" bestFit="1" customWidth="1"/>
    <col min="7645" max="7648" width="9.140625" style="13"/>
    <col min="7649" max="7649" width="9.28515625" style="13" bestFit="1" customWidth="1"/>
    <col min="7650" max="7653" width="9.140625" style="13"/>
    <col min="7654" max="7654" width="9.28515625" style="13" bestFit="1" customWidth="1"/>
    <col min="7655" max="7656" width="9.140625" style="13"/>
    <col min="7657" max="7657" width="15.85546875" style="13" bestFit="1" customWidth="1"/>
    <col min="7658" max="7659" width="9.140625" style="13"/>
    <col min="7660" max="7660" width="9.28515625" style="13" bestFit="1" customWidth="1"/>
    <col min="7661" max="7664" width="9.140625" style="13"/>
    <col min="7665" max="7665" width="9.28515625" style="13" bestFit="1" customWidth="1"/>
    <col min="7666" max="7669" width="9.140625" style="13"/>
    <col min="7670" max="7670" width="9.28515625" style="13" bestFit="1" customWidth="1"/>
    <col min="7671" max="7672" width="9.140625" style="13"/>
    <col min="7673" max="7673" width="15.85546875" style="13" bestFit="1" customWidth="1"/>
    <col min="7674" max="7675" width="9.140625" style="13"/>
    <col min="7676" max="7676" width="9.28515625" style="13" bestFit="1" customWidth="1"/>
    <col min="7677" max="7680" width="9.140625" style="13"/>
    <col min="7681" max="7681" width="9.28515625" style="13" bestFit="1" customWidth="1"/>
    <col min="7682" max="7685" width="9.140625" style="13"/>
    <col min="7686" max="7686" width="9.28515625" style="13" bestFit="1" customWidth="1"/>
    <col min="7687" max="7688" width="9.140625" style="13"/>
    <col min="7689" max="7689" width="15.85546875" style="13" bestFit="1" customWidth="1"/>
    <col min="7690" max="7691" width="9.140625" style="13"/>
    <col min="7692" max="7692" width="9.28515625" style="13" bestFit="1" customWidth="1"/>
    <col min="7693" max="7696" width="9.140625" style="13"/>
    <col min="7697" max="7697" width="9.28515625" style="13" bestFit="1" customWidth="1"/>
    <col min="7698" max="7701" width="9.140625" style="13"/>
    <col min="7702" max="7702" width="9.28515625" style="13" bestFit="1" customWidth="1"/>
    <col min="7703" max="7704" width="9.140625" style="13"/>
    <col min="7705" max="7705" width="15.85546875" style="13" bestFit="1" customWidth="1"/>
    <col min="7706" max="7707" width="9.140625" style="13"/>
    <col min="7708" max="7708" width="9.28515625" style="13" bestFit="1" customWidth="1"/>
    <col min="7709" max="7712" width="9.140625" style="13"/>
    <col min="7713" max="7713" width="9.28515625" style="13" bestFit="1" customWidth="1"/>
    <col min="7714" max="7717" width="9.140625" style="13"/>
    <col min="7718" max="7718" width="9.28515625" style="13" bestFit="1" customWidth="1"/>
    <col min="7719" max="7720" width="9.140625" style="13"/>
    <col min="7721" max="7721" width="15.85546875" style="13" bestFit="1" customWidth="1"/>
    <col min="7722" max="7723" width="9.140625" style="13"/>
    <col min="7724" max="7724" width="9.28515625" style="13" bestFit="1" customWidth="1"/>
    <col min="7725" max="7728" width="9.140625" style="13"/>
    <col min="7729" max="7729" width="9.28515625" style="13" bestFit="1" customWidth="1"/>
    <col min="7730" max="7733" width="9.140625" style="13"/>
    <col min="7734" max="7734" width="9.28515625" style="13" bestFit="1" customWidth="1"/>
    <col min="7735" max="7736" width="9.140625" style="13"/>
    <col min="7737" max="7737" width="15.85546875" style="13" bestFit="1" customWidth="1"/>
    <col min="7738" max="7739" width="9.140625" style="13"/>
    <col min="7740" max="7740" width="9.28515625" style="13" bestFit="1" customWidth="1"/>
    <col min="7741" max="7744" width="9.140625" style="13"/>
    <col min="7745" max="7745" width="9.28515625" style="13" bestFit="1" customWidth="1"/>
    <col min="7746" max="7749" width="9.140625" style="13"/>
    <col min="7750" max="7750" width="9.28515625" style="13" bestFit="1" customWidth="1"/>
    <col min="7751" max="7752" width="9.140625" style="13"/>
    <col min="7753" max="7753" width="15.85546875" style="13" bestFit="1" customWidth="1"/>
    <col min="7754" max="7755" width="9.140625" style="13"/>
    <col min="7756" max="7756" width="9.28515625" style="13" bestFit="1" customWidth="1"/>
    <col min="7757" max="7760" width="9.140625" style="13"/>
    <col min="7761" max="7761" width="9.28515625" style="13" bestFit="1" customWidth="1"/>
    <col min="7762" max="7765" width="9.140625" style="13"/>
    <col min="7766" max="7766" width="9.28515625" style="13" bestFit="1" customWidth="1"/>
    <col min="7767" max="7768" width="9.140625" style="13"/>
    <col min="7769" max="7769" width="15.85546875" style="13" bestFit="1" customWidth="1"/>
    <col min="7770" max="7771" width="9.140625" style="13"/>
    <col min="7772" max="7772" width="9.28515625" style="13" bestFit="1" customWidth="1"/>
    <col min="7773" max="7776" width="9.140625" style="13"/>
    <col min="7777" max="7777" width="9.28515625" style="13" bestFit="1" customWidth="1"/>
    <col min="7778" max="7781" width="9.140625" style="13"/>
    <col min="7782" max="7782" width="9.28515625" style="13" bestFit="1" customWidth="1"/>
    <col min="7783" max="7784" width="9.140625" style="13"/>
    <col min="7785" max="7785" width="15.85546875" style="13" bestFit="1" customWidth="1"/>
    <col min="7786" max="7787" width="9.140625" style="13"/>
    <col min="7788" max="7788" width="9.28515625" style="13" bestFit="1" customWidth="1"/>
    <col min="7789" max="7792" width="9.140625" style="13"/>
    <col min="7793" max="7793" width="9.28515625" style="13" bestFit="1" customWidth="1"/>
    <col min="7794" max="7797" width="9.140625" style="13"/>
    <col min="7798" max="7798" width="9.28515625" style="13" bestFit="1" customWidth="1"/>
    <col min="7799" max="7800" width="9.140625" style="13"/>
    <col min="7801" max="7801" width="15.85546875" style="13" bestFit="1" customWidth="1"/>
    <col min="7802" max="7803" width="9.140625" style="13"/>
    <col min="7804" max="7804" width="9.28515625" style="13" bestFit="1" customWidth="1"/>
    <col min="7805" max="7808" width="9.140625" style="13"/>
    <col min="7809" max="7809" width="9.28515625" style="13" bestFit="1" customWidth="1"/>
    <col min="7810" max="7813" width="9.140625" style="13"/>
    <col min="7814" max="7814" width="9.28515625" style="13" bestFit="1" customWidth="1"/>
    <col min="7815" max="7816" width="9.140625" style="13"/>
    <col min="7817" max="7817" width="15.85546875" style="13" bestFit="1" customWidth="1"/>
    <col min="7818" max="7819" width="9.140625" style="13"/>
    <col min="7820" max="7820" width="9.28515625" style="13" bestFit="1" customWidth="1"/>
    <col min="7821" max="7824" width="9.140625" style="13"/>
    <col min="7825" max="7825" width="9.28515625" style="13" bestFit="1" customWidth="1"/>
    <col min="7826" max="7829" width="9.140625" style="13"/>
    <col min="7830" max="7830" width="9.28515625" style="13" bestFit="1" customWidth="1"/>
    <col min="7831" max="7832" width="9.140625" style="13"/>
    <col min="7833" max="7833" width="15.85546875" style="13" bestFit="1" customWidth="1"/>
    <col min="7834" max="7835" width="9.140625" style="13"/>
    <col min="7836" max="7836" width="9.28515625" style="13" bestFit="1" customWidth="1"/>
    <col min="7837" max="7840" width="9.140625" style="13"/>
    <col min="7841" max="7841" width="9.28515625" style="13" bestFit="1" customWidth="1"/>
    <col min="7842" max="7845" width="9.140625" style="13"/>
    <col min="7846" max="7846" width="9.28515625" style="13" bestFit="1" customWidth="1"/>
    <col min="7847" max="7848" width="9.140625" style="13"/>
    <col min="7849" max="7849" width="15.85546875" style="13" bestFit="1" customWidth="1"/>
    <col min="7850" max="7851" width="9.140625" style="13"/>
    <col min="7852" max="7852" width="9.28515625" style="13" bestFit="1" customWidth="1"/>
    <col min="7853" max="7856" width="9.140625" style="13"/>
    <col min="7857" max="7857" width="9.28515625" style="13" bestFit="1" customWidth="1"/>
    <col min="7858" max="7861" width="9.140625" style="13"/>
    <col min="7862" max="7862" width="9.28515625" style="13" bestFit="1" customWidth="1"/>
    <col min="7863" max="7864" width="9.140625" style="13"/>
    <col min="7865" max="7865" width="15.85546875" style="13" bestFit="1" customWidth="1"/>
    <col min="7866" max="7867" width="9.140625" style="13"/>
    <col min="7868" max="7868" width="9.28515625" style="13" bestFit="1" customWidth="1"/>
    <col min="7869" max="7872" width="9.140625" style="13"/>
    <col min="7873" max="7873" width="9.28515625" style="13" bestFit="1" customWidth="1"/>
    <col min="7874" max="7877" width="9.140625" style="13"/>
    <col min="7878" max="7878" width="9.28515625" style="13" bestFit="1" customWidth="1"/>
    <col min="7879" max="7880" width="9.140625" style="13"/>
    <col min="7881" max="7881" width="15.85546875" style="13" bestFit="1" customWidth="1"/>
    <col min="7882" max="7883" width="9.140625" style="13"/>
    <col min="7884" max="7884" width="9.28515625" style="13" bestFit="1" customWidth="1"/>
    <col min="7885" max="7888" width="9.140625" style="13"/>
    <col min="7889" max="7889" width="9.28515625" style="13" bestFit="1" customWidth="1"/>
    <col min="7890" max="7893" width="9.140625" style="13"/>
    <col min="7894" max="7894" width="9.28515625" style="13" bestFit="1" customWidth="1"/>
    <col min="7895" max="7896" width="9.140625" style="13"/>
    <col min="7897" max="7897" width="15.85546875" style="13" bestFit="1" customWidth="1"/>
    <col min="7898" max="7899" width="9.140625" style="13"/>
    <col min="7900" max="7900" width="9.28515625" style="13" bestFit="1" customWidth="1"/>
    <col min="7901" max="7904" width="9.140625" style="13"/>
    <col min="7905" max="7905" width="9.28515625" style="13" bestFit="1" customWidth="1"/>
    <col min="7906" max="7909" width="9.140625" style="13"/>
    <col min="7910" max="7910" width="9.28515625" style="13" bestFit="1" customWidth="1"/>
    <col min="7911" max="7912" width="9.140625" style="13"/>
    <col min="7913" max="7913" width="15.85546875" style="13" bestFit="1" customWidth="1"/>
    <col min="7914" max="7915" width="9.140625" style="13"/>
    <col min="7916" max="7916" width="9.28515625" style="13" bestFit="1" customWidth="1"/>
    <col min="7917" max="7920" width="9.140625" style="13"/>
    <col min="7921" max="7921" width="9.28515625" style="13" bestFit="1" customWidth="1"/>
    <col min="7922" max="7925" width="9.140625" style="13"/>
    <col min="7926" max="7926" width="9.28515625" style="13" bestFit="1" customWidth="1"/>
    <col min="7927" max="7928" width="9.140625" style="13"/>
    <col min="7929" max="7929" width="15.85546875" style="13" bestFit="1" customWidth="1"/>
    <col min="7930" max="7931" width="9.140625" style="13"/>
    <col min="7932" max="7932" width="9.28515625" style="13" bestFit="1" customWidth="1"/>
    <col min="7933" max="7936" width="9.140625" style="13"/>
    <col min="7937" max="7937" width="9.28515625" style="13" bestFit="1" customWidth="1"/>
    <col min="7938" max="7941" width="9.140625" style="13"/>
    <col min="7942" max="7942" width="9.28515625" style="13" bestFit="1" customWidth="1"/>
    <col min="7943" max="7944" width="9.140625" style="13"/>
    <col min="7945" max="7945" width="15.85546875" style="13" bestFit="1" customWidth="1"/>
    <col min="7946" max="7947" width="9.140625" style="13"/>
    <col min="7948" max="7948" width="9.28515625" style="13" bestFit="1" customWidth="1"/>
    <col min="7949" max="7952" width="9.140625" style="13"/>
    <col min="7953" max="7953" width="9.28515625" style="13" bestFit="1" customWidth="1"/>
    <col min="7954" max="7957" width="9.140625" style="13"/>
    <col min="7958" max="7958" width="9.28515625" style="13" bestFit="1" customWidth="1"/>
    <col min="7959" max="7960" width="9.140625" style="13"/>
    <col min="7961" max="7961" width="15.85546875" style="13" bestFit="1" customWidth="1"/>
    <col min="7962" max="7963" width="9.140625" style="13"/>
    <col min="7964" max="7964" width="9.28515625" style="13" bestFit="1" customWidth="1"/>
    <col min="7965" max="7968" width="9.140625" style="13"/>
    <col min="7969" max="7969" width="9.28515625" style="13" bestFit="1" customWidth="1"/>
    <col min="7970" max="7973" width="9.140625" style="13"/>
    <col min="7974" max="7974" width="9.28515625" style="13" bestFit="1" customWidth="1"/>
    <col min="7975" max="7976" width="9.140625" style="13"/>
    <col min="7977" max="7977" width="15.85546875" style="13" bestFit="1" customWidth="1"/>
    <col min="7978" max="7979" width="9.140625" style="13"/>
    <col min="7980" max="7980" width="9.28515625" style="13" bestFit="1" customWidth="1"/>
    <col min="7981" max="7984" width="9.140625" style="13"/>
    <col min="7985" max="7985" width="9.28515625" style="13" bestFit="1" customWidth="1"/>
    <col min="7986" max="7989" width="9.140625" style="13"/>
    <col min="7990" max="7990" width="9.28515625" style="13" bestFit="1" customWidth="1"/>
    <col min="7991" max="7992" width="9.140625" style="13"/>
    <col min="7993" max="7993" width="15.85546875" style="13" bestFit="1" customWidth="1"/>
    <col min="7994" max="7995" width="9.140625" style="13"/>
    <col min="7996" max="7996" width="9.28515625" style="13" bestFit="1" customWidth="1"/>
    <col min="7997" max="8000" width="9.140625" style="13"/>
    <col min="8001" max="8001" width="9.28515625" style="13" bestFit="1" customWidth="1"/>
    <col min="8002" max="8005" width="9.140625" style="13"/>
    <col min="8006" max="8006" width="9.28515625" style="13" bestFit="1" customWidth="1"/>
    <col min="8007" max="8008" width="9.140625" style="13"/>
    <col min="8009" max="8009" width="15.85546875" style="13" bestFit="1" customWidth="1"/>
    <col min="8010" max="8011" width="9.140625" style="13"/>
    <col min="8012" max="8012" width="9.28515625" style="13" bestFit="1" customWidth="1"/>
    <col min="8013" max="8016" width="9.140625" style="13"/>
    <col min="8017" max="8017" width="9.28515625" style="13" bestFit="1" customWidth="1"/>
    <col min="8018" max="8021" width="9.140625" style="13"/>
    <col min="8022" max="8022" width="9.28515625" style="13" bestFit="1" customWidth="1"/>
    <col min="8023" max="8024" width="9.140625" style="13"/>
    <col min="8025" max="8025" width="15.85546875" style="13" bestFit="1" customWidth="1"/>
    <col min="8026" max="8027" width="9.140625" style="13"/>
    <col min="8028" max="8028" width="9.28515625" style="13" bestFit="1" customWidth="1"/>
    <col min="8029" max="8032" width="9.140625" style="13"/>
    <col min="8033" max="8033" width="9.28515625" style="13" bestFit="1" customWidth="1"/>
    <col min="8034" max="8037" width="9.140625" style="13"/>
    <col min="8038" max="8038" width="9.28515625" style="13" bestFit="1" customWidth="1"/>
    <col min="8039" max="8040" width="9.140625" style="13"/>
    <col min="8041" max="8041" width="15.85546875" style="13" bestFit="1" customWidth="1"/>
    <col min="8042" max="8043" width="9.140625" style="13"/>
    <col min="8044" max="8044" width="9.28515625" style="13" bestFit="1" customWidth="1"/>
    <col min="8045" max="8048" width="9.140625" style="13"/>
    <col min="8049" max="8049" width="9.28515625" style="13" bestFit="1" customWidth="1"/>
    <col min="8050" max="8053" width="9.140625" style="13"/>
    <col min="8054" max="8054" width="9.28515625" style="13" bestFit="1" customWidth="1"/>
    <col min="8055" max="8056" width="9.140625" style="13"/>
    <col min="8057" max="8057" width="15.85546875" style="13" bestFit="1" customWidth="1"/>
    <col min="8058" max="8059" width="9.140625" style="13"/>
    <col min="8060" max="8060" width="9.28515625" style="13" bestFit="1" customWidth="1"/>
    <col min="8061" max="8064" width="9.140625" style="13"/>
    <col min="8065" max="8065" width="9.28515625" style="13" bestFit="1" customWidth="1"/>
    <col min="8066" max="8069" width="9.140625" style="13"/>
    <col min="8070" max="8070" width="9.28515625" style="13" bestFit="1" customWidth="1"/>
    <col min="8071" max="8072" width="9.140625" style="13"/>
    <col min="8073" max="8073" width="15.85546875" style="13" bestFit="1" customWidth="1"/>
    <col min="8074" max="8075" width="9.140625" style="13"/>
    <col min="8076" max="8076" width="9.28515625" style="13" bestFit="1" customWidth="1"/>
    <col min="8077" max="8080" width="9.140625" style="13"/>
    <col min="8081" max="8081" width="9.28515625" style="13" bestFit="1" customWidth="1"/>
    <col min="8082" max="8085" width="9.140625" style="13"/>
    <col min="8086" max="8086" width="9.28515625" style="13" bestFit="1" customWidth="1"/>
    <col min="8087" max="8088" width="9.140625" style="13"/>
    <col min="8089" max="8089" width="15.85546875" style="13" bestFit="1" customWidth="1"/>
    <col min="8090" max="8091" width="9.140625" style="13"/>
    <col min="8092" max="8092" width="9.28515625" style="13" bestFit="1" customWidth="1"/>
    <col min="8093" max="8096" width="9.140625" style="13"/>
    <col min="8097" max="8097" width="9.28515625" style="13" bestFit="1" customWidth="1"/>
    <col min="8098" max="8101" width="9.140625" style="13"/>
    <col min="8102" max="8102" width="9.28515625" style="13" bestFit="1" customWidth="1"/>
    <col min="8103" max="8104" width="9.140625" style="13"/>
    <col min="8105" max="8105" width="15.85546875" style="13" bestFit="1" customWidth="1"/>
    <col min="8106" max="8107" width="9.140625" style="13"/>
    <col min="8108" max="8108" width="9.28515625" style="13" bestFit="1" customWidth="1"/>
    <col min="8109" max="8112" width="9.140625" style="13"/>
    <col min="8113" max="8113" width="9.28515625" style="13" bestFit="1" customWidth="1"/>
    <col min="8114" max="8117" width="9.140625" style="13"/>
    <col min="8118" max="8118" width="9.28515625" style="13" bestFit="1" customWidth="1"/>
    <col min="8119" max="8120" width="9.140625" style="13"/>
    <col min="8121" max="8121" width="15.85546875" style="13" bestFit="1" customWidth="1"/>
    <col min="8122" max="8123" width="9.140625" style="13"/>
    <col min="8124" max="8124" width="9.28515625" style="13" bestFit="1" customWidth="1"/>
    <col min="8125" max="8128" width="9.140625" style="13"/>
    <col min="8129" max="8129" width="9.28515625" style="13" bestFit="1" customWidth="1"/>
    <col min="8130" max="8133" width="9.140625" style="13"/>
    <col min="8134" max="8134" width="9.28515625" style="13" bestFit="1" customWidth="1"/>
    <col min="8135" max="8136" width="9.140625" style="13"/>
    <col min="8137" max="8137" width="15.85546875" style="13" bestFit="1" customWidth="1"/>
    <col min="8138" max="8139" width="9.140625" style="13"/>
    <col min="8140" max="8140" width="9.28515625" style="13" bestFit="1" customWidth="1"/>
    <col min="8141" max="8144" width="9.140625" style="13"/>
    <col min="8145" max="8145" width="9.28515625" style="13" bestFit="1" customWidth="1"/>
    <col min="8146" max="8149" width="9.140625" style="13"/>
    <col min="8150" max="8150" width="9.28515625" style="13" bestFit="1" customWidth="1"/>
    <col min="8151" max="8152" width="9.140625" style="13"/>
    <col min="8153" max="8153" width="15.85546875" style="13" bestFit="1" customWidth="1"/>
    <col min="8154" max="8155" width="9.140625" style="13"/>
    <col min="8156" max="8156" width="9.28515625" style="13" bestFit="1" customWidth="1"/>
    <col min="8157" max="8160" width="9.140625" style="13"/>
    <col min="8161" max="8161" width="9.28515625" style="13" bestFit="1" customWidth="1"/>
    <col min="8162" max="8165" width="9.140625" style="13"/>
    <col min="8166" max="8166" width="9.28515625" style="13" bestFit="1" customWidth="1"/>
    <col min="8167" max="8168" width="9.140625" style="13"/>
    <col min="8169" max="8169" width="15.85546875" style="13" bestFit="1" customWidth="1"/>
    <col min="8170" max="8171" width="9.140625" style="13"/>
    <col min="8172" max="8172" width="9.28515625" style="13" bestFit="1" customWidth="1"/>
    <col min="8173" max="8176" width="9.140625" style="13"/>
    <col min="8177" max="8177" width="9.28515625" style="13" bestFit="1" customWidth="1"/>
    <col min="8178" max="8181" width="9.140625" style="13"/>
    <col min="8182" max="8182" width="9.28515625" style="13" bestFit="1" customWidth="1"/>
    <col min="8183" max="8184" width="9.140625" style="13"/>
    <col min="8185" max="8185" width="15.85546875" style="13" bestFit="1" customWidth="1"/>
    <col min="8186" max="8187" width="9.140625" style="13"/>
    <col min="8188" max="8188" width="9.28515625" style="13" bestFit="1" customWidth="1"/>
    <col min="8189" max="8192" width="9.140625" style="13"/>
    <col min="8193" max="8193" width="9.28515625" style="13" bestFit="1" customWidth="1"/>
    <col min="8194" max="8197" width="9.140625" style="13"/>
    <col min="8198" max="8198" width="9.28515625" style="13" bestFit="1" customWidth="1"/>
    <col min="8199" max="8200" width="9.140625" style="13"/>
    <col min="8201" max="8201" width="15.85546875" style="13" bestFit="1" customWidth="1"/>
    <col min="8202" max="8203" width="9.140625" style="13"/>
    <col min="8204" max="8204" width="9.28515625" style="13" bestFit="1" customWidth="1"/>
    <col min="8205" max="8208" width="9.140625" style="13"/>
    <col min="8209" max="8209" width="9.28515625" style="13" bestFit="1" customWidth="1"/>
    <col min="8210" max="8213" width="9.140625" style="13"/>
    <col min="8214" max="8214" width="9.28515625" style="13" bestFit="1" customWidth="1"/>
    <col min="8215" max="8216" width="9.140625" style="13"/>
    <col min="8217" max="8217" width="15.85546875" style="13" bestFit="1" customWidth="1"/>
    <col min="8218" max="8219" width="9.140625" style="13"/>
    <col min="8220" max="8220" width="9.28515625" style="13" bestFit="1" customWidth="1"/>
    <col min="8221" max="8224" width="9.140625" style="13"/>
    <col min="8225" max="8225" width="9.28515625" style="13" bestFit="1" customWidth="1"/>
    <col min="8226" max="8229" width="9.140625" style="13"/>
    <col min="8230" max="8230" width="9.28515625" style="13" bestFit="1" customWidth="1"/>
    <col min="8231" max="8232" width="9.140625" style="13"/>
    <col min="8233" max="8233" width="15.85546875" style="13" bestFit="1" customWidth="1"/>
    <col min="8234" max="8235" width="9.140625" style="13"/>
    <col min="8236" max="8236" width="9.28515625" style="13" bestFit="1" customWidth="1"/>
    <col min="8237" max="8240" width="9.140625" style="13"/>
    <col min="8241" max="8241" width="9.28515625" style="13" bestFit="1" customWidth="1"/>
    <col min="8242" max="8245" width="9.140625" style="13"/>
    <col min="8246" max="8246" width="9.28515625" style="13" bestFit="1" customWidth="1"/>
    <col min="8247" max="8248" width="9.140625" style="13"/>
    <col min="8249" max="8249" width="15.85546875" style="13" bestFit="1" customWidth="1"/>
    <col min="8250" max="8251" width="9.140625" style="13"/>
    <col min="8252" max="8252" width="9.28515625" style="13" bestFit="1" customWidth="1"/>
    <col min="8253" max="8256" width="9.140625" style="13"/>
    <col min="8257" max="8257" width="9.28515625" style="13" bestFit="1" customWidth="1"/>
    <col min="8258" max="8261" width="9.140625" style="13"/>
    <col min="8262" max="8262" width="9.28515625" style="13" bestFit="1" customWidth="1"/>
    <col min="8263" max="8264" width="9.140625" style="13"/>
    <col min="8265" max="8265" width="15.85546875" style="13" bestFit="1" customWidth="1"/>
    <col min="8266" max="8267" width="9.140625" style="13"/>
    <col min="8268" max="8268" width="9.28515625" style="13" bestFit="1" customWidth="1"/>
    <col min="8269" max="8272" width="9.140625" style="13"/>
    <col min="8273" max="8273" width="9.28515625" style="13" bestFit="1" customWidth="1"/>
    <col min="8274" max="8277" width="9.140625" style="13"/>
    <col min="8278" max="8278" width="9.28515625" style="13" bestFit="1" customWidth="1"/>
    <col min="8279" max="8280" width="9.140625" style="13"/>
    <col min="8281" max="8281" width="15.85546875" style="13" bestFit="1" customWidth="1"/>
    <col min="8282" max="8283" width="9.140625" style="13"/>
    <col min="8284" max="8284" width="9.28515625" style="13" bestFit="1" customWidth="1"/>
    <col min="8285" max="8288" width="9.140625" style="13"/>
    <col min="8289" max="8289" width="9.28515625" style="13" bestFit="1" customWidth="1"/>
    <col min="8290" max="8293" width="9.140625" style="13"/>
    <col min="8294" max="8294" width="9.28515625" style="13" bestFit="1" customWidth="1"/>
    <col min="8295" max="8296" width="9.140625" style="13"/>
    <col min="8297" max="8297" width="15.85546875" style="13" bestFit="1" customWidth="1"/>
    <col min="8298" max="8299" width="9.140625" style="13"/>
    <col min="8300" max="8300" width="9.28515625" style="13" bestFit="1" customWidth="1"/>
    <col min="8301" max="8304" width="9.140625" style="13"/>
    <col min="8305" max="8305" width="9.28515625" style="13" bestFit="1" customWidth="1"/>
    <col min="8306" max="8309" width="9.140625" style="13"/>
    <col min="8310" max="8310" width="9.28515625" style="13" bestFit="1" customWidth="1"/>
    <col min="8311" max="8312" width="9.140625" style="13"/>
    <col min="8313" max="8313" width="15.85546875" style="13" bestFit="1" customWidth="1"/>
    <col min="8314" max="8315" width="9.140625" style="13"/>
    <col min="8316" max="8316" width="9.28515625" style="13" bestFit="1" customWidth="1"/>
    <col min="8317" max="8320" width="9.140625" style="13"/>
    <col min="8321" max="8321" width="9.28515625" style="13" bestFit="1" customWidth="1"/>
    <col min="8322" max="8325" width="9.140625" style="13"/>
    <col min="8326" max="8326" width="9.28515625" style="13" bestFit="1" customWidth="1"/>
    <col min="8327" max="8328" width="9.140625" style="13"/>
    <col min="8329" max="8329" width="15.85546875" style="13" bestFit="1" customWidth="1"/>
    <col min="8330" max="8331" width="9.140625" style="13"/>
    <col min="8332" max="8332" width="9.28515625" style="13" bestFit="1" customWidth="1"/>
    <col min="8333" max="8336" width="9.140625" style="13"/>
    <col min="8337" max="8337" width="9.28515625" style="13" bestFit="1" customWidth="1"/>
    <col min="8338" max="8341" width="9.140625" style="13"/>
    <col min="8342" max="8342" width="9.28515625" style="13" bestFit="1" customWidth="1"/>
    <col min="8343" max="8344" width="9.140625" style="13"/>
    <col min="8345" max="8345" width="15.85546875" style="13" bestFit="1" customWidth="1"/>
    <col min="8346" max="8347" width="9.140625" style="13"/>
    <col min="8348" max="8348" width="9.28515625" style="13" bestFit="1" customWidth="1"/>
    <col min="8349" max="8352" width="9.140625" style="13"/>
    <col min="8353" max="8353" width="9.28515625" style="13" bestFit="1" customWidth="1"/>
    <col min="8354" max="8357" width="9.140625" style="13"/>
    <col min="8358" max="8358" width="9.28515625" style="13" bestFit="1" customWidth="1"/>
    <col min="8359" max="8360" width="9.140625" style="13"/>
    <col min="8361" max="8361" width="15.85546875" style="13" bestFit="1" customWidth="1"/>
    <col min="8362" max="8363" width="9.140625" style="13"/>
    <col min="8364" max="8364" width="9.28515625" style="13" bestFit="1" customWidth="1"/>
    <col min="8365" max="8368" width="9.140625" style="13"/>
    <col min="8369" max="8369" width="9.28515625" style="13" bestFit="1" customWidth="1"/>
    <col min="8370" max="8373" width="9.140625" style="13"/>
    <col min="8374" max="8374" width="9.28515625" style="13" bestFit="1" customWidth="1"/>
    <col min="8375" max="8376" width="9.140625" style="13"/>
    <col min="8377" max="8377" width="15.85546875" style="13" bestFit="1" customWidth="1"/>
    <col min="8378" max="8379" width="9.140625" style="13"/>
    <col min="8380" max="8380" width="9.28515625" style="13" bestFit="1" customWidth="1"/>
    <col min="8381" max="8384" width="9.140625" style="13"/>
    <col min="8385" max="8385" width="9.28515625" style="13" bestFit="1" customWidth="1"/>
    <col min="8386" max="8389" width="9.140625" style="13"/>
    <col min="8390" max="8390" width="9.28515625" style="13" bestFit="1" customWidth="1"/>
    <col min="8391" max="8392" width="9.140625" style="13"/>
    <col min="8393" max="8393" width="15.85546875" style="13" bestFit="1" customWidth="1"/>
    <col min="8394" max="8395" width="9.140625" style="13"/>
    <col min="8396" max="8396" width="9.28515625" style="13" bestFit="1" customWidth="1"/>
    <col min="8397" max="8400" width="9.140625" style="13"/>
    <col min="8401" max="8401" width="9.28515625" style="13" bestFit="1" customWidth="1"/>
    <col min="8402" max="8405" width="9.140625" style="13"/>
    <col min="8406" max="8406" width="9.28515625" style="13" bestFit="1" customWidth="1"/>
    <col min="8407" max="8408" width="9.140625" style="13"/>
    <col min="8409" max="8409" width="15.85546875" style="13" bestFit="1" customWidth="1"/>
    <col min="8410" max="8411" width="9.140625" style="13"/>
    <col min="8412" max="8412" width="9.28515625" style="13" bestFit="1" customWidth="1"/>
    <col min="8413" max="8416" width="9.140625" style="13"/>
    <col min="8417" max="8417" width="9.28515625" style="13" bestFit="1" customWidth="1"/>
    <col min="8418" max="8421" width="9.140625" style="13"/>
    <col min="8422" max="8422" width="9.28515625" style="13" bestFit="1" customWidth="1"/>
    <col min="8423" max="8424" width="9.140625" style="13"/>
    <col min="8425" max="8425" width="15.85546875" style="13" bestFit="1" customWidth="1"/>
    <col min="8426" max="8427" width="9.140625" style="13"/>
    <col min="8428" max="8428" width="9.28515625" style="13" bestFit="1" customWidth="1"/>
    <col min="8429" max="8432" width="9.140625" style="13"/>
    <col min="8433" max="8433" width="9.28515625" style="13" bestFit="1" customWidth="1"/>
    <col min="8434" max="8437" width="9.140625" style="13"/>
    <col min="8438" max="8438" width="9.28515625" style="13" bestFit="1" customWidth="1"/>
    <col min="8439" max="8440" width="9.140625" style="13"/>
    <col min="8441" max="8441" width="15.85546875" style="13" bestFit="1" customWidth="1"/>
    <col min="8442" max="8443" width="9.140625" style="13"/>
    <col min="8444" max="8444" width="9.28515625" style="13" bestFit="1" customWidth="1"/>
    <col min="8445" max="8448" width="9.140625" style="13"/>
    <col min="8449" max="8449" width="9.28515625" style="13" bestFit="1" customWidth="1"/>
    <col min="8450" max="8453" width="9.140625" style="13"/>
    <col min="8454" max="8454" width="9.28515625" style="13" bestFit="1" customWidth="1"/>
    <col min="8455" max="8456" width="9.140625" style="13"/>
    <col min="8457" max="8457" width="15.85546875" style="13" bestFit="1" customWidth="1"/>
    <col min="8458" max="8459" width="9.140625" style="13"/>
    <col min="8460" max="8460" width="9.28515625" style="13" bestFit="1" customWidth="1"/>
    <col min="8461" max="8464" width="9.140625" style="13"/>
    <col min="8465" max="8465" width="9.28515625" style="13" bestFit="1" customWidth="1"/>
    <col min="8466" max="8469" width="9.140625" style="13"/>
    <col min="8470" max="8470" width="9.28515625" style="13" bestFit="1" customWidth="1"/>
    <col min="8471" max="8472" width="9.140625" style="13"/>
    <col min="8473" max="8473" width="15.85546875" style="13" bestFit="1" customWidth="1"/>
    <col min="8474" max="8475" width="9.140625" style="13"/>
    <col min="8476" max="8476" width="9.28515625" style="13" bestFit="1" customWidth="1"/>
    <col min="8477" max="8480" width="9.140625" style="13"/>
    <col min="8481" max="8481" width="9.28515625" style="13" bestFit="1" customWidth="1"/>
    <col min="8482" max="8485" width="9.140625" style="13"/>
    <col min="8486" max="8486" width="9.28515625" style="13" bestFit="1" customWidth="1"/>
    <col min="8487" max="8488" width="9.140625" style="13"/>
    <col min="8489" max="8489" width="15.85546875" style="13" bestFit="1" customWidth="1"/>
    <col min="8490" max="8491" width="9.140625" style="13"/>
    <col min="8492" max="8492" width="9.28515625" style="13" bestFit="1" customWidth="1"/>
    <col min="8493" max="8496" width="9.140625" style="13"/>
    <col min="8497" max="8497" width="9.28515625" style="13" bestFit="1" customWidth="1"/>
    <col min="8498" max="8501" width="9.140625" style="13"/>
    <col min="8502" max="8502" width="9.28515625" style="13" bestFit="1" customWidth="1"/>
    <col min="8503" max="8504" width="9.140625" style="13"/>
    <col min="8505" max="8505" width="15.85546875" style="13" bestFit="1" customWidth="1"/>
    <col min="8506" max="8507" width="9.140625" style="13"/>
    <col min="8508" max="8508" width="9.28515625" style="13" bestFit="1" customWidth="1"/>
    <col min="8509" max="8512" width="9.140625" style="13"/>
    <col min="8513" max="8513" width="9.28515625" style="13" bestFit="1" customWidth="1"/>
    <col min="8514" max="8517" width="9.140625" style="13"/>
    <col min="8518" max="8518" width="9.28515625" style="13" bestFit="1" customWidth="1"/>
    <col min="8519" max="8520" width="9.140625" style="13"/>
    <col min="8521" max="8521" width="15.85546875" style="13" bestFit="1" customWidth="1"/>
    <col min="8522" max="8523" width="9.140625" style="13"/>
    <col min="8524" max="8524" width="9.28515625" style="13" bestFit="1" customWidth="1"/>
    <col min="8525" max="8528" width="9.140625" style="13"/>
    <col min="8529" max="8529" width="9.28515625" style="13" bestFit="1" customWidth="1"/>
    <col min="8530" max="8533" width="9.140625" style="13"/>
    <col min="8534" max="8534" width="9.28515625" style="13" bestFit="1" customWidth="1"/>
    <col min="8535" max="8536" width="9.140625" style="13"/>
    <col min="8537" max="8537" width="15.85546875" style="13" bestFit="1" customWidth="1"/>
    <col min="8538" max="8539" width="9.140625" style="13"/>
    <col min="8540" max="8540" width="9.28515625" style="13" bestFit="1" customWidth="1"/>
    <col min="8541" max="8544" width="9.140625" style="13"/>
    <col min="8545" max="8545" width="9.28515625" style="13" bestFit="1" customWidth="1"/>
    <col min="8546" max="8549" width="9.140625" style="13"/>
    <col min="8550" max="8550" width="9.28515625" style="13" bestFit="1" customWidth="1"/>
    <col min="8551" max="8552" width="9.140625" style="13"/>
    <col min="8553" max="8553" width="15.85546875" style="13" bestFit="1" customWidth="1"/>
    <col min="8554" max="8555" width="9.140625" style="13"/>
    <col min="8556" max="8556" width="9.28515625" style="13" bestFit="1" customWidth="1"/>
    <col min="8557" max="8560" width="9.140625" style="13"/>
    <col min="8561" max="8561" width="9.28515625" style="13" bestFit="1" customWidth="1"/>
    <col min="8562" max="8565" width="9.140625" style="13"/>
    <col min="8566" max="8566" width="9.28515625" style="13" bestFit="1" customWidth="1"/>
    <col min="8567" max="8568" width="9.140625" style="13"/>
    <col min="8569" max="8569" width="15.85546875" style="13" bestFit="1" customWidth="1"/>
    <col min="8570" max="8571" width="9.140625" style="13"/>
    <col min="8572" max="8572" width="9.28515625" style="13" bestFit="1" customWidth="1"/>
    <col min="8573" max="8576" width="9.140625" style="13"/>
    <col min="8577" max="8577" width="9.28515625" style="13" bestFit="1" customWidth="1"/>
    <col min="8578" max="8581" width="9.140625" style="13"/>
    <col min="8582" max="8582" width="9.28515625" style="13" bestFit="1" customWidth="1"/>
    <col min="8583" max="8584" width="9.140625" style="13"/>
    <col min="8585" max="8585" width="15.85546875" style="13" bestFit="1" customWidth="1"/>
    <col min="8586" max="8587" width="9.140625" style="13"/>
    <col min="8588" max="8588" width="9.28515625" style="13" bestFit="1" customWidth="1"/>
    <col min="8589" max="8592" width="9.140625" style="13"/>
    <col min="8593" max="8593" width="9.28515625" style="13" bestFit="1" customWidth="1"/>
    <col min="8594" max="8597" width="9.140625" style="13"/>
    <col min="8598" max="8598" width="9.28515625" style="13" bestFit="1" customWidth="1"/>
    <col min="8599" max="8600" width="9.140625" style="13"/>
    <col min="8601" max="8601" width="15.85546875" style="13" bestFit="1" customWidth="1"/>
    <col min="8602" max="8603" width="9.140625" style="13"/>
    <col min="8604" max="8604" width="9.28515625" style="13" bestFit="1" customWidth="1"/>
    <col min="8605" max="8608" width="9.140625" style="13"/>
    <col min="8609" max="8609" width="9.28515625" style="13" bestFit="1" customWidth="1"/>
    <col min="8610" max="8613" width="9.140625" style="13"/>
    <col min="8614" max="8614" width="9.28515625" style="13" bestFit="1" customWidth="1"/>
    <col min="8615" max="8616" width="9.140625" style="13"/>
    <col min="8617" max="8617" width="15.85546875" style="13" bestFit="1" customWidth="1"/>
    <col min="8618" max="8619" width="9.140625" style="13"/>
    <col min="8620" max="8620" width="9.28515625" style="13" bestFit="1" customWidth="1"/>
    <col min="8621" max="8624" width="9.140625" style="13"/>
    <col min="8625" max="8625" width="9.28515625" style="13" bestFit="1" customWidth="1"/>
    <col min="8626" max="8629" width="9.140625" style="13"/>
    <col min="8630" max="8630" width="9.28515625" style="13" bestFit="1" customWidth="1"/>
    <col min="8631" max="8632" width="9.140625" style="13"/>
    <col min="8633" max="8633" width="15.85546875" style="13" bestFit="1" customWidth="1"/>
    <col min="8634" max="8635" width="9.140625" style="13"/>
    <col min="8636" max="8636" width="9.28515625" style="13" bestFit="1" customWidth="1"/>
    <col min="8637" max="8640" width="9.140625" style="13"/>
    <col min="8641" max="8641" width="9.28515625" style="13" bestFit="1" customWidth="1"/>
    <col min="8642" max="8645" width="9.140625" style="13"/>
    <col min="8646" max="8646" width="9.28515625" style="13" bestFit="1" customWidth="1"/>
    <col min="8647" max="8648" width="9.140625" style="13"/>
    <col min="8649" max="8649" width="15.85546875" style="13" bestFit="1" customWidth="1"/>
    <col min="8650" max="8651" width="9.140625" style="13"/>
    <col min="8652" max="8652" width="9.28515625" style="13" bestFit="1" customWidth="1"/>
    <col min="8653" max="8656" width="9.140625" style="13"/>
    <col min="8657" max="8657" width="9.28515625" style="13" bestFit="1" customWidth="1"/>
    <col min="8658" max="8661" width="9.140625" style="13"/>
    <col min="8662" max="8662" width="9.28515625" style="13" bestFit="1" customWidth="1"/>
    <col min="8663" max="8664" width="9.140625" style="13"/>
    <col min="8665" max="8665" width="15.85546875" style="13" bestFit="1" customWidth="1"/>
    <col min="8666" max="8667" width="9.140625" style="13"/>
    <col min="8668" max="8668" width="9.28515625" style="13" bestFit="1" customWidth="1"/>
    <col min="8669" max="8672" width="9.140625" style="13"/>
    <col min="8673" max="8673" width="9.28515625" style="13" bestFit="1" customWidth="1"/>
    <col min="8674" max="8677" width="9.140625" style="13"/>
    <col min="8678" max="8678" width="9.28515625" style="13" bestFit="1" customWidth="1"/>
    <col min="8679" max="8680" width="9.140625" style="13"/>
    <col min="8681" max="8681" width="15.85546875" style="13" bestFit="1" customWidth="1"/>
    <col min="8682" max="8683" width="9.140625" style="13"/>
    <col min="8684" max="8684" width="9.28515625" style="13" bestFit="1" customWidth="1"/>
    <col min="8685" max="8688" width="9.140625" style="13"/>
    <col min="8689" max="8689" width="9.28515625" style="13" bestFit="1" customWidth="1"/>
    <col min="8690" max="8693" width="9.140625" style="13"/>
    <col min="8694" max="8694" width="9.28515625" style="13" bestFit="1" customWidth="1"/>
    <col min="8695" max="8696" width="9.140625" style="13"/>
    <col min="8697" max="8697" width="15.85546875" style="13" bestFit="1" customWidth="1"/>
    <col min="8698" max="8699" width="9.140625" style="13"/>
    <col min="8700" max="8700" width="9.28515625" style="13" bestFit="1" customWidth="1"/>
    <col min="8701" max="8704" width="9.140625" style="13"/>
    <col min="8705" max="8705" width="9.28515625" style="13" bestFit="1" customWidth="1"/>
    <col min="8706" max="8709" width="9.140625" style="13"/>
    <col min="8710" max="8710" width="9.28515625" style="13" bestFit="1" customWidth="1"/>
    <col min="8711" max="8712" width="9.140625" style="13"/>
    <col min="8713" max="8713" width="15.85546875" style="13" bestFit="1" customWidth="1"/>
    <col min="8714" max="8715" width="9.140625" style="13"/>
    <col min="8716" max="8716" width="9.28515625" style="13" bestFit="1" customWidth="1"/>
    <col min="8717" max="8720" width="9.140625" style="13"/>
    <col min="8721" max="8721" width="9.28515625" style="13" bestFit="1" customWidth="1"/>
    <col min="8722" max="8725" width="9.140625" style="13"/>
    <col min="8726" max="8726" width="9.28515625" style="13" bestFit="1" customWidth="1"/>
    <col min="8727" max="8728" width="9.140625" style="13"/>
    <col min="8729" max="8729" width="15.85546875" style="13" bestFit="1" customWidth="1"/>
    <col min="8730" max="8731" width="9.140625" style="13"/>
    <col min="8732" max="8732" width="9.28515625" style="13" bestFit="1" customWidth="1"/>
    <col min="8733" max="8736" width="9.140625" style="13"/>
    <col min="8737" max="8737" width="9.28515625" style="13" bestFit="1" customWidth="1"/>
    <col min="8738" max="8741" width="9.140625" style="13"/>
    <col min="8742" max="8742" width="9.28515625" style="13" bestFit="1" customWidth="1"/>
    <col min="8743" max="8744" width="9.140625" style="13"/>
    <col min="8745" max="8745" width="15.85546875" style="13" bestFit="1" customWidth="1"/>
    <col min="8746" max="8747" width="9.140625" style="13"/>
    <col min="8748" max="8748" width="9.28515625" style="13" bestFit="1" customWidth="1"/>
    <col min="8749" max="8752" width="9.140625" style="13"/>
    <col min="8753" max="8753" width="9.28515625" style="13" bestFit="1" customWidth="1"/>
    <col min="8754" max="8757" width="9.140625" style="13"/>
    <col min="8758" max="8758" width="9.28515625" style="13" bestFit="1" customWidth="1"/>
    <col min="8759" max="8760" width="9.140625" style="13"/>
    <col min="8761" max="8761" width="15.85546875" style="13" bestFit="1" customWidth="1"/>
    <col min="8762" max="8763" width="9.140625" style="13"/>
    <col min="8764" max="8764" width="9.28515625" style="13" bestFit="1" customWidth="1"/>
    <col min="8765" max="8768" width="9.140625" style="13"/>
    <col min="8769" max="8769" width="9.28515625" style="13" bestFit="1" customWidth="1"/>
    <col min="8770" max="8773" width="9.140625" style="13"/>
    <col min="8774" max="8774" width="9.28515625" style="13" bestFit="1" customWidth="1"/>
    <col min="8775" max="8776" width="9.140625" style="13"/>
    <col min="8777" max="8777" width="15.85546875" style="13" bestFit="1" customWidth="1"/>
    <col min="8778" max="8779" width="9.140625" style="13"/>
    <col min="8780" max="8780" width="9.28515625" style="13" bestFit="1" customWidth="1"/>
    <col min="8781" max="8784" width="9.140625" style="13"/>
    <col min="8785" max="8785" width="9.28515625" style="13" bestFit="1" customWidth="1"/>
    <col min="8786" max="8789" width="9.140625" style="13"/>
    <col min="8790" max="8790" width="9.28515625" style="13" bestFit="1" customWidth="1"/>
    <col min="8791" max="8792" width="9.140625" style="13"/>
    <col min="8793" max="8793" width="15.85546875" style="13" bestFit="1" customWidth="1"/>
    <col min="8794" max="8795" width="9.140625" style="13"/>
    <col min="8796" max="8796" width="9.28515625" style="13" bestFit="1" customWidth="1"/>
    <col min="8797" max="8800" width="9.140625" style="13"/>
    <col min="8801" max="8801" width="9.28515625" style="13" bestFit="1" customWidth="1"/>
    <col min="8802" max="8805" width="9.140625" style="13"/>
    <col min="8806" max="8806" width="9.28515625" style="13" bestFit="1" customWidth="1"/>
    <col min="8807" max="8808" width="9.140625" style="13"/>
    <col min="8809" max="8809" width="15.85546875" style="13" bestFit="1" customWidth="1"/>
    <col min="8810" max="8811" width="9.140625" style="13"/>
    <col min="8812" max="8812" width="9.28515625" style="13" bestFit="1" customWidth="1"/>
    <col min="8813" max="8816" width="9.140625" style="13"/>
    <col min="8817" max="8817" width="9.28515625" style="13" bestFit="1" customWidth="1"/>
    <col min="8818" max="8821" width="9.140625" style="13"/>
    <col min="8822" max="8822" width="9.28515625" style="13" bestFit="1" customWidth="1"/>
    <col min="8823" max="8824" width="9.140625" style="13"/>
    <col min="8825" max="8825" width="15.85546875" style="13" bestFit="1" customWidth="1"/>
    <col min="8826" max="8827" width="9.140625" style="13"/>
    <col min="8828" max="8828" width="9.28515625" style="13" bestFit="1" customWidth="1"/>
    <col min="8829" max="8832" width="9.140625" style="13"/>
    <col min="8833" max="8833" width="9.28515625" style="13" bestFit="1" customWidth="1"/>
    <col min="8834" max="8837" width="9.140625" style="13"/>
    <col min="8838" max="8838" width="9.28515625" style="13" bestFit="1" customWidth="1"/>
    <col min="8839" max="8840" width="9.140625" style="13"/>
    <col min="8841" max="8841" width="15.85546875" style="13" bestFit="1" customWidth="1"/>
    <col min="8842" max="8843" width="9.140625" style="13"/>
    <col min="8844" max="8844" width="9.28515625" style="13" bestFit="1" customWidth="1"/>
    <col min="8845" max="8848" width="9.140625" style="13"/>
    <col min="8849" max="8849" width="9.28515625" style="13" bestFit="1" customWidth="1"/>
    <col min="8850" max="8853" width="9.140625" style="13"/>
    <col min="8854" max="8854" width="9.28515625" style="13" bestFit="1" customWidth="1"/>
    <col min="8855" max="8856" width="9.140625" style="13"/>
    <col min="8857" max="8857" width="15.85546875" style="13" bestFit="1" customWidth="1"/>
    <col min="8858" max="8859" width="9.140625" style="13"/>
    <col min="8860" max="8860" width="9.28515625" style="13" bestFit="1" customWidth="1"/>
    <col min="8861" max="8864" width="9.140625" style="13"/>
    <col min="8865" max="8865" width="9.28515625" style="13" bestFit="1" customWidth="1"/>
    <col min="8866" max="8869" width="9.140625" style="13"/>
    <col min="8870" max="8870" width="9.28515625" style="13" bestFit="1" customWidth="1"/>
    <col min="8871" max="8872" width="9.140625" style="13"/>
    <col min="8873" max="8873" width="15.85546875" style="13" bestFit="1" customWidth="1"/>
    <col min="8874" max="8875" width="9.140625" style="13"/>
    <col min="8876" max="8876" width="9.28515625" style="13" bestFit="1" customWidth="1"/>
    <col min="8877" max="8880" width="9.140625" style="13"/>
    <col min="8881" max="8881" width="9.28515625" style="13" bestFit="1" customWidth="1"/>
    <col min="8882" max="8885" width="9.140625" style="13"/>
    <col min="8886" max="8886" width="9.28515625" style="13" bestFit="1" customWidth="1"/>
    <col min="8887" max="8888" width="9.140625" style="13"/>
    <col min="8889" max="8889" width="15.85546875" style="13" bestFit="1" customWidth="1"/>
    <col min="8890" max="8891" width="9.140625" style="13"/>
    <col min="8892" max="8892" width="9.28515625" style="13" bestFit="1" customWidth="1"/>
    <col min="8893" max="8896" width="9.140625" style="13"/>
    <col min="8897" max="8897" width="9.28515625" style="13" bestFit="1" customWidth="1"/>
    <col min="8898" max="8901" width="9.140625" style="13"/>
    <col min="8902" max="8902" width="9.28515625" style="13" bestFit="1" customWidth="1"/>
    <col min="8903" max="8904" width="9.140625" style="13"/>
    <col min="8905" max="8905" width="15.85546875" style="13" bestFit="1" customWidth="1"/>
    <col min="8906" max="8907" width="9.140625" style="13"/>
    <col min="8908" max="8908" width="9.28515625" style="13" bestFit="1" customWidth="1"/>
    <col min="8909" max="8912" width="9.140625" style="13"/>
    <col min="8913" max="8913" width="9.28515625" style="13" bestFit="1" customWidth="1"/>
    <col min="8914" max="8917" width="9.140625" style="13"/>
    <col min="8918" max="8918" width="9.28515625" style="13" bestFit="1" customWidth="1"/>
    <col min="8919" max="8920" width="9.140625" style="13"/>
    <col min="8921" max="8921" width="15.85546875" style="13" bestFit="1" customWidth="1"/>
    <col min="8922" max="8923" width="9.140625" style="13"/>
    <col min="8924" max="8924" width="9.28515625" style="13" bestFit="1" customWidth="1"/>
    <col min="8925" max="8928" width="9.140625" style="13"/>
    <col min="8929" max="8929" width="9.28515625" style="13" bestFit="1" customWidth="1"/>
    <col min="8930" max="8933" width="9.140625" style="13"/>
    <col min="8934" max="8934" width="9.28515625" style="13" bestFit="1" customWidth="1"/>
    <col min="8935" max="8936" width="9.140625" style="13"/>
    <col min="8937" max="8937" width="15.85546875" style="13" bestFit="1" customWidth="1"/>
    <col min="8938" max="8939" width="9.140625" style="13"/>
    <col min="8940" max="8940" width="9.28515625" style="13" bestFit="1" customWidth="1"/>
    <col min="8941" max="8944" width="9.140625" style="13"/>
    <col min="8945" max="8945" width="9.28515625" style="13" bestFit="1" customWidth="1"/>
    <col min="8946" max="8949" width="9.140625" style="13"/>
    <col min="8950" max="8950" width="9.28515625" style="13" bestFit="1" customWidth="1"/>
    <col min="8951" max="8952" width="9.140625" style="13"/>
    <col min="8953" max="8953" width="15.85546875" style="13" bestFit="1" customWidth="1"/>
    <col min="8954" max="8955" width="9.140625" style="13"/>
    <col min="8956" max="8956" width="9.28515625" style="13" bestFit="1" customWidth="1"/>
    <col min="8957" max="8960" width="9.140625" style="13"/>
    <col min="8961" max="8961" width="9.28515625" style="13" bestFit="1" customWidth="1"/>
    <col min="8962" max="8965" width="9.140625" style="13"/>
    <col min="8966" max="8966" width="9.28515625" style="13" bestFit="1" customWidth="1"/>
    <col min="8967" max="8968" width="9.140625" style="13"/>
    <col min="8969" max="8969" width="15.85546875" style="13" bestFit="1" customWidth="1"/>
    <col min="8970" max="8971" width="9.140625" style="13"/>
    <col min="8972" max="8972" width="9.28515625" style="13" bestFit="1" customWidth="1"/>
    <col min="8973" max="8976" width="9.140625" style="13"/>
    <col min="8977" max="8977" width="9.28515625" style="13" bestFit="1" customWidth="1"/>
    <col min="8978" max="8981" width="9.140625" style="13"/>
    <col min="8982" max="8982" width="9.28515625" style="13" bestFit="1" customWidth="1"/>
    <col min="8983" max="8984" width="9.140625" style="13"/>
    <col min="8985" max="8985" width="15.85546875" style="13" bestFit="1" customWidth="1"/>
    <col min="8986" max="8987" width="9.140625" style="13"/>
    <col min="8988" max="8988" width="9.28515625" style="13" bestFit="1" customWidth="1"/>
    <col min="8989" max="8992" width="9.140625" style="13"/>
    <col min="8993" max="8993" width="9.28515625" style="13" bestFit="1" customWidth="1"/>
    <col min="8994" max="8997" width="9.140625" style="13"/>
    <col min="8998" max="8998" width="9.28515625" style="13" bestFit="1" customWidth="1"/>
    <col min="8999" max="9000" width="9.140625" style="13"/>
    <col min="9001" max="9001" width="15.85546875" style="13" bestFit="1" customWidth="1"/>
    <col min="9002" max="9003" width="9.140625" style="13"/>
    <col min="9004" max="9004" width="9.28515625" style="13" bestFit="1" customWidth="1"/>
    <col min="9005" max="9008" width="9.140625" style="13"/>
    <col min="9009" max="9009" width="9.28515625" style="13" bestFit="1" customWidth="1"/>
    <col min="9010" max="9013" width="9.140625" style="13"/>
    <col min="9014" max="9014" width="9.28515625" style="13" bestFit="1" customWidth="1"/>
    <col min="9015" max="9016" width="9.140625" style="13"/>
    <col min="9017" max="9017" width="15.85546875" style="13" bestFit="1" customWidth="1"/>
    <col min="9018" max="9019" width="9.140625" style="13"/>
    <col min="9020" max="9020" width="9.28515625" style="13" bestFit="1" customWidth="1"/>
    <col min="9021" max="9024" width="9.140625" style="13"/>
    <col min="9025" max="9025" width="9.28515625" style="13" bestFit="1" customWidth="1"/>
    <col min="9026" max="9029" width="9.140625" style="13"/>
    <col min="9030" max="9030" width="9.28515625" style="13" bestFit="1" customWidth="1"/>
    <col min="9031" max="9032" width="9.140625" style="13"/>
    <col min="9033" max="9033" width="15.85546875" style="13" bestFit="1" customWidth="1"/>
    <col min="9034" max="9035" width="9.140625" style="13"/>
    <col min="9036" max="9036" width="9.28515625" style="13" bestFit="1" customWidth="1"/>
    <col min="9037" max="9040" width="9.140625" style="13"/>
    <col min="9041" max="9041" width="9.28515625" style="13" bestFit="1" customWidth="1"/>
    <col min="9042" max="9045" width="9.140625" style="13"/>
    <col min="9046" max="9046" width="9.28515625" style="13" bestFit="1" customWidth="1"/>
    <col min="9047" max="9048" width="9.140625" style="13"/>
    <col min="9049" max="9049" width="15.85546875" style="13" bestFit="1" customWidth="1"/>
    <col min="9050" max="9051" width="9.140625" style="13"/>
    <col min="9052" max="9052" width="9.28515625" style="13" bestFit="1" customWidth="1"/>
    <col min="9053" max="9056" width="9.140625" style="13"/>
    <col min="9057" max="9057" width="9.28515625" style="13" bestFit="1" customWidth="1"/>
    <col min="9058" max="9061" width="9.140625" style="13"/>
    <col min="9062" max="9062" width="9.28515625" style="13" bestFit="1" customWidth="1"/>
    <col min="9063" max="9064" width="9.140625" style="13"/>
    <col min="9065" max="9065" width="15.85546875" style="13" bestFit="1" customWidth="1"/>
    <col min="9066" max="9067" width="9.140625" style="13"/>
    <col min="9068" max="9068" width="9.28515625" style="13" bestFit="1" customWidth="1"/>
    <col min="9069" max="9072" width="9.140625" style="13"/>
    <col min="9073" max="9073" width="9.28515625" style="13" bestFit="1" customWidth="1"/>
    <col min="9074" max="9077" width="9.140625" style="13"/>
    <col min="9078" max="9078" width="9.28515625" style="13" bestFit="1" customWidth="1"/>
    <col min="9079" max="9080" width="9.140625" style="13"/>
    <col min="9081" max="9081" width="15.85546875" style="13" bestFit="1" customWidth="1"/>
    <col min="9082" max="9083" width="9.140625" style="13"/>
    <col min="9084" max="9084" width="9.28515625" style="13" bestFit="1" customWidth="1"/>
    <col min="9085" max="9088" width="9.140625" style="13"/>
    <col min="9089" max="9089" width="9.28515625" style="13" bestFit="1" customWidth="1"/>
    <col min="9090" max="9093" width="9.140625" style="13"/>
    <col min="9094" max="9094" width="9.28515625" style="13" bestFit="1" customWidth="1"/>
    <col min="9095" max="9096" width="9.140625" style="13"/>
    <col min="9097" max="9097" width="15.85546875" style="13" bestFit="1" customWidth="1"/>
    <col min="9098" max="9099" width="9.140625" style="13"/>
    <col min="9100" max="9100" width="9.28515625" style="13" bestFit="1" customWidth="1"/>
    <col min="9101" max="9104" width="9.140625" style="13"/>
    <col min="9105" max="9105" width="9.28515625" style="13" bestFit="1" customWidth="1"/>
    <col min="9106" max="9109" width="9.140625" style="13"/>
    <col min="9110" max="9110" width="9.28515625" style="13" bestFit="1" customWidth="1"/>
    <col min="9111" max="9112" width="9.140625" style="13"/>
    <col min="9113" max="9113" width="15.85546875" style="13" bestFit="1" customWidth="1"/>
    <col min="9114" max="9115" width="9.140625" style="13"/>
    <col min="9116" max="9116" width="9.28515625" style="13" bestFit="1" customWidth="1"/>
    <col min="9117" max="9120" width="9.140625" style="13"/>
    <col min="9121" max="9121" width="9.28515625" style="13" bestFit="1" customWidth="1"/>
    <col min="9122" max="9125" width="9.140625" style="13"/>
    <col min="9126" max="9126" width="9.28515625" style="13" bestFit="1" customWidth="1"/>
    <col min="9127" max="9128" width="9.140625" style="13"/>
    <col min="9129" max="9129" width="15.85546875" style="13" bestFit="1" customWidth="1"/>
    <col min="9130" max="9131" width="9.140625" style="13"/>
    <col min="9132" max="9132" width="9.28515625" style="13" bestFit="1" customWidth="1"/>
    <col min="9133" max="9136" width="9.140625" style="13"/>
    <col min="9137" max="9137" width="9.28515625" style="13" bestFit="1" customWidth="1"/>
    <col min="9138" max="9141" width="9.140625" style="13"/>
    <col min="9142" max="9142" width="9.28515625" style="13" bestFit="1" customWidth="1"/>
    <col min="9143" max="9144" width="9.140625" style="13"/>
    <col min="9145" max="9145" width="15.85546875" style="13" bestFit="1" customWidth="1"/>
    <col min="9146" max="9147" width="9.140625" style="13"/>
    <col min="9148" max="9148" width="9.28515625" style="13" bestFit="1" customWidth="1"/>
    <col min="9149" max="9152" width="9.140625" style="13"/>
    <col min="9153" max="9153" width="9.28515625" style="13" bestFit="1" customWidth="1"/>
    <col min="9154" max="9157" width="9.140625" style="13"/>
    <col min="9158" max="9158" width="9.28515625" style="13" bestFit="1" customWidth="1"/>
    <col min="9159" max="9160" width="9.140625" style="13"/>
    <col min="9161" max="9161" width="15.85546875" style="13" bestFit="1" customWidth="1"/>
    <col min="9162" max="9163" width="9.140625" style="13"/>
    <col min="9164" max="9164" width="9.28515625" style="13" bestFit="1" customWidth="1"/>
    <col min="9165" max="9168" width="9.140625" style="13"/>
    <col min="9169" max="9169" width="9.28515625" style="13" bestFit="1" customWidth="1"/>
    <col min="9170" max="9173" width="9.140625" style="13"/>
    <col min="9174" max="9174" width="9.28515625" style="13" bestFit="1" customWidth="1"/>
    <col min="9175" max="9176" width="9.140625" style="13"/>
    <col min="9177" max="9177" width="15.85546875" style="13" bestFit="1" customWidth="1"/>
    <col min="9178" max="9179" width="9.140625" style="13"/>
    <col min="9180" max="9180" width="9.28515625" style="13" bestFit="1" customWidth="1"/>
    <col min="9181" max="9184" width="9.140625" style="13"/>
    <col min="9185" max="9185" width="9.28515625" style="13" bestFit="1" customWidth="1"/>
    <col min="9186" max="9189" width="9.140625" style="13"/>
    <col min="9190" max="9190" width="9.28515625" style="13" bestFit="1" customWidth="1"/>
    <col min="9191" max="9192" width="9.140625" style="13"/>
    <col min="9193" max="9193" width="15.85546875" style="13" bestFit="1" customWidth="1"/>
    <col min="9194" max="9195" width="9.140625" style="13"/>
    <col min="9196" max="9196" width="9.28515625" style="13" bestFit="1" customWidth="1"/>
    <col min="9197" max="9200" width="9.140625" style="13"/>
    <col min="9201" max="9201" width="9.28515625" style="13" bestFit="1" customWidth="1"/>
    <col min="9202" max="9205" width="9.140625" style="13"/>
    <col min="9206" max="9206" width="9.28515625" style="13" bestFit="1" customWidth="1"/>
    <col min="9207" max="9208" width="9.140625" style="13"/>
    <col min="9209" max="9209" width="15.85546875" style="13" bestFit="1" customWidth="1"/>
    <col min="9210" max="9211" width="9.140625" style="13"/>
    <col min="9212" max="9212" width="9.28515625" style="13" bestFit="1" customWidth="1"/>
    <col min="9213" max="9216" width="9.140625" style="13"/>
    <col min="9217" max="9217" width="9.28515625" style="13" bestFit="1" customWidth="1"/>
    <col min="9218" max="9221" width="9.140625" style="13"/>
    <col min="9222" max="9222" width="9.28515625" style="13" bestFit="1" customWidth="1"/>
    <col min="9223" max="9224" width="9.140625" style="13"/>
    <col min="9225" max="9225" width="15.85546875" style="13" bestFit="1" customWidth="1"/>
    <col min="9226" max="9227" width="9.140625" style="13"/>
    <col min="9228" max="9228" width="9.28515625" style="13" bestFit="1" customWidth="1"/>
    <col min="9229" max="9232" width="9.140625" style="13"/>
    <col min="9233" max="9233" width="9.28515625" style="13" bestFit="1" customWidth="1"/>
    <col min="9234" max="9237" width="9.140625" style="13"/>
    <col min="9238" max="9238" width="9.28515625" style="13" bestFit="1" customWidth="1"/>
    <col min="9239" max="9240" width="9.140625" style="13"/>
    <col min="9241" max="9241" width="15.85546875" style="13" bestFit="1" customWidth="1"/>
    <col min="9242" max="9243" width="9.140625" style="13"/>
    <col min="9244" max="9244" width="9.28515625" style="13" bestFit="1" customWidth="1"/>
    <col min="9245" max="9248" width="9.140625" style="13"/>
    <col min="9249" max="9249" width="9.28515625" style="13" bestFit="1" customWidth="1"/>
    <col min="9250" max="9253" width="9.140625" style="13"/>
    <col min="9254" max="9254" width="9.28515625" style="13" bestFit="1" customWidth="1"/>
    <col min="9255" max="9256" width="9.140625" style="13"/>
    <col min="9257" max="9257" width="15.85546875" style="13" bestFit="1" customWidth="1"/>
    <col min="9258" max="9259" width="9.140625" style="13"/>
    <col min="9260" max="9260" width="9.28515625" style="13" bestFit="1" customWidth="1"/>
    <col min="9261" max="9264" width="9.140625" style="13"/>
    <col min="9265" max="9265" width="9.28515625" style="13" bestFit="1" customWidth="1"/>
    <col min="9266" max="9269" width="9.140625" style="13"/>
    <col min="9270" max="9270" width="9.28515625" style="13" bestFit="1" customWidth="1"/>
    <col min="9271" max="9272" width="9.140625" style="13"/>
    <col min="9273" max="9273" width="15.85546875" style="13" bestFit="1" customWidth="1"/>
    <col min="9274" max="9275" width="9.140625" style="13"/>
    <col min="9276" max="9276" width="9.28515625" style="13" bestFit="1" customWidth="1"/>
    <col min="9277" max="9280" width="9.140625" style="13"/>
    <col min="9281" max="9281" width="9.28515625" style="13" bestFit="1" customWidth="1"/>
    <col min="9282" max="9285" width="9.140625" style="13"/>
    <col min="9286" max="9286" width="9.28515625" style="13" bestFit="1" customWidth="1"/>
    <col min="9287" max="9288" width="9.140625" style="13"/>
    <col min="9289" max="9289" width="15.85546875" style="13" bestFit="1" customWidth="1"/>
    <col min="9290" max="9291" width="9.140625" style="13"/>
    <col min="9292" max="9292" width="9.28515625" style="13" bestFit="1" customWidth="1"/>
    <col min="9293" max="9296" width="9.140625" style="13"/>
    <col min="9297" max="9297" width="9.28515625" style="13" bestFit="1" customWidth="1"/>
    <col min="9298" max="9301" width="9.140625" style="13"/>
    <col min="9302" max="9302" width="9.28515625" style="13" bestFit="1" customWidth="1"/>
    <col min="9303" max="9304" width="9.140625" style="13"/>
    <col min="9305" max="9305" width="15.85546875" style="13" bestFit="1" customWidth="1"/>
    <col min="9306" max="9307" width="9.140625" style="13"/>
    <col min="9308" max="9308" width="9.28515625" style="13" bestFit="1" customWidth="1"/>
    <col min="9309" max="9312" width="9.140625" style="13"/>
    <col min="9313" max="9313" width="9.28515625" style="13" bestFit="1" customWidth="1"/>
    <col min="9314" max="9317" width="9.140625" style="13"/>
    <col min="9318" max="9318" width="9.28515625" style="13" bestFit="1" customWidth="1"/>
    <col min="9319" max="9320" width="9.140625" style="13"/>
    <col min="9321" max="9321" width="15.85546875" style="13" bestFit="1" customWidth="1"/>
    <col min="9322" max="9323" width="9.140625" style="13"/>
    <col min="9324" max="9324" width="9.28515625" style="13" bestFit="1" customWidth="1"/>
    <col min="9325" max="9328" width="9.140625" style="13"/>
    <col min="9329" max="9329" width="9.28515625" style="13" bestFit="1" customWidth="1"/>
    <col min="9330" max="9333" width="9.140625" style="13"/>
    <col min="9334" max="9334" width="9.28515625" style="13" bestFit="1" customWidth="1"/>
    <col min="9335" max="9336" width="9.140625" style="13"/>
    <col min="9337" max="9337" width="15.85546875" style="13" bestFit="1" customWidth="1"/>
    <col min="9338" max="9339" width="9.140625" style="13"/>
    <col min="9340" max="9340" width="9.28515625" style="13" bestFit="1" customWidth="1"/>
    <col min="9341" max="9344" width="9.140625" style="13"/>
    <col min="9345" max="9345" width="9.28515625" style="13" bestFit="1" customWidth="1"/>
    <col min="9346" max="9349" width="9.140625" style="13"/>
    <col min="9350" max="9350" width="9.28515625" style="13" bestFit="1" customWidth="1"/>
    <col min="9351" max="9352" width="9.140625" style="13"/>
    <col min="9353" max="9353" width="15.85546875" style="13" bestFit="1" customWidth="1"/>
    <col min="9354" max="9355" width="9.140625" style="13"/>
    <col min="9356" max="9356" width="9.28515625" style="13" bestFit="1" customWidth="1"/>
    <col min="9357" max="9360" width="9.140625" style="13"/>
    <col min="9361" max="9361" width="9.28515625" style="13" bestFit="1" customWidth="1"/>
    <col min="9362" max="9365" width="9.140625" style="13"/>
    <col min="9366" max="9366" width="9.28515625" style="13" bestFit="1" customWidth="1"/>
    <col min="9367" max="9368" width="9.140625" style="13"/>
    <col min="9369" max="9369" width="15.85546875" style="13" bestFit="1" customWidth="1"/>
    <col min="9370" max="9371" width="9.140625" style="13"/>
    <col min="9372" max="9372" width="9.28515625" style="13" bestFit="1" customWidth="1"/>
    <col min="9373" max="9376" width="9.140625" style="13"/>
    <col min="9377" max="9377" width="9.28515625" style="13" bestFit="1" customWidth="1"/>
    <col min="9378" max="9381" width="9.140625" style="13"/>
    <col min="9382" max="9382" width="9.28515625" style="13" bestFit="1" customWidth="1"/>
    <col min="9383" max="9384" width="9.140625" style="13"/>
    <col min="9385" max="9385" width="15.85546875" style="13" bestFit="1" customWidth="1"/>
    <col min="9386" max="9387" width="9.140625" style="13"/>
    <col min="9388" max="9388" width="9.28515625" style="13" bestFit="1" customWidth="1"/>
    <col min="9389" max="9392" width="9.140625" style="13"/>
    <col min="9393" max="9393" width="9.28515625" style="13" bestFit="1" customWidth="1"/>
    <col min="9394" max="9397" width="9.140625" style="13"/>
    <col min="9398" max="9398" width="9.28515625" style="13" bestFit="1" customWidth="1"/>
    <col min="9399" max="9400" width="9.140625" style="13"/>
    <col min="9401" max="9401" width="15.85546875" style="13" bestFit="1" customWidth="1"/>
    <col min="9402" max="9403" width="9.140625" style="13"/>
    <col min="9404" max="9404" width="9.28515625" style="13" bestFit="1" customWidth="1"/>
    <col min="9405" max="9408" width="9.140625" style="13"/>
    <col min="9409" max="9409" width="9.28515625" style="13" bestFit="1" customWidth="1"/>
    <col min="9410" max="9413" width="9.140625" style="13"/>
    <col min="9414" max="9414" width="9.28515625" style="13" bestFit="1" customWidth="1"/>
    <col min="9415" max="9416" width="9.140625" style="13"/>
    <col min="9417" max="9417" width="15.85546875" style="13" bestFit="1" customWidth="1"/>
    <col min="9418" max="9419" width="9.140625" style="13"/>
    <col min="9420" max="9420" width="9.28515625" style="13" bestFit="1" customWidth="1"/>
    <col min="9421" max="9424" width="9.140625" style="13"/>
    <col min="9425" max="9425" width="9.28515625" style="13" bestFit="1" customWidth="1"/>
    <col min="9426" max="9429" width="9.140625" style="13"/>
    <col min="9430" max="9430" width="9.28515625" style="13" bestFit="1" customWidth="1"/>
    <col min="9431" max="9432" width="9.140625" style="13"/>
    <col min="9433" max="9433" width="15.85546875" style="13" bestFit="1" customWidth="1"/>
    <col min="9434" max="9435" width="9.140625" style="13"/>
    <col min="9436" max="9436" width="9.28515625" style="13" bestFit="1" customWidth="1"/>
    <col min="9437" max="9440" width="9.140625" style="13"/>
    <col min="9441" max="9441" width="9.28515625" style="13" bestFit="1" customWidth="1"/>
    <col min="9442" max="9445" width="9.140625" style="13"/>
    <col min="9446" max="9446" width="9.28515625" style="13" bestFit="1" customWidth="1"/>
    <col min="9447" max="9448" width="9.140625" style="13"/>
    <col min="9449" max="9449" width="15.85546875" style="13" bestFit="1" customWidth="1"/>
    <col min="9450" max="9451" width="9.140625" style="13"/>
    <col min="9452" max="9452" width="9.28515625" style="13" bestFit="1" customWidth="1"/>
    <col min="9453" max="9456" width="9.140625" style="13"/>
    <col min="9457" max="9457" width="9.28515625" style="13" bestFit="1" customWidth="1"/>
    <col min="9458" max="9461" width="9.140625" style="13"/>
    <col min="9462" max="9462" width="9.28515625" style="13" bestFit="1" customWidth="1"/>
    <col min="9463" max="9464" width="9.140625" style="13"/>
    <col min="9465" max="9465" width="15.85546875" style="13" bestFit="1" customWidth="1"/>
    <col min="9466" max="9467" width="9.140625" style="13"/>
    <col min="9468" max="9468" width="9.28515625" style="13" bestFit="1" customWidth="1"/>
    <col min="9469" max="9472" width="9.140625" style="13"/>
    <col min="9473" max="9473" width="9.28515625" style="13" bestFit="1" customWidth="1"/>
    <col min="9474" max="9477" width="9.140625" style="13"/>
    <col min="9478" max="9478" width="9.28515625" style="13" bestFit="1" customWidth="1"/>
    <col min="9479" max="9480" width="9.140625" style="13"/>
    <col min="9481" max="9481" width="15.85546875" style="13" bestFit="1" customWidth="1"/>
    <col min="9482" max="9483" width="9.140625" style="13"/>
    <col min="9484" max="9484" width="9.28515625" style="13" bestFit="1" customWidth="1"/>
    <col min="9485" max="9488" width="9.140625" style="13"/>
    <col min="9489" max="9489" width="9.28515625" style="13" bestFit="1" customWidth="1"/>
    <col min="9490" max="9493" width="9.140625" style="13"/>
    <col min="9494" max="9494" width="9.28515625" style="13" bestFit="1" customWidth="1"/>
    <col min="9495" max="9496" width="9.140625" style="13"/>
    <col min="9497" max="9497" width="15.85546875" style="13" bestFit="1" customWidth="1"/>
    <col min="9498" max="9499" width="9.140625" style="13"/>
    <col min="9500" max="9500" width="9.28515625" style="13" bestFit="1" customWidth="1"/>
    <col min="9501" max="9504" width="9.140625" style="13"/>
    <col min="9505" max="9505" width="9.28515625" style="13" bestFit="1" customWidth="1"/>
    <col min="9506" max="9509" width="9.140625" style="13"/>
    <col min="9510" max="9510" width="9.28515625" style="13" bestFit="1" customWidth="1"/>
    <col min="9511" max="9512" width="9.140625" style="13"/>
    <col min="9513" max="9513" width="15.85546875" style="13" bestFit="1" customWidth="1"/>
    <col min="9514" max="9515" width="9.140625" style="13"/>
    <col min="9516" max="9516" width="9.28515625" style="13" bestFit="1" customWidth="1"/>
    <col min="9517" max="9520" width="9.140625" style="13"/>
    <col min="9521" max="9521" width="9.28515625" style="13" bestFit="1" customWidth="1"/>
    <col min="9522" max="9525" width="9.140625" style="13"/>
    <col min="9526" max="9526" width="9.28515625" style="13" bestFit="1" customWidth="1"/>
    <col min="9527" max="9528" width="9.140625" style="13"/>
    <col min="9529" max="9529" width="15.85546875" style="13" bestFit="1" customWidth="1"/>
    <col min="9530" max="9531" width="9.140625" style="13"/>
    <col min="9532" max="9532" width="9.28515625" style="13" bestFit="1" customWidth="1"/>
    <col min="9533" max="9536" width="9.140625" style="13"/>
    <col min="9537" max="9537" width="9.28515625" style="13" bestFit="1" customWidth="1"/>
    <col min="9538" max="9541" width="9.140625" style="13"/>
    <col min="9542" max="9542" width="9.28515625" style="13" bestFit="1" customWidth="1"/>
    <col min="9543" max="9544" width="9.140625" style="13"/>
    <col min="9545" max="9545" width="15.85546875" style="13" bestFit="1" customWidth="1"/>
    <col min="9546" max="9547" width="9.140625" style="13"/>
    <col min="9548" max="9548" width="9.28515625" style="13" bestFit="1" customWidth="1"/>
    <col min="9549" max="9552" width="9.140625" style="13"/>
    <col min="9553" max="9553" width="9.28515625" style="13" bestFit="1" customWidth="1"/>
    <col min="9554" max="9557" width="9.140625" style="13"/>
    <col min="9558" max="9558" width="9.28515625" style="13" bestFit="1" customWidth="1"/>
    <col min="9559" max="9560" width="9.140625" style="13"/>
    <col min="9561" max="9561" width="15.85546875" style="13" bestFit="1" customWidth="1"/>
    <col min="9562" max="9563" width="9.140625" style="13"/>
    <col min="9564" max="9564" width="9.28515625" style="13" bestFit="1" customWidth="1"/>
    <col min="9565" max="9568" width="9.140625" style="13"/>
    <col min="9569" max="9569" width="9.28515625" style="13" bestFit="1" customWidth="1"/>
    <col min="9570" max="9573" width="9.140625" style="13"/>
    <col min="9574" max="9574" width="9.28515625" style="13" bestFit="1" customWidth="1"/>
    <col min="9575" max="9576" width="9.140625" style="13"/>
    <col min="9577" max="9577" width="15.85546875" style="13" bestFit="1" customWidth="1"/>
    <col min="9578" max="9579" width="9.140625" style="13"/>
    <col min="9580" max="9580" width="9.28515625" style="13" bestFit="1" customWidth="1"/>
    <col min="9581" max="9584" width="9.140625" style="13"/>
    <col min="9585" max="9585" width="9.28515625" style="13" bestFit="1" customWidth="1"/>
    <col min="9586" max="9589" width="9.140625" style="13"/>
    <col min="9590" max="9590" width="9.28515625" style="13" bestFit="1" customWidth="1"/>
    <col min="9591" max="9592" width="9.140625" style="13"/>
    <col min="9593" max="9593" width="15.85546875" style="13" bestFit="1" customWidth="1"/>
    <col min="9594" max="9595" width="9.140625" style="13"/>
    <col min="9596" max="9596" width="9.28515625" style="13" bestFit="1" customWidth="1"/>
    <col min="9597" max="9600" width="9.140625" style="13"/>
    <col min="9601" max="9601" width="9.28515625" style="13" bestFit="1" customWidth="1"/>
    <col min="9602" max="9605" width="9.140625" style="13"/>
    <col min="9606" max="9606" width="9.28515625" style="13" bestFit="1" customWidth="1"/>
    <col min="9607" max="9608" width="9.140625" style="13"/>
    <col min="9609" max="9609" width="15.85546875" style="13" bestFit="1" customWidth="1"/>
    <col min="9610" max="9611" width="9.140625" style="13"/>
    <col min="9612" max="9612" width="9.28515625" style="13" bestFit="1" customWidth="1"/>
    <col min="9613" max="9616" width="9.140625" style="13"/>
    <col min="9617" max="9617" width="9.28515625" style="13" bestFit="1" customWidth="1"/>
    <col min="9618" max="9621" width="9.140625" style="13"/>
    <col min="9622" max="9622" width="9.28515625" style="13" bestFit="1" customWidth="1"/>
    <col min="9623" max="9624" width="9.140625" style="13"/>
    <col min="9625" max="9625" width="15.85546875" style="13" bestFit="1" customWidth="1"/>
    <col min="9626" max="9627" width="9.140625" style="13"/>
    <col min="9628" max="9628" width="9.28515625" style="13" bestFit="1" customWidth="1"/>
    <col min="9629" max="9632" width="9.140625" style="13"/>
    <col min="9633" max="9633" width="9.28515625" style="13" bestFit="1" customWidth="1"/>
    <col min="9634" max="9637" width="9.140625" style="13"/>
    <col min="9638" max="9638" width="9.28515625" style="13" bestFit="1" customWidth="1"/>
    <col min="9639" max="9640" width="9.140625" style="13"/>
    <col min="9641" max="9641" width="15.85546875" style="13" bestFit="1" customWidth="1"/>
    <col min="9642" max="9643" width="9.140625" style="13"/>
    <col min="9644" max="9644" width="9.28515625" style="13" bestFit="1" customWidth="1"/>
    <col min="9645" max="9648" width="9.140625" style="13"/>
    <col min="9649" max="9649" width="9.28515625" style="13" bestFit="1" customWidth="1"/>
    <col min="9650" max="9653" width="9.140625" style="13"/>
    <col min="9654" max="9654" width="9.28515625" style="13" bestFit="1" customWidth="1"/>
    <col min="9655" max="9656" width="9.140625" style="13"/>
    <col min="9657" max="9657" width="15.85546875" style="13" bestFit="1" customWidth="1"/>
    <col min="9658" max="9659" width="9.140625" style="13"/>
    <col min="9660" max="9660" width="9.28515625" style="13" bestFit="1" customWidth="1"/>
    <col min="9661" max="9664" width="9.140625" style="13"/>
    <col min="9665" max="9665" width="9.28515625" style="13" bestFit="1" customWidth="1"/>
    <col min="9666" max="9669" width="9.140625" style="13"/>
    <col min="9670" max="9670" width="9.28515625" style="13" bestFit="1" customWidth="1"/>
    <col min="9671" max="9672" width="9.140625" style="13"/>
    <col min="9673" max="9673" width="15.85546875" style="13" bestFit="1" customWidth="1"/>
    <col min="9674" max="9675" width="9.140625" style="13"/>
    <col min="9676" max="9676" width="9.28515625" style="13" bestFit="1" customWidth="1"/>
    <col min="9677" max="9680" width="9.140625" style="13"/>
    <col min="9681" max="9681" width="9.28515625" style="13" bestFit="1" customWidth="1"/>
    <col min="9682" max="9685" width="9.140625" style="13"/>
    <col min="9686" max="9686" width="9.28515625" style="13" bestFit="1" customWidth="1"/>
    <col min="9687" max="9688" width="9.140625" style="13"/>
    <col min="9689" max="9689" width="15.85546875" style="13" bestFit="1" customWidth="1"/>
    <col min="9690" max="9691" width="9.140625" style="13"/>
    <col min="9692" max="9692" width="9.28515625" style="13" bestFit="1" customWidth="1"/>
    <col min="9693" max="9696" width="9.140625" style="13"/>
    <col min="9697" max="9697" width="9.28515625" style="13" bestFit="1" customWidth="1"/>
    <col min="9698" max="9701" width="9.140625" style="13"/>
    <col min="9702" max="9702" width="9.28515625" style="13" bestFit="1" customWidth="1"/>
    <col min="9703" max="9704" width="9.140625" style="13"/>
    <col min="9705" max="9705" width="15.85546875" style="13" bestFit="1" customWidth="1"/>
    <col min="9706" max="9707" width="9.140625" style="13"/>
    <col min="9708" max="9708" width="9.28515625" style="13" bestFit="1" customWidth="1"/>
    <col min="9709" max="9712" width="9.140625" style="13"/>
    <col min="9713" max="9713" width="9.28515625" style="13" bestFit="1" customWidth="1"/>
    <col min="9714" max="9717" width="9.140625" style="13"/>
    <col min="9718" max="9718" width="9.28515625" style="13" bestFit="1" customWidth="1"/>
    <col min="9719" max="9720" width="9.140625" style="13"/>
    <col min="9721" max="9721" width="15.85546875" style="13" bestFit="1" customWidth="1"/>
    <col min="9722" max="9723" width="9.140625" style="13"/>
    <col min="9724" max="9724" width="9.28515625" style="13" bestFit="1" customWidth="1"/>
    <col min="9725" max="9728" width="9.140625" style="13"/>
    <col min="9729" max="9729" width="9.28515625" style="13" bestFit="1" customWidth="1"/>
    <col min="9730" max="9733" width="9.140625" style="13"/>
    <col min="9734" max="9734" width="9.28515625" style="13" bestFit="1" customWidth="1"/>
    <col min="9735" max="9736" width="9.140625" style="13"/>
    <col min="9737" max="9737" width="15.85546875" style="13" bestFit="1" customWidth="1"/>
    <col min="9738" max="9739" width="9.140625" style="13"/>
    <col min="9740" max="9740" width="9.28515625" style="13" bestFit="1" customWidth="1"/>
    <col min="9741" max="9744" width="9.140625" style="13"/>
    <col min="9745" max="9745" width="9.28515625" style="13" bestFit="1" customWidth="1"/>
    <col min="9746" max="9749" width="9.140625" style="13"/>
    <col min="9750" max="9750" width="9.28515625" style="13" bestFit="1" customWidth="1"/>
    <col min="9751" max="9752" width="9.140625" style="13"/>
    <col min="9753" max="9753" width="15.85546875" style="13" bestFit="1" customWidth="1"/>
    <col min="9754" max="9755" width="9.140625" style="13"/>
    <col min="9756" max="9756" width="9.28515625" style="13" bestFit="1" customWidth="1"/>
    <col min="9757" max="9760" width="9.140625" style="13"/>
    <col min="9761" max="9761" width="9.28515625" style="13" bestFit="1" customWidth="1"/>
    <col min="9762" max="9765" width="9.140625" style="13"/>
    <col min="9766" max="9766" width="9.28515625" style="13" bestFit="1" customWidth="1"/>
    <col min="9767" max="9768" width="9.140625" style="13"/>
    <col min="9769" max="9769" width="15.85546875" style="13" bestFit="1" customWidth="1"/>
    <col min="9770" max="9771" width="9.140625" style="13"/>
    <col min="9772" max="9772" width="9.28515625" style="13" bestFit="1" customWidth="1"/>
    <col min="9773" max="9776" width="9.140625" style="13"/>
    <col min="9777" max="9777" width="9.28515625" style="13" bestFit="1" customWidth="1"/>
    <col min="9778" max="9781" width="9.140625" style="13"/>
    <col min="9782" max="9782" width="9.28515625" style="13" bestFit="1" customWidth="1"/>
    <col min="9783" max="9784" width="9.140625" style="13"/>
    <col min="9785" max="9785" width="15.85546875" style="13" bestFit="1" customWidth="1"/>
    <col min="9786" max="9787" width="9.140625" style="13"/>
    <col min="9788" max="9788" width="9.28515625" style="13" bestFit="1" customWidth="1"/>
    <col min="9789" max="9792" width="9.140625" style="13"/>
    <col min="9793" max="9793" width="9.28515625" style="13" bestFit="1" customWidth="1"/>
    <col min="9794" max="9797" width="9.140625" style="13"/>
    <col min="9798" max="9798" width="9.28515625" style="13" bestFit="1" customWidth="1"/>
    <col min="9799" max="9800" width="9.140625" style="13"/>
    <col min="9801" max="9801" width="15.85546875" style="13" bestFit="1" customWidth="1"/>
    <col min="9802" max="9803" width="9.140625" style="13"/>
    <col min="9804" max="9804" width="9.28515625" style="13" bestFit="1" customWidth="1"/>
    <col min="9805" max="9808" width="9.140625" style="13"/>
    <col min="9809" max="9809" width="9.28515625" style="13" bestFit="1" customWidth="1"/>
    <col min="9810" max="9813" width="9.140625" style="13"/>
    <col min="9814" max="9814" width="9.28515625" style="13" bestFit="1" customWidth="1"/>
    <col min="9815" max="9816" width="9.140625" style="13"/>
    <col min="9817" max="9817" width="15.85546875" style="13" bestFit="1" customWidth="1"/>
    <col min="9818" max="9819" width="9.140625" style="13"/>
    <col min="9820" max="9820" width="9.28515625" style="13" bestFit="1" customWidth="1"/>
    <col min="9821" max="9824" width="9.140625" style="13"/>
    <col min="9825" max="9825" width="9.28515625" style="13" bestFit="1" customWidth="1"/>
    <col min="9826" max="9829" width="9.140625" style="13"/>
    <col min="9830" max="9830" width="9.28515625" style="13" bestFit="1" customWidth="1"/>
    <col min="9831" max="9832" width="9.140625" style="13"/>
    <col min="9833" max="9833" width="15.85546875" style="13" bestFit="1" customWidth="1"/>
    <col min="9834" max="9835" width="9.140625" style="13"/>
    <col min="9836" max="9836" width="9.28515625" style="13" bestFit="1" customWidth="1"/>
    <col min="9837" max="9840" width="9.140625" style="13"/>
    <col min="9841" max="9841" width="9.28515625" style="13" bestFit="1" customWidth="1"/>
    <col min="9842" max="9845" width="9.140625" style="13"/>
    <col min="9846" max="9846" width="9.28515625" style="13" bestFit="1" customWidth="1"/>
    <col min="9847" max="9848" width="9.140625" style="13"/>
    <col min="9849" max="9849" width="15.85546875" style="13" bestFit="1" customWidth="1"/>
    <col min="9850" max="9851" width="9.140625" style="13"/>
    <col min="9852" max="9852" width="9.28515625" style="13" bestFit="1" customWidth="1"/>
    <col min="9853" max="9856" width="9.140625" style="13"/>
    <col min="9857" max="9857" width="9.28515625" style="13" bestFit="1" customWidth="1"/>
    <col min="9858" max="9861" width="9.140625" style="13"/>
    <col min="9862" max="9862" width="9.28515625" style="13" bestFit="1" customWidth="1"/>
    <col min="9863" max="9864" width="9.140625" style="13"/>
    <col min="9865" max="9865" width="15.85546875" style="13" bestFit="1" customWidth="1"/>
    <col min="9866" max="9867" width="9.140625" style="13"/>
    <col min="9868" max="9868" width="9.28515625" style="13" bestFit="1" customWidth="1"/>
    <col min="9869" max="9872" width="9.140625" style="13"/>
    <col min="9873" max="9873" width="9.28515625" style="13" bestFit="1" customWidth="1"/>
    <col min="9874" max="9877" width="9.140625" style="13"/>
    <col min="9878" max="9878" width="9.28515625" style="13" bestFit="1" customWidth="1"/>
    <col min="9879" max="9880" width="9.140625" style="13"/>
    <col min="9881" max="9881" width="15.85546875" style="13" bestFit="1" customWidth="1"/>
    <col min="9882" max="9883" width="9.140625" style="13"/>
    <col min="9884" max="9884" width="9.28515625" style="13" bestFit="1" customWidth="1"/>
    <col min="9885" max="9888" width="9.140625" style="13"/>
    <col min="9889" max="9889" width="9.28515625" style="13" bestFit="1" customWidth="1"/>
    <col min="9890" max="9893" width="9.140625" style="13"/>
    <col min="9894" max="9894" width="9.28515625" style="13" bestFit="1" customWidth="1"/>
    <col min="9895" max="9896" width="9.140625" style="13"/>
    <col min="9897" max="9897" width="15.85546875" style="13" bestFit="1" customWidth="1"/>
    <col min="9898" max="9899" width="9.140625" style="13"/>
    <col min="9900" max="9900" width="9.28515625" style="13" bestFit="1" customWidth="1"/>
    <col min="9901" max="9904" width="9.140625" style="13"/>
    <col min="9905" max="9905" width="9.28515625" style="13" bestFit="1" customWidth="1"/>
    <col min="9906" max="9909" width="9.140625" style="13"/>
    <col min="9910" max="9910" width="9.28515625" style="13" bestFit="1" customWidth="1"/>
    <col min="9911" max="9912" width="9.140625" style="13"/>
    <col min="9913" max="9913" width="15.85546875" style="13" bestFit="1" customWidth="1"/>
    <col min="9914" max="9915" width="9.140625" style="13"/>
    <col min="9916" max="9916" width="9.28515625" style="13" bestFit="1" customWidth="1"/>
    <col min="9917" max="9920" width="9.140625" style="13"/>
    <col min="9921" max="9921" width="9.28515625" style="13" bestFit="1" customWidth="1"/>
    <col min="9922" max="9925" width="9.140625" style="13"/>
    <col min="9926" max="9926" width="9.28515625" style="13" bestFit="1" customWidth="1"/>
    <col min="9927" max="9928" width="9.140625" style="13"/>
    <col min="9929" max="9929" width="15.85546875" style="13" bestFit="1" customWidth="1"/>
    <col min="9930" max="9931" width="9.140625" style="13"/>
    <col min="9932" max="9932" width="9.28515625" style="13" bestFit="1" customWidth="1"/>
    <col min="9933" max="9936" width="9.140625" style="13"/>
    <col min="9937" max="9937" width="9.28515625" style="13" bestFit="1" customWidth="1"/>
    <col min="9938" max="9941" width="9.140625" style="13"/>
    <col min="9942" max="9942" width="9.28515625" style="13" bestFit="1" customWidth="1"/>
    <col min="9943" max="9944" width="9.140625" style="13"/>
    <col min="9945" max="9945" width="15.85546875" style="13" bestFit="1" customWidth="1"/>
    <col min="9946" max="9947" width="9.140625" style="13"/>
    <col min="9948" max="9948" width="9.28515625" style="13" bestFit="1" customWidth="1"/>
    <col min="9949" max="9952" width="9.140625" style="13"/>
    <col min="9953" max="9953" width="9.28515625" style="13" bestFit="1" customWidth="1"/>
    <col min="9954" max="9957" width="9.140625" style="13"/>
    <col min="9958" max="9958" width="9.28515625" style="13" bestFit="1" customWidth="1"/>
    <col min="9959" max="9960" width="9.140625" style="13"/>
    <col min="9961" max="9961" width="15.85546875" style="13" bestFit="1" customWidth="1"/>
    <col min="9962" max="9963" width="9.140625" style="13"/>
    <col min="9964" max="9964" width="9.28515625" style="13" bestFit="1" customWidth="1"/>
    <col min="9965" max="9968" width="9.140625" style="13"/>
    <col min="9969" max="9969" width="9.28515625" style="13" bestFit="1" customWidth="1"/>
    <col min="9970" max="9973" width="9.140625" style="13"/>
    <col min="9974" max="9974" width="9.28515625" style="13" bestFit="1" customWidth="1"/>
    <col min="9975" max="9976" width="9.140625" style="13"/>
    <col min="9977" max="9977" width="15.85546875" style="13" bestFit="1" customWidth="1"/>
    <col min="9978" max="9979" width="9.140625" style="13"/>
    <col min="9980" max="9980" width="9.28515625" style="13" bestFit="1" customWidth="1"/>
    <col min="9981" max="9984" width="9.140625" style="13"/>
    <col min="9985" max="9985" width="9.28515625" style="13" bestFit="1" customWidth="1"/>
    <col min="9986" max="9989" width="9.140625" style="13"/>
    <col min="9990" max="9990" width="9.28515625" style="13" bestFit="1" customWidth="1"/>
    <col min="9991" max="9992" width="9.140625" style="13"/>
    <col min="9993" max="9993" width="15.85546875" style="13" bestFit="1" customWidth="1"/>
    <col min="9994" max="9995" width="9.140625" style="13"/>
    <col min="9996" max="9996" width="9.28515625" style="13" bestFit="1" customWidth="1"/>
    <col min="9997" max="10000" width="9.140625" style="13"/>
    <col min="10001" max="10001" width="9.28515625" style="13" bestFit="1" customWidth="1"/>
    <col min="10002" max="10005" width="9.140625" style="13"/>
    <col min="10006" max="10006" width="9.28515625" style="13" bestFit="1" customWidth="1"/>
    <col min="10007" max="10008" width="9.140625" style="13"/>
    <col min="10009" max="10009" width="15.85546875" style="13" bestFit="1" customWidth="1"/>
    <col min="10010" max="10011" width="9.140625" style="13"/>
    <col min="10012" max="10012" width="9.28515625" style="13" bestFit="1" customWidth="1"/>
    <col min="10013" max="10016" width="9.140625" style="13"/>
    <col min="10017" max="10017" width="9.28515625" style="13" bestFit="1" customWidth="1"/>
    <col min="10018" max="10021" width="9.140625" style="13"/>
    <col min="10022" max="10022" width="9.28515625" style="13" bestFit="1" customWidth="1"/>
    <col min="10023" max="10024" width="9.140625" style="13"/>
    <col min="10025" max="10025" width="15.85546875" style="13" bestFit="1" customWidth="1"/>
    <col min="10026" max="10027" width="9.140625" style="13"/>
    <col min="10028" max="10028" width="9.28515625" style="13" bestFit="1" customWidth="1"/>
    <col min="10029" max="10032" width="9.140625" style="13"/>
    <col min="10033" max="10033" width="9.28515625" style="13" bestFit="1" customWidth="1"/>
    <col min="10034" max="10037" width="9.140625" style="13"/>
    <col min="10038" max="10038" width="9.28515625" style="13" bestFit="1" customWidth="1"/>
    <col min="10039" max="10040" width="9.140625" style="13"/>
    <col min="10041" max="10041" width="15.85546875" style="13" bestFit="1" customWidth="1"/>
    <col min="10042" max="10043" width="9.140625" style="13"/>
    <col min="10044" max="10044" width="9.28515625" style="13" bestFit="1" customWidth="1"/>
    <col min="10045" max="10048" width="9.140625" style="13"/>
    <col min="10049" max="10049" width="9.28515625" style="13" bestFit="1" customWidth="1"/>
    <col min="10050" max="10053" width="9.140625" style="13"/>
    <col min="10054" max="10054" width="9.28515625" style="13" bestFit="1" customWidth="1"/>
    <col min="10055" max="10056" width="9.140625" style="13"/>
    <col min="10057" max="10057" width="15.85546875" style="13" bestFit="1" customWidth="1"/>
    <col min="10058" max="10059" width="9.140625" style="13"/>
    <col min="10060" max="10060" width="9.28515625" style="13" bestFit="1" customWidth="1"/>
    <col min="10061" max="10064" width="9.140625" style="13"/>
    <col min="10065" max="10065" width="9.28515625" style="13" bestFit="1" customWidth="1"/>
    <col min="10066" max="10069" width="9.140625" style="13"/>
    <col min="10070" max="10070" width="9.28515625" style="13" bestFit="1" customWidth="1"/>
    <col min="10071" max="10072" width="9.140625" style="13"/>
    <col min="10073" max="10073" width="15.85546875" style="13" bestFit="1" customWidth="1"/>
    <col min="10074" max="10075" width="9.140625" style="13"/>
    <col min="10076" max="10076" width="9.28515625" style="13" bestFit="1" customWidth="1"/>
    <col min="10077" max="10080" width="9.140625" style="13"/>
    <col min="10081" max="10081" width="9.28515625" style="13" bestFit="1" customWidth="1"/>
    <col min="10082" max="10085" width="9.140625" style="13"/>
    <col min="10086" max="10086" width="9.28515625" style="13" bestFit="1" customWidth="1"/>
    <col min="10087" max="10088" width="9.140625" style="13"/>
    <col min="10089" max="10089" width="15.85546875" style="13" bestFit="1" customWidth="1"/>
    <col min="10090" max="10091" width="9.140625" style="13"/>
    <col min="10092" max="10092" width="9.28515625" style="13" bestFit="1" customWidth="1"/>
    <col min="10093" max="10096" width="9.140625" style="13"/>
    <col min="10097" max="10097" width="9.28515625" style="13" bestFit="1" customWidth="1"/>
    <col min="10098" max="10101" width="9.140625" style="13"/>
    <col min="10102" max="10102" width="9.28515625" style="13" bestFit="1" customWidth="1"/>
    <col min="10103" max="10104" width="9.140625" style="13"/>
    <col min="10105" max="10105" width="15.85546875" style="13" bestFit="1" customWidth="1"/>
    <col min="10106" max="10107" width="9.140625" style="13"/>
    <col min="10108" max="10108" width="9.28515625" style="13" bestFit="1" customWidth="1"/>
    <col min="10109" max="10112" width="9.140625" style="13"/>
    <col min="10113" max="10113" width="9.28515625" style="13" bestFit="1" customWidth="1"/>
    <col min="10114" max="10117" width="9.140625" style="13"/>
    <col min="10118" max="10118" width="9.28515625" style="13" bestFit="1" customWidth="1"/>
    <col min="10119" max="10120" width="9.140625" style="13"/>
    <col min="10121" max="10121" width="15.85546875" style="13" bestFit="1" customWidth="1"/>
    <col min="10122" max="10123" width="9.140625" style="13"/>
    <col min="10124" max="10124" width="9.28515625" style="13" bestFit="1" customWidth="1"/>
    <col min="10125" max="10128" width="9.140625" style="13"/>
    <col min="10129" max="10129" width="9.28515625" style="13" bestFit="1" customWidth="1"/>
    <col min="10130" max="10133" width="9.140625" style="13"/>
    <col min="10134" max="10134" width="9.28515625" style="13" bestFit="1" customWidth="1"/>
    <col min="10135" max="10136" width="9.140625" style="13"/>
    <col min="10137" max="10137" width="15.85546875" style="13" bestFit="1" customWidth="1"/>
    <col min="10138" max="10139" width="9.140625" style="13"/>
    <col min="10140" max="10140" width="9.28515625" style="13" bestFit="1" customWidth="1"/>
    <col min="10141" max="10144" width="9.140625" style="13"/>
    <col min="10145" max="10145" width="9.28515625" style="13" bestFit="1" customWidth="1"/>
    <col min="10146" max="10149" width="9.140625" style="13"/>
    <col min="10150" max="10150" width="9.28515625" style="13" bestFit="1" customWidth="1"/>
    <col min="10151" max="10152" width="9.140625" style="13"/>
    <col min="10153" max="10153" width="15.85546875" style="13" bestFit="1" customWidth="1"/>
    <col min="10154" max="10155" width="9.140625" style="13"/>
    <col min="10156" max="10156" width="9.28515625" style="13" bestFit="1" customWidth="1"/>
    <col min="10157" max="10160" width="9.140625" style="13"/>
    <col min="10161" max="10161" width="9.28515625" style="13" bestFit="1" customWidth="1"/>
    <col min="10162" max="10165" width="9.140625" style="13"/>
    <col min="10166" max="10166" width="9.28515625" style="13" bestFit="1" customWidth="1"/>
    <col min="10167" max="10168" width="9.140625" style="13"/>
    <col min="10169" max="10169" width="15.85546875" style="13" bestFit="1" customWidth="1"/>
    <col min="10170" max="10171" width="9.140625" style="13"/>
    <col min="10172" max="10172" width="9.28515625" style="13" bestFit="1" customWidth="1"/>
    <col min="10173" max="10176" width="9.140625" style="13"/>
    <col min="10177" max="10177" width="9.28515625" style="13" bestFit="1" customWidth="1"/>
    <col min="10178" max="10181" width="9.140625" style="13"/>
    <col min="10182" max="10182" width="9.28515625" style="13" bestFit="1" customWidth="1"/>
    <col min="10183" max="10184" width="9.140625" style="13"/>
    <col min="10185" max="10185" width="15.85546875" style="13" bestFit="1" customWidth="1"/>
    <col min="10186" max="10187" width="9.140625" style="13"/>
    <col min="10188" max="10188" width="9.28515625" style="13" bestFit="1" customWidth="1"/>
    <col min="10189" max="10192" width="9.140625" style="13"/>
    <col min="10193" max="10193" width="9.28515625" style="13" bestFit="1" customWidth="1"/>
    <col min="10194" max="10197" width="9.140625" style="13"/>
    <col min="10198" max="10198" width="9.28515625" style="13" bestFit="1" customWidth="1"/>
    <col min="10199" max="10200" width="9.140625" style="13"/>
    <col min="10201" max="10201" width="15.85546875" style="13" bestFit="1" customWidth="1"/>
    <col min="10202" max="10203" width="9.140625" style="13"/>
    <col min="10204" max="10204" width="9.28515625" style="13" bestFit="1" customWidth="1"/>
    <col min="10205" max="10208" width="9.140625" style="13"/>
    <col min="10209" max="10209" width="9.28515625" style="13" bestFit="1" customWidth="1"/>
    <col min="10210" max="10213" width="9.140625" style="13"/>
    <col min="10214" max="10214" width="9.28515625" style="13" bestFit="1" customWidth="1"/>
    <col min="10215" max="10216" width="9.140625" style="13"/>
    <col min="10217" max="10217" width="15.85546875" style="13" bestFit="1" customWidth="1"/>
    <col min="10218" max="10219" width="9.140625" style="13"/>
    <col min="10220" max="10220" width="9.28515625" style="13" bestFit="1" customWidth="1"/>
    <col min="10221" max="10224" width="9.140625" style="13"/>
    <col min="10225" max="10225" width="9.28515625" style="13" bestFit="1" customWidth="1"/>
    <col min="10226" max="10229" width="9.140625" style="13"/>
    <col min="10230" max="10230" width="9.28515625" style="13" bestFit="1" customWidth="1"/>
    <col min="10231" max="10232" width="9.140625" style="13"/>
    <col min="10233" max="10233" width="15.85546875" style="13" bestFit="1" customWidth="1"/>
    <col min="10234" max="10235" width="9.140625" style="13"/>
    <col min="10236" max="10236" width="9.28515625" style="13" bestFit="1" customWidth="1"/>
    <col min="10237" max="10240" width="9.140625" style="13"/>
    <col min="10241" max="10241" width="9.28515625" style="13" bestFit="1" customWidth="1"/>
    <col min="10242" max="10245" width="9.140625" style="13"/>
    <col min="10246" max="10246" width="9.28515625" style="13" bestFit="1" customWidth="1"/>
    <col min="10247" max="10248" width="9.140625" style="13"/>
    <col min="10249" max="10249" width="15.85546875" style="13" bestFit="1" customWidth="1"/>
    <col min="10250" max="10251" width="9.140625" style="13"/>
    <col min="10252" max="10252" width="9.28515625" style="13" bestFit="1" customWidth="1"/>
    <col min="10253" max="10256" width="9.140625" style="13"/>
    <col min="10257" max="10257" width="9.28515625" style="13" bestFit="1" customWidth="1"/>
    <col min="10258" max="10261" width="9.140625" style="13"/>
    <col min="10262" max="10262" width="9.28515625" style="13" bestFit="1" customWidth="1"/>
    <col min="10263" max="10264" width="9.140625" style="13"/>
    <col min="10265" max="10265" width="15.85546875" style="13" bestFit="1" customWidth="1"/>
    <col min="10266" max="10267" width="9.140625" style="13"/>
    <col min="10268" max="10268" width="9.28515625" style="13" bestFit="1" customWidth="1"/>
    <col min="10269" max="10272" width="9.140625" style="13"/>
    <col min="10273" max="10273" width="9.28515625" style="13" bestFit="1" customWidth="1"/>
    <col min="10274" max="10277" width="9.140625" style="13"/>
    <col min="10278" max="10278" width="9.28515625" style="13" bestFit="1" customWidth="1"/>
    <col min="10279" max="10280" width="9.140625" style="13"/>
    <col min="10281" max="10281" width="15.85546875" style="13" bestFit="1" customWidth="1"/>
    <col min="10282" max="10283" width="9.140625" style="13"/>
    <col min="10284" max="10284" width="9.28515625" style="13" bestFit="1" customWidth="1"/>
    <col min="10285" max="10288" width="9.140625" style="13"/>
    <col min="10289" max="10289" width="9.28515625" style="13" bestFit="1" customWidth="1"/>
    <col min="10290" max="10293" width="9.140625" style="13"/>
    <col min="10294" max="10294" width="9.28515625" style="13" bestFit="1" customWidth="1"/>
    <col min="10295" max="10296" width="9.140625" style="13"/>
    <col min="10297" max="10297" width="15.85546875" style="13" bestFit="1" customWidth="1"/>
    <col min="10298" max="10299" width="9.140625" style="13"/>
    <col min="10300" max="10300" width="9.28515625" style="13" bestFit="1" customWidth="1"/>
    <col min="10301" max="10304" width="9.140625" style="13"/>
    <col min="10305" max="10305" width="9.28515625" style="13" bestFit="1" customWidth="1"/>
    <col min="10306" max="10309" width="9.140625" style="13"/>
    <col min="10310" max="10310" width="9.28515625" style="13" bestFit="1" customWidth="1"/>
    <col min="10311" max="10312" width="9.140625" style="13"/>
    <col min="10313" max="10313" width="15.85546875" style="13" bestFit="1" customWidth="1"/>
    <col min="10314" max="10315" width="9.140625" style="13"/>
    <col min="10316" max="10316" width="9.28515625" style="13" bestFit="1" customWidth="1"/>
    <col min="10317" max="10320" width="9.140625" style="13"/>
    <col min="10321" max="10321" width="9.28515625" style="13" bestFit="1" customWidth="1"/>
    <col min="10322" max="10325" width="9.140625" style="13"/>
    <col min="10326" max="10326" width="9.28515625" style="13" bestFit="1" customWidth="1"/>
    <col min="10327" max="10328" width="9.140625" style="13"/>
    <col min="10329" max="10329" width="15.85546875" style="13" bestFit="1" customWidth="1"/>
    <col min="10330" max="10331" width="9.140625" style="13"/>
    <col min="10332" max="10332" width="9.28515625" style="13" bestFit="1" customWidth="1"/>
    <col min="10333" max="10336" width="9.140625" style="13"/>
    <col min="10337" max="10337" width="9.28515625" style="13" bestFit="1" customWidth="1"/>
    <col min="10338" max="10341" width="9.140625" style="13"/>
    <col min="10342" max="10342" width="9.28515625" style="13" bestFit="1" customWidth="1"/>
    <col min="10343" max="10344" width="9.140625" style="13"/>
    <col min="10345" max="10345" width="15.85546875" style="13" bestFit="1" customWidth="1"/>
    <col min="10346" max="10347" width="9.140625" style="13"/>
    <col min="10348" max="10348" width="9.28515625" style="13" bestFit="1" customWidth="1"/>
    <col min="10349" max="10352" width="9.140625" style="13"/>
    <col min="10353" max="10353" width="9.28515625" style="13" bestFit="1" customWidth="1"/>
    <col min="10354" max="10357" width="9.140625" style="13"/>
    <col min="10358" max="10358" width="9.28515625" style="13" bestFit="1" customWidth="1"/>
    <col min="10359" max="10360" width="9.140625" style="13"/>
    <col min="10361" max="10361" width="15.85546875" style="13" bestFit="1" customWidth="1"/>
    <col min="10362" max="10363" width="9.140625" style="13"/>
    <col min="10364" max="10364" width="9.28515625" style="13" bestFit="1" customWidth="1"/>
    <col min="10365" max="10368" width="9.140625" style="13"/>
    <col min="10369" max="10369" width="9.28515625" style="13" bestFit="1" customWidth="1"/>
    <col min="10370" max="10373" width="9.140625" style="13"/>
    <col min="10374" max="10374" width="9.28515625" style="13" bestFit="1" customWidth="1"/>
    <col min="10375" max="10376" width="9.140625" style="13"/>
    <col min="10377" max="10377" width="15.85546875" style="13" bestFit="1" customWidth="1"/>
    <col min="10378" max="10379" width="9.140625" style="13"/>
    <col min="10380" max="10380" width="9.28515625" style="13" bestFit="1" customWidth="1"/>
    <col min="10381" max="10384" width="9.140625" style="13"/>
    <col min="10385" max="10385" width="9.28515625" style="13" bestFit="1" customWidth="1"/>
    <col min="10386" max="10389" width="9.140625" style="13"/>
    <col min="10390" max="10390" width="9.28515625" style="13" bestFit="1" customWidth="1"/>
    <col min="10391" max="10392" width="9.140625" style="13"/>
    <col min="10393" max="10393" width="15.85546875" style="13" bestFit="1" customWidth="1"/>
    <col min="10394" max="10395" width="9.140625" style="13"/>
    <col min="10396" max="10396" width="9.28515625" style="13" bestFit="1" customWidth="1"/>
    <col min="10397" max="10400" width="9.140625" style="13"/>
    <col min="10401" max="10401" width="9.28515625" style="13" bestFit="1" customWidth="1"/>
    <col min="10402" max="10405" width="9.140625" style="13"/>
    <col min="10406" max="10406" width="9.28515625" style="13" bestFit="1" customWidth="1"/>
    <col min="10407" max="10408" width="9.140625" style="13"/>
    <col min="10409" max="10409" width="15.85546875" style="13" bestFit="1" customWidth="1"/>
    <col min="10410" max="10411" width="9.140625" style="13"/>
    <col min="10412" max="10412" width="9.28515625" style="13" bestFit="1" customWidth="1"/>
    <col min="10413" max="10416" width="9.140625" style="13"/>
    <col min="10417" max="10417" width="9.28515625" style="13" bestFit="1" customWidth="1"/>
    <col min="10418" max="10421" width="9.140625" style="13"/>
    <col min="10422" max="10422" width="9.28515625" style="13" bestFit="1" customWidth="1"/>
    <col min="10423" max="10424" width="9.140625" style="13"/>
    <col min="10425" max="10425" width="15.85546875" style="13" bestFit="1" customWidth="1"/>
    <col min="10426" max="10427" width="9.140625" style="13"/>
    <col min="10428" max="10428" width="9.28515625" style="13" bestFit="1" customWidth="1"/>
    <col min="10429" max="10432" width="9.140625" style="13"/>
    <col min="10433" max="10433" width="9.28515625" style="13" bestFit="1" customWidth="1"/>
    <col min="10434" max="10437" width="9.140625" style="13"/>
    <col min="10438" max="10438" width="9.28515625" style="13" bestFit="1" customWidth="1"/>
    <col min="10439" max="10440" width="9.140625" style="13"/>
    <col min="10441" max="10441" width="15.85546875" style="13" bestFit="1" customWidth="1"/>
    <col min="10442" max="10443" width="9.140625" style="13"/>
    <col min="10444" max="10444" width="9.28515625" style="13" bestFit="1" customWidth="1"/>
    <col min="10445" max="10448" width="9.140625" style="13"/>
    <col min="10449" max="10449" width="9.28515625" style="13" bestFit="1" customWidth="1"/>
    <col min="10450" max="10453" width="9.140625" style="13"/>
    <col min="10454" max="10454" width="9.28515625" style="13" bestFit="1" customWidth="1"/>
    <col min="10455" max="10456" width="9.140625" style="13"/>
    <col min="10457" max="10457" width="15.85546875" style="13" bestFit="1" customWidth="1"/>
    <col min="10458" max="10459" width="9.140625" style="13"/>
    <col min="10460" max="10460" width="9.28515625" style="13" bestFit="1" customWidth="1"/>
    <col min="10461" max="10464" width="9.140625" style="13"/>
    <col min="10465" max="10465" width="9.28515625" style="13" bestFit="1" customWidth="1"/>
    <col min="10466" max="10469" width="9.140625" style="13"/>
    <col min="10470" max="10470" width="9.28515625" style="13" bestFit="1" customWidth="1"/>
    <col min="10471" max="10472" width="9.140625" style="13"/>
    <col min="10473" max="10473" width="15.85546875" style="13" bestFit="1" customWidth="1"/>
    <col min="10474" max="10475" width="9.140625" style="13"/>
    <col min="10476" max="10476" width="9.28515625" style="13" bestFit="1" customWidth="1"/>
    <col min="10477" max="10480" width="9.140625" style="13"/>
    <col min="10481" max="10481" width="9.28515625" style="13" bestFit="1" customWidth="1"/>
    <col min="10482" max="10485" width="9.140625" style="13"/>
    <col min="10486" max="10486" width="9.28515625" style="13" bestFit="1" customWidth="1"/>
    <col min="10487" max="10488" width="9.140625" style="13"/>
    <col min="10489" max="10489" width="15.85546875" style="13" bestFit="1" customWidth="1"/>
    <col min="10490" max="10491" width="9.140625" style="13"/>
    <col min="10492" max="10492" width="9.28515625" style="13" bestFit="1" customWidth="1"/>
    <col min="10493" max="10496" width="9.140625" style="13"/>
    <col min="10497" max="10497" width="9.28515625" style="13" bestFit="1" customWidth="1"/>
    <col min="10498" max="10501" width="9.140625" style="13"/>
    <col min="10502" max="10502" width="9.28515625" style="13" bestFit="1" customWidth="1"/>
    <col min="10503" max="10504" width="9.140625" style="13"/>
    <col min="10505" max="10505" width="15.85546875" style="13" bestFit="1" customWidth="1"/>
    <col min="10506" max="10507" width="9.140625" style="13"/>
    <col min="10508" max="10508" width="9.28515625" style="13" bestFit="1" customWidth="1"/>
    <col min="10509" max="10512" width="9.140625" style="13"/>
    <col min="10513" max="10513" width="9.28515625" style="13" bestFit="1" customWidth="1"/>
    <col min="10514" max="10517" width="9.140625" style="13"/>
    <col min="10518" max="10518" width="9.28515625" style="13" bestFit="1" customWidth="1"/>
    <col min="10519" max="10520" width="9.140625" style="13"/>
    <col min="10521" max="10521" width="15.85546875" style="13" bestFit="1" customWidth="1"/>
    <col min="10522" max="10523" width="9.140625" style="13"/>
    <col min="10524" max="10524" width="9.28515625" style="13" bestFit="1" customWidth="1"/>
    <col min="10525" max="10528" width="9.140625" style="13"/>
    <col min="10529" max="10529" width="9.28515625" style="13" bestFit="1" customWidth="1"/>
    <col min="10530" max="10533" width="9.140625" style="13"/>
    <col min="10534" max="10534" width="9.28515625" style="13" bestFit="1" customWidth="1"/>
    <col min="10535" max="10536" width="9.140625" style="13"/>
    <col min="10537" max="10537" width="15.85546875" style="13" bestFit="1" customWidth="1"/>
    <col min="10538" max="10539" width="9.140625" style="13"/>
    <col min="10540" max="10540" width="9.28515625" style="13" bestFit="1" customWidth="1"/>
    <col min="10541" max="10544" width="9.140625" style="13"/>
    <col min="10545" max="10545" width="9.28515625" style="13" bestFit="1" customWidth="1"/>
    <col min="10546" max="10549" width="9.140625" style="13"/>
    <col min="10550" max="10550" width="9.28515625" style="13" bestFit="1" customWidth="1"/>
    <col min="10551" max="10552" width="9.140625" style="13"/>
    <col min="10553" max="10553" width="15.85546875" style="13" bestFit="1" customWidth="1"/>
    <col min="10554" max="10555" width="9.140625" style="13"/>
    <col min="10556" max="10556" width="9.28515625" style="13" bestFit="1" customWidth="1"/>
    <col min="10557" max="10560" width="9.140625" style="13"/>
    <col min="10561" max="10561" width="9.28515625" style="13" bestFit="1" customWidth="1"/>
    <col min="10562" max="10565" width="9.140625" style="13"/>
    <col min="10566" max="10566" width="9.28515625" style="13" bestFit="1" customWidth="1"/>
    <col min="10567" max="10568" width="9.140625" style="13"/>
    <col min="10569" max="10569" width="15.85546875" style="13" bestFit="1" customWidth="1"/>
    <col min="10570" max="10571" width="9.140625" style="13"/>
    <col min="10572" max="10572" width="9.28515625" style="13" bestFit="1" customWidth="1"/>
    <col min="10573" max="10576" width="9.140625" style="13"/>
    <col min="10577" max="10577" width="9.28515625" style="13" bestFit="1" customWidth="1"/>
    <col min="10578" max="10581" width="9.140625" style="13"/>
    <col min="10582" max="10582" width="9.28515625" style="13" bestFit="1" customWidth="1"/>
    <col min="10583" max="10584" width="9.140625" style="13"/>
    <col min="10585" max="10585" width="15.85546875" style="13" bestFit="1" customWidth="1"/>
    <col min="10586" max="10587" width="9.140625" style="13"/>
    <col min="10588" max="10588" width="9.28515625" style="13" bestFit="1" customWidth="1"/>
    <col min="10589" max="10592" width="9.140625" style="13"/>
    <col min="10593" max="10593" width="9.28515625" style="13" bestFit="1" customWidth="1"/>
    <col min="10594" max="10597" width="9.140625" style="13"/>
    <col min="10598" max="10598" width="9.28515625" style="13" bestFit="1" customWidth="1"/>
    <col min="10599" max="10600" width="9.140625" style="13"/>
    <col min="10601" max="10601" width="15.85546875" style="13" bestFit="1" customWidth="1"/>
    <col min="10602" max="10603" width="9.140625" style="13"/>
    <col min="10604" max="10604" width="9.28515625" style="13" bestFit="1" customWidth="1"/>
    <col min="10605" max="10608" width="9.140625" style="13"/>
    <col min="10609" max="10609" width="9.28515625" style="13" bestFit="1" customWidth="1"/>
    <col min="10610" max="10613" width="9.140625" style="13"/>
    <col min="10614" max="10614" width="9.28515625" style="13" bestFit="1" customWidth="1"/>
    <col min="10615" max="10616" width="9.140625" style="13"/>
    <col min="10617" max="10617" width="15.85546875" style="13" bestFit="1" customWidth="1"/>
    <col min="10618" max="10619" width="9.140625" style="13"/>
    <col min="10620" max="10620" width="9.28515625" style="13" bestFit="1" customWidth="1"/>
    <col min="10621" max="10624" width="9.140625" style="13"/>
    <col min="10625" max="10625" width="9.28515625" style="13" bestFit="1" customWidth="1"/>
    <col min="10626" max="10629" width="9.140625" style="13"/>
    <col min="10630" max="10630" width="9.28515625" style="13" bestFit="1" customWidth="1"/>
    <col min="10631" max="10632" width="9.140625" style="13"/>
    <col min="10633" max="10633" width="15.85546875" style="13" bestFit="1" customWidth="1"/>
    <col min="10634" max="10635" width="9.140625" style="13"/>
    <col min="10636" max="10636" width="9.28515625" style="13" bestFit="1" customWidth="1"/>
    <col min="10637" max="10640" width="9.140625" style="13"/>
    <col min="10641" max="10641" width="9.28515625" style="13" bestFit="1" customWidth="1"/>
    <col min="10642" max="10645" width="9.140625" style="13"/>
    <col min="10646" max="10646" width="9.28515625" style="13" bestFit="1" customWidth="1"/>
    <col min="10647" max="10648" width="9.140625" style="13"/>
    <col min="10649" max="10649" width="15.85546875" style="13" bestFit="1" customWidth="1"/>
    <col min="10650" max="10651" width="9.140625" style="13"/>
    <col min="10652" max="10652" width="9.28515625" style="13" bestFit="1" customWidth="1"/>
    <col min="10653" max="10656" width="9.140625" style="13"/>
    <col min="10657" max="10657" width="9.28515625" style="13" bestFit="1" customWidth="1"/>
    <col min="10658" max="10661" width="9.140625" style="13"/>
    <col min="10662" max="10662" width="9.28515625" style="13" bestFit="1" customWidth="1"/>
    <col min="10663" max="10664" width="9.140625" style="13"/>
    <col min="10665" max="10665" width="15.85546875" style="13" bestFit="1" customWidth="1"/>
    <col min="10666" max="10667" width="9.140625" style="13"/>
    <col min="10668" max="10668" width="9.28515625" style="13" bestFit="1" customWidth="1"/>
    <col min="10669" max="10672" width="9.140625" style="13"/>
    <col min="10673" max="10673" width="9.28515625" style="13" bestFit="1" customWidth="1"/>
    <col min="10674" max="10677" width="9.140625" style="13"/>
    <col min="10678" max="10678" width="9.28515625" style="13" bestFit="1" customWidth="1"/>
    <col min="10679" max="10680" width="9.140625" style="13"/>
    <col min="10681" max="10681" width="15.85546875" style="13" bestFit="1" customWidth="1"/>
    <col min="10682" max="10683" width="9.140625" style="13"/>
    <col min="10684" max="10684" width="9.28515625" style="13" bestFit="1" customWidth="1"/>
    <col min="10685" max="10688" width="9.140625" style="13"/>
    <col min="10689" max="10689" width="9.28515625" style="13" bestFit="1" customWidth="1"/>
    <col min="10690" max="10693" width="9.140625" style="13"/>
    <col min="10694" max="10694" width="9.28515625" style="13" bestFit="1" customWidth="1"/>
    <col min="10695" max="10696" width="9.140625" style="13"/>
    <col min="10697" max="10697" width="15.85546875" style="13" bestFit="1" customWidth="1"/>
    <col min="10698" max="10699" width="9.140625" style="13"/>
    <col min="10700" max="10700" width="9.28515625" style="13" bestFit="1" customWidth="1"/>
    <col min="10701" max="10704" width="9.140625" style="13"/>
    <col min="10705" max="10705" width="9.28515625" style="13" bestFit="1" customWidth="1"/>
    <col min="10706" max="10709" width="9.140625" style="13"/>
    <col min="10710" max="10710" width="9.28515625" style="13" bestFit="1" customWidth="1"/>
    <col min="10711" max="10712" width="9.140625" style="13"/>
    <col min="10713" max="10713" width="15.85546875" style="13" bestFit="1" customWidth="1"/>
    <col min="10714" max="10715" width="9.140625" style="13"/>
    <col min="10716" max="10716" width="9.28515625" style="13" bestFit="1" customWidth="1"/>
    <col min="10717" max="10720" width="9.140625" style="13"/>
    <col min="10721" max="10721" width="9.28515625" style="13" bestFit="1" customWidth="1"/>
    <col min="10722" max="10725" width="9.140625" style="13"/>
    <col min="10726" max="10726" width="9.28515625" style="13" bestFit="1" customWidth="1"/>
    <col min="10727" max="10728" width="9.140625" style="13"/>
    <col min="10729" max="10729" width="15.85546875" style="13" bestFit="1" customWidth="1"/>
    <col min="10730" max="10731" width="9.140625" style="13"/>
    <col min="10732" max="10732" width="9.28515625" style="13" bestFit="1" customWidth="1"/>
    <col min="10733" max="10736" width="9.140625" style="13"/>
    <col min="10737" max="10737" width="9.28515625" style="13" bestFit="1" customWidth="1"/>
    <col min="10738" max="10741" width="9.140625" style="13"/>
    <col min="10742" max="10742" width="9.28515625" style="13" bestFit="1" customWidth="1"/>
    <col min="10743" max="10744" width="9.140625" style="13"/>
    <col min="10745" max="10745" width="15.85546875" style="13" bestFit="1" customWidth="1"/>
    <col min="10746" max="10747" width="9.140625" style="13"/>
    <col min="10748" max="10748" width="9.28515625" style="13" bestFit="1" customWidth="1"/>
    <col min="10749" max="10752" width="9.140625" style="13"/>
    <col min="10753" max="10753" width="9.28515625" style="13" bestFit="1" customWidth="1"/>
    <col min="10754" max="10757" width="9.140625" style="13"/>
    <col min="10758" max="10758" width="9.28515625" style="13" bestFit="1" customWidth="1"/>
    <col min="10759" max="10760" width="9.140625" style="13"/>
    <col min="10761" max="10761" width="15.85546875" style="13" bestFit="1" customWidth="1"/>
    <col min="10762" max="10763" width="9.140625" style="13"/>
    <col min="10764" max="10764" width="9.28515625" style="13" bestFit="1" customWidth="1"/>
    <col min="10765" max="10768" width="9.140625" style="13"/>
    <col min="10769" max="10769" width="9.28515625" style="13" bestFit="1" customWidth="1"/>
    <col min="10770" max="10773" width="9.140625" style="13"/>
    <col min="10774" max="10774" width="9.28515625" style="13" bestFit="1" customWidth="1"/>
    <col min="10775" max="10776" width="9.140625" style="13"/>
    <col min="10777" max="10777" width="15.85546875" style="13" bestFit="1" customWidth="1"/>
    <col min="10778" max="10779" width="9.140625" style="13"/>
    <col min="10780" max="10780" width="9.28515625" style="13" bestFit="1" customWidth="1"/>
    <col min="10781" max="10784" width="9.140625" style="13"/>
    <col min="10785" max="10785" width="9.28515625" style="13" bestFit="1" customWidth="1"/>
    <col min="10786" max="10789" width="9.140625" style="13"/>
    <col min="10790" max="10790" width="9.28515625" style="13" bestFit="1" customWidth="1"/>
    <col min="10791" max="10792" width="9.140625" style="13"/>
    <col min="10793" max="10793" width="15.85546875" style="13" bestFit="1" customWidth="1"/>
    <col min="10794" max="10795" width="9.140625" style="13"/>
    <col min="10796" max="10796" width="9.28515625" style="13" bestFit="1" customWidth="1"/>
    <col min="10797" max="10800" width="9.140625" style="13"/>
    <col min="10801" max="10801" width="9.28515625" style="13" bestFit="1" customWidth="1"/>
    <col min="10802" max="10805" width="9.140625" style="13"/>
    <col min="10806" max="10806" width="9.28515625" style="13" bestFit="1" customWidth="1"/>
    <col min="10807" max="10808" width="9.140625" style="13"/>
    <col min="10809" max="10809" width="15.85546875" style="13" bestFit="1" customWidth="1"/>
    <col min="10810" max="10811" width="9.140625" style="13"/>
    <col min="10812" max="10812" width="9.28515625" style="13" bestFit="1" customWidth="1"/>
    <col min="10813" max="10816" width="9.140625" style="13"/>
    <col min="10817" max="10817" width="9.28515625" style="13" bestFit="1" customWidth="1"/>
    <col min="10818" max="10821" width="9.140625" style="13"/>
    <col min="10822" max="10822" width="9.28515625" style="13" bestFit="1" customWidth="1"/>
    <col min="10823" max="10824" width="9.140625" style="13"/>
    <col min="10825" max="10825" width="15.85546875" style="13" bestFit="1" customWidth="1"/>
    <col min="10826" max="10827" width="9.140625" style="13"/>
    <col min="10828" max="10828" width="9.28515625" style="13" bestFit="1" customWidth="1"/>
    <col min="10829" max="10832" width="9.140625" style="13"/>
    <col min="10833" max="10833" width="9.28515625" style="13" bestFit="1" customWidth="1"/>
    <col min="10834" max="10837" width="9.140625" style="13"/>
    <col min="10838" max="10838" width="9.28515625" style="13" bestFit="1" customWidth="1"/>
    <col min="10839" max="10840" width="9.140625" style="13"/>
    <col min="10841" max="10841" width="15.85546875" style="13" bestFit="1" customWidth="1"/>
    <col min="10842" max="10843" width="9.140625" style="13"/>
    <col min="10844" max="10844" width="9.28515625" style="13" bestFit="1" customWidth="1"/>
    <col min="10845" max="10848" width="9.140625" style="13"/>
    <col min="10849" max="10849" width="9.28515625" style="13" bestFit="1" customWidth="1"/>
    <col min="10850" max="10853" width="9.140625" style="13"/>
    <col min="10854" max="10854" width="9.28515625" style="13" bestFit="1" customWidth="1"/>
    <col min="10855" max="10856" width="9.140625" style="13"/>
    <col min="10857" max="10857" width="15.85546875" style="13" bestFit="1" customWidth="1"/>
    <col min="10858" max="10859" width="9.140625" style="13"/>
    <col min="10860" max="10860" width="9.28515625" style="13" bestFit="1" customWidth="1"/>
    <col min="10861" max="10864" width="9.140625" style="13"/>
    <col min="10865" max="10865" width="9.28515625" style="13" bestFit="1" customWidth="1"/>
    <col min="10866" max="10869" width="9.140625" style="13"/>
    <col min="10870" max="10870" width="9.28515625" style="13" bestFit="1" customWidth="1"/>
    <col min="10871" max="10872" width="9.140625" style="13"/>
    <col min="10873" max="10873" width="15.85546875" style="13" bestFit="1" customWidth="1"/>
    <col min="10874" max="10875" width="9.140625" style="13"/>
    <col min="10876" max="10876" width="9.28515625" style="13" bestFit="1" customWidth="1"/>
    <col min="10877" max="10880" width="9.140625" style="13"/>
    <col min="10881" max="10881" width="9.28515625" style="13" bestFit="1" customWidth="1"/>
    <col min="10882" max="10885" width="9.140625" style="13"/>
    <col min="10886" max="10886" width="9.28515625" style="13" bestFit="1" customWidth="1"/>
    <col min="10887" max="10888" width="9.140625" style="13"/>
    <col min="10889" max="10889" width="15.85546875" style="13" bestFit="1" customWidth="1"/>
    <col min="10890" max="10891" width="9.140625" style="13"/>
    <col min="10892" max="10892" width="9.28515625" style="13" bestFit="1" customWidth="1"/>
    <col min="10893" max="10896" width="9.140625" style="13"/>
    <col min="10897" max="10897" width="9.28515625" style="13" bestFit="1" customWidth="1"/>
    <col min="10898" max="10901" width="9.140625" style="13"/>
    <col min="10902" max="10902" width="9.28515625" style="13" bestFit="1" customWidth="1"/>
    <col min="10903" max="10904" width="9.140625" style="13"/>
    <col min="10905" max="10905" width="15.85546875" style="13" bestFit="1" customWidth="1"/>
    <col min="10906" max="10907" width="9.140625" style="13"/>
    <col min="10908" max="10908" width="9.28515625" style="13" bestFit="1" customWidth="1"/>
    <col min="10909" max="10912" width="9.140625" style="13"/>
    <col min="10913" max="10913" width="9.28515625" style="13" bestFit="1" customWidth="1"/>
    <col min="10914" max="10917" width="9.140625" style="13"/>
    <col min="10918" max="10918" width="9.28515625" style="13" bestFit="1" customWidth="1"/>
    <col min="10919" max="10920" width="9.140625" style="13"/>
    <col min="10921" max="10921" width="15.85546875" style="13" bestFit="1" customWidth="1"/>
    <col min="10922" max="10923" width="9.140625" style="13"/>
    <col min="10924" max="10924" width="9.28515625" style="13" bestFit="1" customWidth="1"/>
    <col min="10925" max="10928" width="9.140625" style="13"/>
    <col min="10929" max="10929" width="9.28515625" style="13" bestFit="1" customWidth="1"/>
    <col min="10930" max="10933" width="9.140625" style="13"/>
    <col min="10934" max="10934" width="9.28515625" style="13" bestFit="1" customWidth="1"/>
    <col min="10935" max="10936" width="9.140625" style="13"/>
    <col min="10937" max="10937" width="15.85546875" style="13" bestFit="1" customWidth="1"/>
    <col min="10938" max="10939" width="9.140625" style="13"/>
    <col min="10940" max="10940" width="9.28515625" style="13" bestFit="1" customWidth="1"/>
    <col min="10941" max="10944" width="9.140625" style="13"/>
    <col min="10945" max="10945" width="9.28515625" style="13" bestFit="1" customWidth="1"/>
    <col min="10946" max="10949" width="9.140625" style="13"/>
    <col min="10950" max="10950" width="9.28515625" style="13" bestFit="1" customWidth="1"/>
    <col min="10951" max="10952" width="9.140625" style="13"/>
    <col min="10953" max="10953" width="15.85546875" style="13" bestFit="1" customWidth="1"/>
    <col min="10954" max="10955" width="9.140625" style="13"/>
    <col min="10956" max="10956" width="9.28515625" style="13" bestFit="1" customWidth="1"/>
    <col min="10957" max="10960" width="9.140625" style="13"/>
    <col min="10961" max="10961" width="9.28515625" style="13" bestFit="1" customWidth="1"/>
    <col min="10962" max="10965" width="9.140625" style="13"/>
    <col min="10966" max="10966" width="9.28515625" style="13" bestFit="1" customWidth="1"/>
    <col min="10967" max="10968" width="9.140625" style="13"/>
    <col min="10969" max="10969" width="15.85546875" style="13" bestFit="1" customWidth="1"/>
    <col min="10970" max="10971" width="9.140625" style="13"/>
    <col min="10972" max="10972" width="9.28515625" style="13" bestFit="1" customWidth="1"/>
    <col min="10973" max="10976" width="9.140625" style="13"/>
    <col min="10977" max="10977" width="9.28515625" style="13" bestFit="1" customWidth="1"/>
    <col min="10978" max="10981" width="9.140625" style="13"/>
    <col min="10982" max="10982" width="9.28515625" style="13" bestFit="1" customWidth="1"/>
    <col min="10983" max="10984" width="9.140625" style="13"/>
    <col min="10985" max="10985" width="15.85546875" style="13" bestFit="1" customWidth="1"/>
    <col min="10986" max="10987" width="9.140625" style="13"/>
    <col min="10988" max="10988" width="9.28515625" style="13" bestFit="1" customWidth="1"/>
    <col min="10989" max="10992" width="9.140625" style="13"/>
    <col min="10993" max="10993" width="9.28515625" style="13" bestFit="1" customWidth="1"/>
    <col min="10994" max="10997" width="9.140625" style="13"/>
    <col min="10998" max="10998" width="9.28515625" style="13" bestFit="1" customWidth="1"/>
    <col min="10999" max="11000" width="9.140625" style="13"/>
    <col min="11001" max="11001" width="15.85546875" style="13" bestFit="1" customWidth="1"/>
    <col min="11002" max="11003" width="9.140625" style="13"/>
    <col min="11004" max="11004" width="9.28515625" style="13" bestFit="1" customWidth="1"/>
    <col min="11005" max="11008" width="9.140625" style="13"/>
    <col min="11009" max="11009" width="9.28515625" style="13" bestFit="1" customWidth="1"/>
    <col min="11010" max="11013" width="9.140625" style="13"/>
    <col min="11014" max="11014" width="9.28515625" style="13" bestFit="1" customWidth="1"/>
    <col min="11015" max="11016" width="9.140625" style="13"/>
    <col min="11017" max="11017" width="15.85546875" style="13" bestFit="1" customWidth="1"/>
    <col min="11018" max="11019" width="9.140625" style="13"/>
    <col min="11020" max="11020" width="9.28515625" style="13" bestFit="1" customWidth="1"/>
    <col min="11021" max="11024" width="9.140625" style="13"/>
    <col min="11025" max="11025" width="9.28515625" style="13" bestFit="1" customWidth="1"/>
    <col min="11026" max="11029" width="9.140625" style="13"/>
    <col min="11030" max="11030" width="9.28515625" style="13" bestFit="1" customWidth="1"/>
    <col min="11031" max="11032" width="9.140625" style="13"/>
    <col min="11033" max="11033" width="15.85546875" style="13" bestFit="1" customWidth="1"/>
    <col min="11034" max="11035" width="9.140625" style="13"/>
    <col min="11036" max="11036" width="9.28515625" style="13" bestFit="1" customWidth="1"/>
    <col min="11037" max="11040" width="9.140625" style="13"/>
    <col min="11041" max="11041" width="9.28515625" style="13" bestFit="1" customWidth="1"/>
    <col min="11042" max="11045" width="9.140625" style="13"/>
    <col min="11046" max="11046" width="9.28515625" style="13" bestFit="1" customWidth="1"/>
    <col min="11047" max="11048" width="9.140625" style="13"/>
    <col min="11049" max="11049" width="15.85546875" style="13" bestFit="1" customWidth="1"/>
    <col min="11050" max="11051" width="9.140625" style="13"/>
    <col min="11052" max="11052" width="9.28515625" style="13" bestFit="1" customWidth="1"/>
    <col min="11053" max="11056" width="9.140625" style="13"/>
    <col min="11057" max="11057" width="9.28515625" style="13" bestFit="1" customWidth="1"/>
    <col min="11058" max="11061" width="9.140625" style="13"/>
    <col min="11062" max="11062" width="9.28515625" style="13" bestFit="1" customWidth="1"/>
    <col min="11063" max="11064" width="9.140625" style="13"/>
    <col min="11065" max="11065" width="15.85546875" style="13" bestFit="1" customWidth="1"/>
    <col min="11066" max="11067" width="9.140625" style="13"/>
    <col min="11068" max="11068" width="9.28515625" style="13" bestFit="1" customWidth="1"/>
    <col min="11069" max="11072" width="9.140625" style="13"/>
    <col min="11073" max="11073" width="9.28515625" style="13" bestFit="1" customWidth="1"/>
    <col min="11074" max="11077" width="9.140625" style="13"/>
    <col min="11078" max="11078" width="9.28515625" style="13" bestFit="1" customWidth="1"/>
    <col min="11079" max="11080" width="9.140625" style="13"/>
    <col min="11081" max="11081" width="15.85546875" style="13" bestFit="1" customWidth="1"/>
    <col min="11082" max="11083" width="9.140625" style="13"/>
    <col min="11084" max="11084" width="9.28515625" style="13" bestFit="1" customWidth="1"/>
    <col min="11085" max="11088" width="9.140625" style="13"/>
    <col min="11089" max="11089" width="9.28515625" style="13" bestFit="1" customWidth="1"/>
    <col min="11090" max="11093" width="9.140625" style="13"/>
    <col min="11094" max="11094" width="9.28515625" style="13" bestFit="1" customWidth="1"/>
    <col min="11095" max="11096" width="9.140625" style="13"/>
    <col min="11097" max="11097" width="15.85546875" style="13" bestFit="1" customWidth="1"/>
    <col min="11098" max="11099" width="9.140625" style="13"/>
    <col min="11100" max="11100" width="9.28515625" style="13" bestFit="1" customWidth="1"/>
    <col min="11101" max="11104" width="9.140625" style="13"/>
    <col min="11105" max="11105" width="9.28515625" style="13" bestFit="1" customWidth="1"/>
    <col min="11106" max="11109" width="9.140625" style="13"/>
    <col min="11110" max="11110" width="9.28515625" style="13" bestFit="1" customWidth="1"/>
    <col min="11111" max="11112" width="9.140625" style="13"/>
    <col min="11113" max="11113" width="15.85546875" style="13" bestFit="1" customWidth="1"/>
    <col min="11114" max="11115" width="9.140625" style="13"/>
    <col min="11116" max="11116" width="9.28515625" style="13" bestFit="1" customWidth="1"/>
    <col min="11117" max="11120" width="9.140625" style="13"/>
    <col min="11121" max="11121" width="9.28515625" style="13" bestFit="1" customWidth="1"/>
    <col min="11122" max="11125" width="9.140625" style="13"/>
    <col min="11126" max="11126" width="9.28515625" style="13" bestFit="1" customWidth="1"/>
    <col min="11127" max="11128" width="9.140625" style="13"/>
    <col min="11129" max="11129" width="15.85546875" style="13" bestFit="1" customWidth="1"/>
    <col min="11130" max="11131" width="9.140625" style="13"/>
    <col min="11132" max="11132" width="9.28515625" style="13" bestFit="1" customWidth="1"/>
    <col min="11133" max="11136" width="9.140625" style="13"/>
    <col min="11137" max="11137" width="9.28515625" style="13" bestFit="1" customWidth="1"/>
    <col min="11138" max="11141" width="9.140625" style="13"/>
    <col min="11142" max="11142" width="9.28515625" style="13" bestFit="1" customWidth="1"/>
    <col min="11143" max="11144" width="9.140625" style="13"/>
    <col min="11145" max="11145" width="15.85546875" style="13" bestFit="1" customWidth="1"/>
    <col min="11146" max="11147" width="9.140625" style="13"/>
    <col min="11148" max="11148" width="9.28515625" style="13" bestFit="1" customWidth="1"/>
    <col min="11149" max="11152" width="9.140625" style="13"/>
    <col min="11153" max="11153" width="9.28515625" style="13" bestFit="1" customWidth="1"/>
    <col min="11154" max="11157" width="9.140625" style="13"/>
    <col min="11158" max="11158" width="9.28515625" style="13" bestFit="1" customWidth="1"/>
    <col min="11159" max="11160" width="9.140625" style="13"/>
    <col min="11161" max="11161" width="15.85546875" style="13" bestFit="1" customWidth="1"/>
    <col min="11162" max="11163" width="9.140625" style="13"/>
    <col min="11164" max="11164" width="9.28515625" style="13" bestFit="1" customWidth="1"/>
    <col min="11165" max="11168" width="9.140625" style="13"/>
    <col min="11169" max="11169" width="9.28515625" style="13" bestFit="1" customWidth="1"/>
    <col min="11170" max="11173" width="9.140625" style="13"/>
    <col min="11174" max="11174" width="9.28515625" style="13" bestFit="1" customWidth="1"/>
    <col min="11175" max="11176" width="9.140625" style="13"/>
    <col min="11177" max="11177" width="15.85546875" style="13" bestFit="1" customWidth="1"/>
    <col min="11178" max="11179" width="9.140625" style="13"/>
    <col min="11180" max="11180" width="9.28515625" style="13" bestFit="1" customWidth="1"/>
    <col min="11181" max="11184" width="9.140625" style="13"/>
    <col min="11185" max="11185" width="9.28515625" style="13" bestFit="1" customWidth="1"/>
    <col min="11186" max="11189" width="9.140625" style="13"/>
    <col min="11190" max="11190" width="9.28515625" style="13" bestFit="1" customWidth="1"/>
    <col min="11191" max="11192" width="9.140625" style="13"/>
    <col min="11193" max="11193" width="15.85546875" style="13" bestFit="1" customWidth="1"/>
    <col min="11194" max="11195" width="9.140625" style="13"/>
    <col min="11196" max="11196" width="9.28515625" style="13" bestFit="1" customWidth="1"/>
    <col min="11197" max="11200" width="9.140625" style="13"/>
    <col min="11201" max="11201" width="9.28515625" style="13" bestFit="1" customWidth="1"/>
    <col min="11202" max="11205" width="9.140625" style="13"/>
    <col min="11206" max="11206" width="9.28515625" style="13" bestFit="1" customWidth="1"/>
    <col min="11207" max="11208" width="9.140625" style="13"/>
    <col min="11209" max="11209" width="15.85546875" style="13" bestFit="1" customWidth="1"/>
    <col min="11210" max="11211" width="9.140625" style="13"/>
    <col min="11212" max="11212" width="9.28515625" style="13" bestFit="1" customWidth="1"/>
    <col min="11213" max="11216" width="9.140625" style="13"/>
    <col min="11217" max="11217" width="9.28515625" style="13" bestFit="1" customWidth="1"/>
    <col min="11218" max="11221" width="9.140625" style="13"/>
    <col min="11222" max="11222" width="9.28515625" style="13" bestFit="1" customWidth="1"/>
    <col min="11223" max="11224" width="9.140625" style="13"/>
    <col min="11225" max="11225" width="15.85546875" style="13" bestFit="1" customWidth="1"/>
    <col min="11226" max="11227" width="9.140625" style="13"/>
    <col min="11228" max="11228" width="9.28515625" style="13" bestFit="1" customWidth="1"/>
    <col min="11229" max="11232" width="9.140625" style="13"/>
    <col min="11233" max="11233" width="9.28515625" style="13" bestFit="1" customWidth="1"/>
    <col min="11234" max="11237" width="9.140625" style="13"/>
    <col min="11238" max="11238" width="9.28515625" style="13" bestFit="1" customWidth="1"/>
    <col min="11239" max="11240" width="9.140625" style="13"/>
    <col min="11241" max="11241" width="15.85546875" style="13" bestFit="1" customWidth="1"/>
    <col min="11242" max="11243" width="9.140625" style="13"/>
    <col min="11244" max="11244" width="9.28515625" style="13" bestFit="1" customWidth="1"/>
    <col min="11245" max="11248" width="9.140625" style="13"/>
    <col min="11249" max="11249" width="9.28515625" style="13" bestFit="1" customWidth="1"/>
    <col min="11250" max="11253" width="9.140625" style="13"/>
    <col min="11254" max="11254" width="9.28515625" style="13" bestFit="1" customWidth="1"/>
    <col min="11255" max="11256" width="9.140625" style="13"/>
    <col min="11257" max="11257" width="15.85546875" style="13" bestFit="1" customWidth="1"/>
    <col min="11258" max="11259" width="9.140625" style="13"/>
    <col min="11260" max="11260" width="9.28515625" style="13" bestFit="1" customWidth="1"/>
    <col min="11261" max="11264" width="9.140625" style="13"/>
    <col min="11265" max="11265" width="9.28515625" style="13" bestFit="1" customWidth="1"/>
    <col min="11266" max="11269" width="9.140625" style="13"/>
    <col min="11270" max="11270" width="9.28515625" style="13" bestFit="1" customWidth="1"/>
    <col min="11271" max="11272" width="9.140625" style="13"/>
    <col min="11273" max="11273" width="15.85546875" style="13" bestFit="1" customWidth="1"/>
    <col min="11274" max="11275" width="9.140625" style="13"/>
    <col min="11276" max="11276" width="9.28515625" style="13" bestFit="1" customWidth="1"/>
    <col min="11277" max="11280" width="9.140625" style="13"/>
    <col min="11281" max="11281" width="9.28515625" style="13" bestFit="1" customWidth="1"/>
    <col min="11282" max="11285" width="9.140625" style="13"/>
    <col min="11286" max="11286" width="9.28515625" style="13" bestFit="1" customWidth="1"/>
    <col min="11287" max="11288" width="9.140625" style="13"/>
    <col min="11289" max="11289" width="15.85546875" style="13" bestFit="1" customWidth="1"/>
    <col min="11290" max="11291" width="9.140625" style="13"/>
    <col min="11292" max="11292" width="9.28515625" style="13" bestFit="1" customWidth="1"/>
    <col min="11293" max="11296" width="9.140625" style="13"/>
    <col min="11297" max="11297" width="9.28515625" style="13" bestFit="1" customWidth="1"/>
    <col min="11298" max="11301" width="9.140625" style="13"/>
    <col min="11302" max="11302" width="9.28515625" style="13" bestFit="1" customWidth="1"/>
    <col min="11303" max="11304" width="9.140625" style="13"/>
    <col min="11305" max="11305" width="15.85546875" style="13" bestFit="1" customWidth="1"/>
    <col min="11306" max="11307" width="9.140625" style="13"/>
    <col min="11308" max="11308" width="9.28515625" style="13" bestFit="1" customWidth="1"/>
    <col min="11309" max="11312" width="9.140625" style="13"/>
    <col min="11313" max="11313" width="9.28515625" style="13" bestFit="1" customWidth="1"/>
    <col min="11314" max="11317" width="9.140625" style="13"/>
    <col min="11318" max="11318" width="9.28515625" style="13" bestFit="1" customWidth="1"/>
    <col min="11319" max="11320" width="9.140625" style="13"/>
    <col min="11321" max="11321" width="15.85546875" style="13" bestFit="1" customWidth="1"/>
    <col min="11322" max="11323" width="9.140625" style="13"/>
    <col min="11324" max="11324" width="9.28515625" style="13" bestFit="1" customWidth="1"/>
    <col min="11325" max="11328" width="9.140625" style="13"/>
    <col min="11329" max="11329" width="9.28515625" style="13" bestFit="1" customWidth="1"/>
    <col min="11330" max="11333" width="9.140625" style="13"/>
    <col min="11334" max="11334" width="9.28515625" style="13" bestFit="1" customWidth="1"/>
    <col min="11335" max="11336" width="9.140625" style="13"/>
    <col min="11337" max="11337" width="15.85546875" style="13" bestFit="1" customWidth="1"/>
    <col min="11338" max="11339" width="9.140625" style="13"/>
    <col min="11340" max="11340" width="9.28515625" style="13" bestFit="1" customWidth="1"/>
    <col min="11341" max="11344" width="9.140625" style="13"/>
    <col min="11345" max="11345" width="9.28515625" style="13" bestFit="1" customWidth="1"/>
    <col min="11346" max="11349" width="9.140625" style="13"/>
    <col min="11350" max="11350" width="9.28515625" style="13" bestFit="1" customWidth="1"/>
    <col min="11351" max="11352" width="9.140625" style="13"/>
    <col min="11353" max="11353" width="15.85546875" style="13" bestFit="1" customWidth="1"/>
    <col min="11354" max="11355" width="9.140625" style="13"/>
    <col min="11356" max="11356" width="9.28515625" style="13" bestFit="1" customWidth="1"/>
    <col min="11357" max="11360" width="9.140625" style="13"/>
    <col min="11361" max="11361" width="9.28515625" style="13" bestFit="1" customWidth="1"/>
    <col min="11362" max="11365" width="9.140625" style="13"/>
    <col min="11366" max="11366" width="9.28515625" style="13" bestFit="1" customWidth="1"/>
    <col min="11367" max="11368" width="9.140625" style="13"/>
    <col min="11369" max="11369" width="15.85546875" style="13" bestFit="1" customWidth="1"/>
    <col min="11370" max="11371" width="9.140625" style="13"/>
    <col min="11372" max="11372" width="9.28515625" style="13" bestFit="1" customWidth="1"/>
    <col min="11373" max="11376" width="9.140625" style="13"/>
    <col min="11377" max="11377" width="9.28515625" style="13" bestFit="1" customWidth="1"/>
    <col min="11378" max="11381" width="9.140625" style="13"/>
    <col min="11382" max="11382" width="9.28515625" style="13" bestFit="1" customWidth="1"/>
    <col min="11383" max="11384" width="9.140625" style="13"/>
    <col min="11385" max="11385" width="15.85546875" style="13" bestFit="1" customWidth="1"/>
    <col min="11386" max="11387" width="9.140625" style="13"/>
    <col min="11388" max="11388" width="9.28515625" style="13" bestFit="1" customWidth="1"/>
    <col min="11389" max="11392" width="9.140625" style="13"/>
    <col min="11393" max="11393" width="9.28515625" style="13" bestFit="1" customWidth="1"/>
    <col min="11394" max="11397" width="9.140625" style="13"/>
    <col min="11398" max="11398" width="9.28515625" style="13" bestFit="1" customWidth="1"/>
    <col min="11399" max="11400" width="9.140625" style="13"/>
    <col min="11401" max="11401" width="15.85546875" style="13" bestFit="1" customWidth="1"/>
    <col min="11402" max="11403" width="9.140625" style="13"/>
    <col min="11404" max="11404" width="9.28515625" style="13" bestFit="1" customWidth="1"/>
    <col min="11405" max="11408" width="9.140625" style="13"/>
    <col min="11409" max="11409" width="9.28515625" style="13" bestFit="1" customWidth="1"/>
    <col min="11410" max="11413" width="9.140625" style="13"/>
    <col min="11414" max="11414" width="9.28515625" style="13" bestFit="1" customWidth="1"/>
    <col min="11415" max="11416" width="9.140625" style="13"/>
    <col min="11417" max="11417" width="15.85546875" style="13" bestFit="1" customWidth="1"/>
    <col min="11418" max="11419" width="9.140625" style="13"/>
    <col min="11420" max="11420" width="9.28515625" style="13" bestFit="1" customWidth="1"/>
    <col min="11421" max="11424" width="9.140625" style="13"/>
    <col min="11425" max="11425" width="9.28515625" style="13" bestFit="1" customWidth="1"/>
    <col min="11426" max="11429" width="9.140625" style="13"/>
    <col min="11430" max="11430" width="9.28515625" style="13" bestFit="1" customWidth="1"/>
    <col min="11431" max="11432" width="9.140625" style="13"/>
    <col min="11433" max="11433" width="15.85546875" style="13" bestFit="1" customWidth="1"/>
    <col min="11434" max="11435" width="9.140625" style="13"/>
    <col min="11436" max="11436" width="9.28515625" style="13" bestFit="1" customWidth="1"/>
    <col min="11437" max="11440" width="9.140625" style="13"/>
    <col min="11441" max="11441" width="9.28515625" style="13" bestFit="1" customWidth="1"/>
    <col min="11442" max="11445" width="9.140625" style="13"/>
    <col min="11446" max="11446" width="9.28515625" style="13" bestFit="1" customWidth="1"/>
    <col min="11447" max="11448" width="9.140625" style="13"/>
    <col min="11449" max="11449" width="15.85546875" style="13" bestFit="1" customWidth="1"/>
    <col min="11450" max="11451" width="9.140625" style="13"/>
    <col min="11452" max="11452" width="9.28515625" style="13" bestFit="1" customWidth="1"/>
    <col min="11453" max="11456" width="9.140625" style="13"/>
    <col min="11457" max="11457" width="9.28515625" style="13" bestFit="1" customWidth="1"/>
    <col min="11458" max="11461" width="9.140625" style="13"/>
    <col min="11462" max="11462" width="9.28515625" style="13" bestFit="1" customWidth="1"/>
    <col min="11463" max="11464" width="9.140625" style="13"/>
    <col min="11465" max="11465" width="15.85546875" style="13" bestFit="1" customWidth="1"/>
    <col min="11466" max="11467" width="9.140625" style="13"/>
    <col min="11468" max="11468" width="9.28515625" style="13" bestFit="1" customWidth="1"/>
    <col min="11469" max="11472" width="9.140625" style="13"/>
    <col min="11473" max="11473" width="9.28515625" style="13" bestFit="1" customWidth="1"/>
    <col min="11474" max="11477" width="9.140625" style="13"/>
    <col min="11478" max="11478" width="9.28515625" style="13" bestFit="1" customWidth="1"/>
    <col min="11479" max="11480" width="9.140625" style="13"/>
    <col min="11481" max="11481" width="15.85546875" style="13" bestFit="1" customWidth="1"/>
    <col min="11482" max="11483" width="9.140625" style="13"/>
    <col min="11484" max="11484" width="9.28515625" style="13" bestFit="1" customWidth="1"/>
    <col min="11485" max="11488" width="9.140625" style="13"/>
    <col min="11489" max="11489" width="9.28515625" style="13" bestFit="1" customWidth="1"/>
    <col min="11490" max="11493" width="9.140625" style="13"/>
    <col min="11494" max="11494" width="9.28515625" style="13" bestFit="1" customWidth="1"/>
    <col min="11495" max="11496" width="9.140625" style="13"/>
    <col min="11497" max="11497" width="15.85546875" style="13" bestFit="1" customWidth="1"/>
    <col min="11498" max="11499" width="9.140625" style="13"/>
    <col min="11500" max="11500" width="9.28515625" style="13" bestFit="1" customWidth="1"/>
    <col min="11501" max="11504" width="9.140625" style="13"/>
    <col min="11505" max="11505" width="9.28515625" style="13" bestFit="1" customWidth="1"/>
    <col min="11506" max="11509" width="9.140625" style="13"/>
    <col min="11510" max="11510" width="9.28515625" style="13" bestFit="1" customWidth="1"/>
    <col min="11511" max="11512" width="9.140625" style="13"/>
    <col min="11513" max="11513" width="15.85546875" style="13" bestFit="1" customWidth="1"/>
    <col min="11514" max="11515" width="9.140625" style="13"/>
    <col min="11516" max="11516" width="9.28515625" style="13" bestFit="1" customWidth="1"/>
    <col min="11517" max="11520" width="9.140625" style="13"/>
    <col min="11521" max="11521" width="9.28515625" style="13" bestFit="1" customWidth="1"/>
    <col min="11522" max="11525" width="9.140625" style="13"/>
    <col min="11526" max="11526" width="9.28515625" style="13" bestFit="1" customWidth="1"/>
    <col min="11527" max="11528" width="9.140625" style="13"/>
    <col min="11529" max="11529" width="15.85546875" style="13" bestFit="1" customWidth="1"/>
    <col min="11530" max="11531" width="9.140625" style="13"/>
    <col min="11532" max="11532" width="9.28515625" style="13" bestFit="1" customWidth="1"/>
    <col min="11533" max="11536" width="9.140625" style="13"/>
    <col min="11537" max="11537" width="9.28515625" style="13" bestFit="1" customWidth="1"/>
    <col min="11538" max="11541" width="9.140625" style="13"/>
    <col min="11542" max="11542" width="9.28515625" style="13" bestFit="1" customWidth="1"/>
    <col min="11543" max="11544" width="9.140625" style="13"/>
    <col min="11545" max="11545" width="15.85546875" style="13" bestFit="1" customWidth="1"/>
    <col min="11546" max="11547" width="9.140625" style="13"/>
    <col min="11548" max="11548" width="9.28515625" style="13" bestFit="1" customWidth="1"/>
    <col min="11549" max="11552" width="9.140625" style="13"/>
    <col min="11553" max="11553" width="9.28515625" style="13" bestFit="1" customWidth="1"/>
    <col min="11554" max="11557" width="9.140625" style="13"/>
    <col min="11558" max="11558" width="9.28515625" style="13" bestFit="1" customWidth="1"/>
    <col min="11559" max="11560" width="9.140625" style="13"/>
    <col min="11561" max="11561" width="15.85546875" style="13" bestFit="1" customWidth="1"/>
    <col min="11562" max="11563" width="9.140625" style="13"/>
    <col min="11564" max="11564" width="9.28515625" style="13" bestFit="1" customWidth="1"/>
    <col min="11565" max="11568" width="9.140625" style="13"/>
    <col min="11569" max="11569" width="9.28515625" style="13" bestFit="1" customWidth="1"/>
    <col min="11570" max="11573" width="9.140625" style="13"/>
    <col min="11574" max="11574" width="9.28515625" style="13" bestFit="1" customWidth="1"/>
    <col min="11575" max="11576" width="9.140625" style="13"/>
    <col min="11577" max="11577" width="15.85546875" style="13" bestFit="1" customWidth="1"/>
    <col min="11578" max="11579" width="9.140625" style="13"/>
    <col min="11580" max="11580" width="9.28515625" style="13" bestFit="1" customWidth="1"/>
    <col min="11581" max="11584" width="9.140625" style="13"/>
    <col min="11585" max="11585" width="9.28515625" style="13" bestFit="1" customWidth="1"/>
    <col min="11586" max="11589" width="9.140625" style="13"/>
    <col min="11590" max="11590" width="9.28515625" style="13" bestFit="1" customWidth="1"/>
    <col min="11591" max="11592" width="9.140625" style="13"/>
    <col min="11593" max="11593" width="15.85546875" style="13" bestFit="1" customWidth="1"/>
    <col min="11594" max="11595" width="9.140625" style="13"/>
    <col min="11596" max="11596" width="9.28515625" style="13" bestFit="1" customWidth="1"/>
    <col min="11597" max="11600" width="9.140625" style="13"/>
    <col min="11601" max="11601" width="9.28515625" style="13" bestFit="1" customWidth="1"/>
    <col min="11602" max="11605" width="9.140625" style="13"/>
    <col min="11606" max="11606" width="9.28515625" style="13" bestFit="1" customWidth="1"/>
    <col min="11607" max="11608" width="9.140625" style="13"/>
    <col min="11609" max="11609" width="15.85546875" style="13" bestFit="1" customWidth="1"/>
    <col min="11610" max="11611" width="9.140625" style="13"/>
    <col min="11612" max="11612" width="9.28515625" style="13" bestFit="1" customWidth="1"/>
    <col min="11613" max="11616" width="9.140625" style="13"/>
    <col min="11617" max="11617" width="9.28515625" style="13" bestFit="1" customWidth="1"/>
    <col min="11618" max="11621" width="9.140625" style="13"/>
    <col min="11622" max="11622" width="9.28515625" style="13" bestFit="1" customWidth="1"/>
    <col min="11623" max="11624" width="9.140625" style="13"/>
    <col min="11625" max="11625" width="15.85546875" style="13" bestFit="1" customWidth="1"/>
    <col min="11626" max="11627" width="9.140625" style="13"/>
    <col min="11628" max="11628" width="9.28515625" style="13" bestFit="1" customWidth="1"/>
    <col min="11629" max="11632" width="9.140625" style="13"/>
    <col min="11633" max="11633" width="9.28515625" style="13" bestFit="1" customWidth="1"/>
    <col min="11634" max="11637" width="9.140625" style="13"/>
    <col min="11638" max="11638" width="9.28515625" style="13" bestFit="1" customWidth="1"/>
    <col min="11639" max="11640" width="9.140625" style="13"/>
    <col min="11641" max="11641" width="15.85546875" style="13" bestFit="1" customWidth="1"/>
    <col min="11642" max="11643" width="9.140625" style="13"/>
    <col min="11644" max="11644" width="9.28515625" style="13" bestFit="1" customWidth="1"/>
    <col min="11645" max="11648" width="9.140625" style="13"/>
    <col min="11649" max="11649" width="9.28515625" style="13" bestFit="1" customWidth="1"/>
    <col min="11650" max="11653" width="9.140625" style="13"/>
    <col min="11654" max="11654" width="9.28515625" style="13" bestFit="1" customWidth="1"/>
    <col min="11655" max="11656" width="9.140625" style="13"/>
    <col min="11657" max="11657" width="15.85546875" style="13" bestFit="1" customWidth="1"/>
    <col min="11658" max="11659" width="9.140625" style="13"/>
    <col min="11660" max="11660" width="9.28515625" style="13" bestFit="1" customWidth="1"/>
    <col min="11661" max="11664" width="9.140625" style="13"/>
    <col min="11665" max="11665" width="9.28515625" style="13" bestFit="1" customWidth="1"/>
    <col min="11666" max="11669" width="9.140625" style="13"/>
    <col min="11670" max="11670" width="9.28515625" style="13" bestFit="1" customWidth="1"/>
    <col min="11671" max="11672" width="9.140625" style="13"/>
    <col min="11673" max="11673" width="15.85546875" style="13" bestFit="1" customWidth="1"/>
    <col min="11674" max="11675" width="9.140625" style="13"/>
    <col min="11676" max="11676" width="9.28515625" style="13" bestFit="1" customWidth="1"/>
    <col min="11677" max="11680" width="9.140625" style="13"/>
    <col min="11681" max="11681" width="9.28515625" style="13" bestFit="1" customWidth="1"/>
    <col min="11682" max="11685" width="9.140625" style="13"/>
    <col min="11686" max="11686" width="9.28515625" style="13" bestFit="1" customWidth="1"/>
    <col min="11687" max="11688" width="9.140625" style="13"/>
    <col min="11689" max="11689" width="15.85546875" style="13" bestFit="1" customWidth="1"/>
    <col min="11690" max="11691" width="9.140625" style="13"/>
    <col min="11692" max="11692" width="9.28515625" style="13" bestFit="1" customWidth="1"/>
    <col min="11693" max="11696" width="9.140625" style="13"/>
    <col min="11697" max="11697" width="9.28515625" style="13" bestFit="1" customWidth="1"/>
    <col min="11698" max="11701" width="9.140625" style="13"/>
    <col min="11702" max="11702" width="9.28515625" style="13" bestFit="1" customWidth="1"/>
    <col min="11703" max="11704" width="9.140625" style="13"/>
    <col min="11705" max="11705" width="15.85546875" style="13" bestFit="1" customWidth="1"/>
    <col min="11706" max="11707" width="9.140625" style="13"/>
    <col min="11708" max="11708" width="9.28515625" style="13" bestFit="1" customWidth="1"/>
    <col min="11709" max="11712" width="9.140625" style="13"/>
    <col min="11713" max="11713" width="9.28515625" style="13" bestFit="1" customWidth="1"/>
    <col min="11714" max="11717" width="9.140625" style="13"/>
    <col min="11718" max="11718" width="9.28515625" style="13" bestFit="1" customWidth="1"/>
    <col min="11719" max="11720" width="9.140625" style="13"/>
    <col min="11721" max="11721" width="15.85546875" style="13" bestFit="1" customWidth="1"/>
    <col min="11722" max="11723" width="9.140625" style="13"/>
    <col min="11724" max="11724" width="9.28515625" style="13" bestFit="1" customWidth="1"/>
    <col min="11725" max="11728" width="9.140625" style="13"/>
    <col min="11729" max="11729" width="9.28515625" style="13" bestFit="1" customWidth="1"/>
    <col min="11730" max="11733" width="9.140625" style="13"/>
    <col min="11734" max="11734" width="9.28515625" style="13" bestFit="1" customWidth="1"/>
    <col min="11735" max="11736" width="9.140625" style="13"/>
    <col min="11737" max="11737" width="15.85546875" style="13" bestFit="1" customWidth="1"/>
    <col min="11738" max="11739" width="9.140625" style="13"/>
    <col min="11740" max="11740" width="9.28515625" style="13" bestFit="1" customWidth="1"/>
    <col min="11741" max="11744" width="9.140625" style="13"/>
    <col min="11745" max="11745" width="9.28515625" style="13" bestFit="1" customWidth="1"/>
    <col min="11746" max="11749" width="9.140625" style="13"/>
    <col min="11750" max="11750" width="9.28515625" style="13" bestFit="1" customWidth="1"/>
    <col min="11751" max="11752" width="9.140625" style="13"/>
    <col min="11753" max="11753" width="15.85546875" style="13" bestFit="1" customWidth="1"/>
    <col min="11754" max="11755" width="9.140625" style="13"/>
    <col min="11756" max="11756" width="9.28515625" style="13" bestFit="1" customWidth="1"/>
    <col min="11757" max="11760" width="9.140625" style="13"/>
    <col min="11761" max="11761" width="9.28515625" style="13" bestFit="1" customWidth="1"/>
    <col min="11762" max="11765" width="9.140625" style="13"/>
    <col min="11766" max="11766" width="9.28515625" style="13" bestFit="1" customWidth="1"/>
    <col min="11767" max="11768" width="9.140625" style="13"/>
    <col min="11769" max="11769" width="15.85546875" style="13" bestFit="1" customWidth="1"/>
    <col min="11770" max="11771" width="9.140625" style="13"/>
    <col min="11772" max="11772" width="9.28515625" style="13" bestFit="1" customWidth="1"/>
    <col min="11773" max="11776" width="9.140625" style="13"/>
    <col min="11777" max="11777" width="9.28515625" style="13" bestFit="1" customWidth="1"/>
    <col min="11778" max="11781" width="9.140625" style="13"/>
    <col min="11782" max="11782" width="9.28515625" style="13" bestFit="1" customWidth="1"/>
    <col min="11783" max="11784" width="9.140625" style="13"/>
    <col min="11785" max="11785" width="15.85546875" style="13" bestFit="1" customWidth="1"/>
    <col min="11786" max="11787" width="9.140625" style="13"/>
    <col min="11788" max="11788" width="9.28515625" style="13" bestFit="1" customWidth="1"/>
    <col min="11789" max="11792" width="9.140625" style="13"/>
    <col min="11793" max="11793" width="9.28515625" style="13" bestFit="1" customWidth="1"/>
    <col min="11794" max="11797" width="9.140625" style="13"/>
    <col min="11798" max="11798" width="9.28515625" style="13" bestFit="1" customWidth="1"/>
    <col min="11799" max="11800" width="9.140625" style="13"/>
    <col min="11801" max="11801" width="15.85546875" style="13" bestFit="1" customWidth="1"/>
    <col min="11802" max="11803" width="9.140625" style="13"/>
    <col min="11804" max="11804" width="9.28515625" style="13" bestFit="1" customWidth="1"/>
    <col min="11805" max="11808" width="9.140625" style="13"/>
    <col min="11809" max="11809" width="9.28515625" style="13" bestFit="1" customWidth="1"/>
    <col min="11810" max="11813" width="9.140625" style="13"/>
    <col min="11814" max="11814" width="9.28515625" style="13" bestFit="1" customWidth="1"/>
    <col min="11815" max="11816" width="9.140625" style="13"/>
    <col min="11817" max="11817" width="15.85546875" style="13" bestFit="1" customWidth="1"/>
    <col min="11818" max="11819" width="9.140625" style="13"/>
    <col min="11820" max="11820" width="9.28515625" style="13" bestFit="1" customWidth="1"/>
    <col min="11821" max="11824" width="9.140625" style="13"/>
    <col min="11825" max="11825" width="9.28515625" style="13" bestFit="1" customWidth="1"/>
    <col min="11826" max="11829" width="9.140625" style="13"/>
    <col min="11830" max="11830" width="9.28515625" style="13" bestFit="1" customWidth="1"/>
    <col min="11831" max="11832" width="9.140625" style="13"/>
    <col min="11833" max="11833" width="15.85546875" style="13" bestFit="1" customWidth="1"/>
    <col min="11834" max="11835" width="9.140625" style="13"/>
    <col min="11836" max="11836" width="9.28515625" style="13" bestFit="1" customWidth="1"/>
    <col min="11837" max="11840" width="9.140625" style="13"/>
    <col min="11841" max="11841" width="9.28515625" style="13" bestFit="1" customWidth="1"/>
    <col min="11842" max="11845" width="9.140625" style="13"/>
    <col min="11846" max="11846" width="9.28515625" style="13" bestFit="1" customWidth="1"/>
    <col min="11847" max="11848" width="9.140625" style="13"/>
    <col min="11849" max="11849" width="15.85546875" style="13" bestFit="1" customWidth="1"/>
    <col min="11850" max="11851" width="9.140625" style="13"/>
    <col min="11852" max="11852" width="9.28515625" style="13" bestFit="1" customWidth="1"/>
    <col min="11853" max="11856" width="9.140625" style="13"/>
    <col min="11857" max="11857" width="9.28515625" style="13" bestFit="1" customWidth="1"/>
    <col min="11858" max="11861" width="9.140625" style="13"/>
    <col min="11862" max="11862" width="9.28515625" style="13" bestFit="1" customWidth="1"/>
    <col min="11863" max="11864" width="9.140625" style="13"/>
    <col min="11865" max="11865" width="15.85546875" style="13" bestFit="1" customWidth="1"/>
    <col min="11866" max="11867" width="9.140625" style="13"/>
    <col min="11868" max="11868" width="9.28515625" style="13" bestFit="1" customWidth="1"/>
    <col min="11869" max="11872" width="9.140625" style="13"/>
    <col min="11873" max="11873" width="9.28515625" style="13" bestFit="1" customWidth="1"/>
    <col min="11874" max="11877" width="9.140625" style="13"/>
    <col min="11878" max="11878" width="9.28515625" style="13" bestFit="1" customWidth="1"/>
    <col min="11879" max="11880" width="9.140625" style="13"/>
    <col min="11881" max="11881" width="15.85546875" style="13" bestFit="1" customWidth="1"/>
    <col min="11882" max="11883" width="9.140625" style="13"/>
    <col min="11884" max="11884" width="9.28515625" style="13" bestFit="1" customWidth="1"/>
    <col min="11885" max="11888" width="9.140625" style="13"/>
    <col min="11889" max="11889" width="9.28515625" style="13" bestFit="1" customWidth="1"/>
    <col min="11890" max="11893" width="9.140625" style="13"/>
    <col min="11894" max="11894" width="9.28515625" style="13" bestFit="1" customWidth="1"/>
    <col min="11895" max="11896" width="9.140625" style="13"/>
    <col min="11897" max="11897" width="15.85546875" style="13" bestFit="1" customWidth="1"/>
    <col min="11898" max="11899" width="9.140625" style="13"/>
    <col min="11900" max="11900" width="9.28515625" style="13" bestFit="1" customWidth="1"/>
    <col min="11901" max="11904" width="9.140625" style="13"/>
    <col min="11905" max="11905" width="9.28515625" style="13" bestFit="1" customWidth="1"/>
    <col min="11906" max="11909" width="9.140625" style="13"/>
    <col min="11910" max="11910" width="9.28515625" style="13" bestFit="1" customWidth="1"/>
    <col min="11911" max="11912" width="9.140625" style="13"/>
    <col min="11913" max="11913" width="15.85546875" style="13" bestFit="1" customWidth="1"/>
    <col min="11914" max="11915" width="9.140625" style="13"/>
    <col min="11916" max="11916" width="9.28515625" style="13" bestFit="1" customWidth="1"/>
    <col min="11917" max="11920" width="9.140625" style="13"/>
    <col min="11921" max="11921" width="9.28515625" style="13" bestFit="1" customWidth="1"/>
    <col min="11922" max="11925" width="9.140625" style="13"/>
    <col min="11926" max="11926" width="9.28515625" style="13" bestFit="1" customWidth="1"/>
    <col min="11927" max="11928" width="9.140625" style="13"/>
    <col min="11929" max="11929" width="15.85546875" style="13" bestFit="1" customWidth="1"/>
    <col min="11930" max="11931" width="9.140625" style="13"/>
    <col min="11932" max="11932" width="9.28515625" style="13" bestFit="1" customWidth="1"/>
    <col min="11933" max="11936" width="9.140625" style="13"/>
    <col min="11937" max="11937" width="9.28515625" style="13" bestFit="1" customWidth="1"/>
    <col min="11938" max="11941" width="9.140625" style="13"/>
    <col min="11942" max="11942" width="9.28515625" style="13" bestFit="1" customWidth="1"/>
    <col min="11943" max="11944" width="9.140625" style="13"/>
    <col min="11945" max="11945" width="15.85546875" style="13" bestFit="1" customWidth="1"/>
    <col min="11946" max="11947" width="9.140625" style="13"/>
    <col min="11948" max="11948" width="9.28515625" style="13" bestFit="1" customWidth="1"/>
    <col min="11949" max="11952" width="9.140625" style="13"/>
    <col min="11953" max="11953" width="9.28515625" style="13" bestFit="1" customWidth="1"/>
    <col min="11954" max="11957" width="9.140625" style="13"/>
    <col min="11958" max="11958" width="9.28515625" style="13" bestFit="1" customWidth="1"/>
    <col min="11959" max="11960" width="9.140625" style="13"/>
    <col min="11961" max="11961" width="15.85546875" style="13" bestFit="1" customWidth="1"/>
    <col min="11962" max="11963" width="9.140625" style="13"/>
    <col min="11964" max="11964" width="9.28515625" style="13" bestFit="1" customWidth="1"/>
    <col min="11965" max="11968" width="9.140625" style="13"/>
    <col min="11969" max="11969" width="9.28515625" style="13" bestFit="1" customWidth="1"/>
    <col min="11970" max="11973" width="9.140625" style="13"/>
    <col min="11974" max="11974" width="9.28515625" style="13" bestFit="1" customWidth="1"/>
    <col min="11975" max="11976" width="9.140625" style="13"/>
    <col min="11977" max="11977" width="15.85546875" style="13" bestFit="1" customWidth="1"/>
    <col min="11978" max="11979" width="9.140625" style="13"/>
    <col min="11980" max="11980" width="9.28515625" style="13" bestFit="1" customWidth="1"/>
    <col min="11981" max="11984" width="9.140625" style="13"/>
    <col min="11985" max="11985" width="9.28515625" style="13" bestFit="1" customWidth="1"/>
    <col min="11986" max="11989" width="9.140625" style="13"/>
    <col min="11990" max="11990" width="9.28515625" style="13" bestFit="1" customWidth="1"/>
    <col min="11991" max="11992" width="9.140625" style="13"/>
    <col min="11993" max="11993" width="15.85546875" style="13" bestFit="1" customWidth="1"/>
    <col min="11994" max="11995" width="9.140625" style="13"/>
    <col min="11996" max="11996" width="9.28515625" style="13" bestFit="1" customWidth="1"/>
    <col min="11997" max="12000" width="9.140625" style="13"/>
    <col min="12001" max="12001" width="9.28515625" style="13" bestFit="1" customWidth="1"/>
    <col min="12002" max="12005" width="9.140625" style="13"/>
    <col min="12006" max="12006" width="9.28515625" style="13" bestFit="1" customWidth="1"/>
    <col min="12007" max="12008" width="9.140625" style="13"/>
    <col min="12009" max="12009" width="15.85546875" style="13" bestFit="1" customWidth="1"/>
    <col min="12010" max="12011" width="9.140625" style="13"/>
    <col min="12012" max="12012" width="9.28515625" style="13" bestFit="1" customWidth="1"/>
    <col min="12013" max="12016" width="9.140625" style="13"/>
    <col min="12017" max="12017" width="9.28515625" style="13" bestFit="1" customWidth="1"/>
    <col min="12018" max="12021" width="9.140625" style="13"/>
    <col min="12022" max="12022" width="9.28515625" style="13" bestFit="1" customWidth="1"/>
    <col min="12023" max="12024" width="9.140625" style="13"/>
    <col min="12025" max="12025" width="15.85546875" style="13" bestFit="1" customWidth="1"/>
    <col min="12026" max="12027" width="9.140625" style="13"/>
    <col min="12028" max="12028" width="9.28515625" style="13" bestFit="1" customWidth="1"/>
    <col min="12029" max="12032" width="9.140625" style="13"/>
    <col min="12033" max="12033" width="9.28515625" style="13" bestFit="1" customWidth="1"/>
    <col min="12034" max="12037" width="9.140625" style="13"/>
    <col min="12038" max="12038" width="9.28515625" style="13" bestFit="1" customWidth="1"/>
    <col min="12039" max="12040" width="9.140625" style="13"/>
    <col min="12041" max="12041" width="15.85546875" style="13" bestFit="1" customWidth="1"/>
    <col min="12042" max="12043" width="9.140625" style="13"/>
    <col min="12044" max="12044" width="9.28515625" style="13" bestFit="1" customWidth="1"/>
    <col min="12045" max="12048" width="9.140625" style="13"/>
    <col min="12049" max="12049" width="9.28515625" style="13" bestFit="1" customWidth="1"/>
    <col min="12050" max="12053" width="9.140625" style="13"/>
    <col min="12054" max="12054" width="9.28515625" style="13" bestFit="1" customWidth="1"/>
    <col min="12055" max="12056" width="9.140625" style="13"/>
    <col min="12057" max="12057" width="15.85546875" style="13" bestFit="1" customWidth="1"/>
    <col min="12058" max="12059" width="9.140625" style="13"/>
    <col min="12060" max="12060" width="9.28515625" style="13" bestFit="1" customWidth="1"/>
    <col min="12061" max="12064" width="9.140625" style="13"/>
    <col min="12065" max="12065" width="9.28515625" style="13" bestFit="1" customWidth="1"/>
    <col min="12066" max="12069" width="9.140625" style="13"/>
    <col min="12070" max="12070" width="9.28515625" style="13" bestFit="1" customWidth="1"/>
    <col min="12071" max="12072" width="9.140625" style="13"/>
    <col min="12073" max="12073" width="15.85546875" style="13" bestFit="1" customWidth="1"/>
    <col min="12074" max="12075" width="9.140625" style="13"/>
    <col min="12076" max="12076" width="9.28515625" style="13" bestFit="1" customWidth="1"/>
    <col min="12077" max="12080" width="9.140625" style="13"/>
    <col min="12081" max="12081" width="9.28515625" style="13" bestFit="1" customWidth="1"/>
    <col min="12082" max="12085" width="9.140625" style="13"/>
    <col min="12086" max="12086" width="9.28515625" style="13" bestFit="1" customWidth="1"/>
    <col min="12087" max="12088" width="9.140625" style="13"/>
    <col min="12089" max="12089" width="15.85546875" style="13" bestFit="1" customWidth="1"/>
    <col min="12090" max="12091" width="9.140625" style="13"/>
    <col min="12092" max="12092" width="9.28515625" style="13" bestFit="1" customWidth="1"/>
    <col min="12093" max="12096" width="9.140625" style="13"/>
    <col min="12097" max="12097" width="9.28515625" style="13" bestFit="1" customWidth="1"/>
    <col min="12098" max="12101" width="9.140625" style="13"/>
    <col min="12102" max="12102" width="9.28515625" style="13" bestFit="1" customWidth="1"/>
    <col min="12103" max="12104" width="9.140625" style="13"/>
    <col min="12105" max="12105" width="15.85546875" style="13" bestFit="1" customWidth="1"/>
    <col min="12106" max="12107" width="9.140625" style="13"/>
    <col min="12108" max="12108" width="9.28515625" style="13" bestFit="1" customWidth="1"/>
    <col min="12109" max="12112" width="9.140625" style="13"/>
    <col min="12113" max="12113" width="9.28515625" style="13" bestFit="1" customWidth="1"/>
    <col min="12114" max="12117" width="9.140625" style="13"/>
    <col min="12118" max="12118" width="9.28515625" style="13" bestFit="1" customWidth="1"/>
    <col min="12119" max="12120" width="9.140625" style="13"/>
    <col min="12121" max="12121" width="15.85546875" style="13" bestFit="1" customWidth="1"/>
    <col min="12122" max="12123" width="9.140625" style="13"/>
    <col min="12124" max="12124" width="9.28515625" style="13" bestFit="1" customWidth="1"/>
    <col min="12125" max="12128" width="9.140625" style="13"/>
    <col min="12129" max="12129" width="9.28515625" style="13" bestFit="1" customWidth="1"/>
    <col min="12130" max="12133" width="9.140625" style="13"/>
    <col min="12134" max="12134" width="9.28515625" style="13" bestFit="1" customWidth="1"/>
    <col min="12135" max="12136" width="9.140625" style="13"/>
    <col min="12137" max="12137" width="15.85546875" style="13" bestFit="1" customWidth="1"/>
    <col min="12138" max="12139" width="9.140625" style="13"/>
    <col min="12140" max="12140" width="9.28515625" style="13" bestFit="1" customWidth="1"/>
    <col min="12141" max="12144" width="9.140625" style="13"/>
    <col min="12145" max="12145" width="9.28515625" style="13" bestFit="1" customWidth="1"/>
    <col min="12146" max="12149" width="9.140625" style="13"/>
    <col min="12150" max="12150" width="9.28515625" style="13" bestFit="1" customWidth="1"/>
    <col min="12151" max="12152" width="9.140625" style="13"/>
    <col min="12153" max="12153" width="15.85546875" style="13" bestFit="1" customWidth="1"/>
    <col min="12154" max="12155" width="9.140625" style="13"/>
    <col min="12156" max="12156" width="9.28515625" style="13" bestFit="1" customWidth="1"/>
    <col min="12157" max="12160" width="9.140625" style="13"/>
    <col min="12161" max="12161" width="9.28515625" style="13" bestFit="1" customWidth="1"/>
    <col min="12162" max="12165" width="9.140625" style="13"/>
    <col min="12166" max="12166" width="9.28515625" style="13" bestFit="1" customWidth="1"/>
    <col min="12167" max="12168" width="9.140625" style="13"/>
    <col min="12169" max="12169" width="15.85546875" style="13" bestFit="1" customWidth="1"/>
    <col min="12170" max="12171" width="9.140625" style="13"/>
    <col min="12172" max="12172" width="9.28515625" style="13" bestFit="1" customWidth="1"/>
    <col min="12173" max="12176" width="9.140625" style="13"/>
    <col min="12177" max="12177" width="9.28515625" style="13" bestFit="1" customWidth="1"/>
    <col min="12178" max="12181" width="9.140625" style="13"/>
    <col min="12182" max="12182" width="9.28515625" style="13" bestFit="1" customWidth="1"/>
    <col min="12183" max="12184" width="9.140625" style="13"/>
    <col min="12185" max="12185" width="15.85546875" style="13" bestFit="1" customWidth="1"/>
    <col min="12186" max="12187" width="9.140625" style="13"/>
    <col min="12188" max="12188" width="9.28515625" style="13" bestFit="1" customWidth="1"/>
    <col min="12189" max="12192" width="9.140625" style="13"/>
    <col min="12193" max="12193" width="9.28515625" style="13" bestFit="1" customWidth="1"/>
    <col min="12194" max="12197" width="9.140625" style="13"/>
    <col min="12198" max="12198" width="9.28515625" style="13" bestFit="1" customWidth="1"/>
    <col min="12199" max="12200" width="9.140625" style="13"/>
    <col min="12201" max="12201" width="15.85546875" style="13" bestFit="1" customWidth="1"/>
    <col min="12202" max="12203" width="9.140625" style="13"/>
    <col min="12204" max="12204" width="9.28515625" style="13" bestFit="1" customWidth="1"/>
    <col min="12205" max="12208" width="9.140625" style="13"/>
    <col min="12209" max="12209" width="9.28515625" style="13" bestFit="1" customWidth="1"/>
    <col min="12210" max="12213" width="9.140625" style="13"/>
    <col min="12214" max="12214" width="9.28515625" style="13" bestFit="1" customWidth="1"/>
    <col min="12215" max="12216" width="9.140625" style="13"/>
    <col min="12217" max="12217" width="15.85546875" style="13" bestFit="1" customWidth="1"/>
    <col min="12218" max="12219" width="9.140625" style="13"/>
    <col min="12220" max="12220" width="9.28515625" style="13" bestFit="1" customWidth="1"/>
    <col min="12221" max="12224" width="9.140625" style="13"/>
    <col min="12225" max="12225" width="9.28515625" style="13" bestFit="1" customWidth="1"/>
    <col min="12226" max="12229" width="9.140625" style="13"/>
    <col min="12230" max="12230" width="9.28515625" style="13" bestFit="1" customWidth="1"/>
    <col min="12231" max="12232" width="9.140625" style="13"/>
    <col min="12233" max="12233" width="15.85546875" style="13" bestFit="1" customWidth="1"/>
    <col min="12234" max="12235" width="9.140625" style="13"/>
    <col min="12236" max="12236" width="9.28515625" style="13" bestFit="1" customWidth="1"/>
    <col min="12237" max="12240" width="9.140625" style="13"/>
    <col min="12241" max="12241" width="9.28515625" style="13" bestFit="1" customWidth="1"/>
    <col min="12242" max="12245" width="9.140625" style="13"/>
    <col min="12246" max="12246" width="9.28515625" style="13" bestFit="1" customWidth="1"/>
    <col min="12247" max="12248" width="9.140625" style="13"/>
    <col min="12249" max="12249" width="15.85546875" style="13" bestFit="1" customWidth="1"/>
    <col min="12250" max="12251" width="9.140625" style="13"/>
    <col min="12252" max="12252" width="9.28515625" style="13" bestFit="1" customWidth="1"/>
    <col min="12253" max="12256" width="9.140625" style="13"/>
    <col min="12257" max="12257" width="9.28515625" style="13" bestFit="1" customWidth="1"/>
    <col min="12258" max="12261" width="9.140625" style="13"/>
    <col min="12262" max="12262" width="9.28515625" style="13" bestFit="1" customWidth="1"/>
    <col min="12263" max="12264" width="9.140625" style="13"/>
    <col min="12265" max="12265" width="15.85546875" style="13" bestFit="1" customWidth="1"/>
    <col min="12266" max="12267" width="9.140625" style="13"/>
    <col min="12268" max="12268" width="9.28515625" style="13" bestFit="1" customWidth="1"/>
    <col min="12269" max="12272" width="9.140625" style="13"/>
    <col min="12273" max="12273" width="9.28515625" style="13" bestFit="1" customWidth="1"/>
    <col min="12274" max="12277" width="9.140625" style="13"/>
    <col min="12278" max="12278" width="9.28515625" style="13" bestFit="1" customWidth="1"/>
    <col min="12279" max="12280" width="9.140625" style="13"/>
    <col min="12281" max="12281" width="15.85546875" style="13" bestFit="1" customWidth="1"/>
    <col min="12282" max="12283" width="9.140625" style="13"/>
    <col min="12284" max="12284" width="9.28515625" style="13" bestFit="1" customWidth="1"/>
    <col min="12285" max="12288" width="9.140625" style="13"/>
    <col min="12289" max="12289" width="9.28515625" style="13" bestFit="1" customWidth="1"/>
    <col min="12290" max="12293" width="9.140625" style="13"/>
    <col min="12294" max="12294" width="9.28515625" style="13" bestFit="1" customWidth="1"/>
    <col min="12295" max="12296" width="9.140625" style="13"/>
    <col min="12297" max="12297" width="15.85546875" style="13" bestFit="1" customWidth="1"/>
    <col min="12298" max="12299" width="9.140625" style="13"/>
    <col min="12300" max="12300" width="9.28515625" style="13" bestFit="1" customWidth="1"/>
    <col min="12301" max="12304" width="9.140625" style="13"/>
    <col min="12305" max="12305" width="9.28515625" style="13" bestFit="1" customWidth="1"/>
    <col min="12306" max="12309" width="9.140625" style="13"/>
    <col min="12310" max="12310" width="9.28515625" style="13" bestFit="1" customWidth="1"/>
    <col min="12311" max="12312" width="9.140625" style="13"/>
    <col min="12313" max="12313" width="15.85546875" style="13" bestFit="1" customWidth="1"/>
    <col min="12314" max="12315" width="9.140625" style="13"/>
    <col min="12316" max="12316" width="9.28515625" style="13" bestFit="1" customWidth="1"/>
    <col min="12317" max="12320" width="9.140625" style="13"/>
    <col min="12321" max="12321" width="9.28515625" style="13" bestFit="1" customWidth="1"/>
    <col min="12322" max="12325" width="9.140625" style="13"/>
    <col min="12326" max="12326" width="9.28515625" style="13" bestFit="1" customWidth="1"/>
    <col min="12327" max="12328" width="9.140625" style="13"/>
    <col min="12329" max="12329" width="15.85546875" style="13" bestFit="1" customWidth="1"/>
    <col min="12330" max="12331" width="9.140625" style="13"/>
    <col min="12332" max="12332" width="9.28515625" style="13" bestFit="1" customWidth="1"/>
    <col min="12333" max="12336" width="9.140625" style="13"/>
    <col min="12337" max="12337" width="9.28515625" style="13" bestFit="1" customWidth="1"/>
    <col min="12338" max="12341" width="9.140625" style="13"/>
    <col min="12342" max="12342" width="9.28515625" style="13" bestFit="1" customWidth="1"/>
    <col min="12343" max="12344" width="9.140625" style="13"/>
    <col min="12345" max="12345" width="15.85546875" style="13" bestFit="1" customWidth="1"/>
    <col min="12346" max="12347" width="9.140625" style="13"/>
    <col min="12348" max="12348" width="9.28515625" style="13" bestFit="1" customWidth="1"/>
    <col min="12349" max="12352" width="9.140625" style="13"/>
    <col min="12353" max="12353" width="9.28515625" style="13" bestFit="1" customWidth="1"/>
    <col min="12354" max="12357" width="9.140625" style="13"/>
    <col min="12358" max="12358" width="9.28515625" style="13" bestFit="1" customWidth="1"/>
    <col min="12359" max="12360" width="9.140625" style="13"/>
    <col min="12361" max="12361" width="15.85546875" style="13" bestFit="1" customWidth="1"/>
    <col min="12362" max="12363" width="9.140625" style="13"/>
    <col min="12364" max="12364" width="9.28515625" style="13" bestFit="1" customWidth="1"/>
    <col min="12365" max="12368" width="9.140625" style="13"/>
    <col min="12369" max="12369" width="9.28515625" style="13" bestFit="1" customWidth="1"/>
    <col min="12370" max="12373" width="9.140625" style="13"/>
    <col min="12374" max="12374" width="9.28515625" style="13" bestFit="1" customWidth="1"/>
    <col min="12375" max="12376" width="9.140625" style="13"/>
    <col min="12377" max="12377" width="15.85546875" style="13" bestFit="1" customWidth="1"/>
    <col min="12378" max="12379" width="9.140625" style="13"/>
    <col min="12380" max="12380" width="9.28515625" style="13" bestFit="1" customWidth="1"/>
    <col min="12381" max="12384" width="9.140625" style="13"/>
    <col min="12385" max="12385" width="9.28515625" style="13" bestFit="1" customWidth="1"/>
    <col min="12386" max="12389" width="9.140625" style="13"/>
    <col min="12390" max="12390" width="9.28515625" style="13" bestFit="1" customWidth="1"/>
    <col min="12391" max="12392" width="9.140625" style="13"/>
    <col min="12393" max="12393" width="15.85546875" style="13" bestFit="1" customWidth="1"/>
    <col min="12394" max="12395" width="9.140625" style="13"/>
    <col min="12396" max="12396" width="9.28515625" style="13" bestFit="1" customWidth="1"/>
    <col min="12397" max="12400" width="9.140625" style="13"/>
    <col min="12401" max="12401" width="9.28515625" style="13" bestFit="1" customWidth="1"/>
    <col min="12402" max="12405" width="9.140625" style="13"/>
    <col min="12406" max="12406" width="9.28515625" style="13" bestFit="1" customWidth="1"/>
    <col min="12407" max="12408" width="9.140625" style="13"/>
    <col min="12409" max="12409" width="15.85546875" style="13" bestFit="1" customWidth="1"/>
    <col min="12410" max="12411" width="9.140625" style="13"/>
    <col min="12412" max="12412" width="9.28515625" style="13" bestFit="1" customWidth="1"/>
    <col min="12413" max="12416" width="9.140625" style="13"/>
    <col min="12417" max="12417" width="9.28515625" style="13" bestFit="1" customWidth="1"/>
    <col min="12418" max="12421" width="9.140625" style="13"/>
    <col min="12422" max="12422" width="9.28515625" style="13" bestFit="1" customWidth="1"/>
    <col min="12423" max="12424" width="9.140625" style="13"/>
    <col min="12425" max="12425" width="15.85546875" style="13" bestFit="1" customWidth="1"/>
    <col min="12426" max="12427" width="9.140625" style="13"/>
    <col min="12428" max="12428" width="9.28515625" style="13" bestFit="1" customWidth="1"/>
    <col min="12429" max="12432" width="9.140625" style="13"/>
    <col min="12433" max="12433" width="9.28515625" style="13" bestFit="1" customWidth="1"/>
    <col min="12434" max="12437" width="9.140625" style="13"/>
    <col min="12438" max="12438" width="9.28515625" style="13" bestFit="1" customWidth="1"/>
    <col min="12439" max="12440" width="9.140625" style="13"/>
    <col min="12441" max="12441" width="15.85546875" style="13" bestFit="1" customWidth="1"/>
    <col min="12442" max="12443" width="9.140625" style="13"/>
    <col min="12444" max="12444" width="9.28515625" style="13" bestFit="1" customWidth="1"/>
    <col min="12445" max="12448" width="9.140625" style="13"/>
    <col min="12449" max="12449" width="9.28515625" style="13" bestFit="1" customWidth="1"/>
    <col min="12450" max="12453" width="9.140625" style="13"/>
    <col min="12454" max="12454" width="9.28515625" style="13" bestFit="1" customWidth="1"/>
    <col min="12455" max="12456" width="9.140625" style="13"/>
    <col min="12457" max="12457" width="15.85546875" style="13" bestFit="1" customWidth="1"/>
    <col min="12458" max="12459" width="9.140625" style="13"/>
    <col min="12460" max="12460" width="9.28515625" style="13" bestFit="1" customWidth="1"/>
    <col min="12461" max="12464" width="9.140625" style="13"/>
    <col min="12465" max="12465" width="9.28515625" style="13" bestFit="1" customWidth="1"/>
    <col min="12466" max="12469" width="9.140625" style="13"/>
    <col min="12470" max="12470" width="9.28515625" style="13" bestFit="1" customWidth="1"/>
    <col min="12471" max="12472" width="9.140625" style="13"/>
    <col min="12473" max="12473" width="15.85546875" style="13" bestFit="1" customWidth="1"/>
    <col min="12474" max="12475" width="9.140625" style="13"/>
    <col min="12476" max="12476" width="9.28515625" style="13" bestFit="1" customWidth="1"/>
    <col min="12477" max="12480" width="9.140625" style="13"/>
    <col min="12481" max="12481" width="9.28515625" style="13" bestFit="1" customWidth="1"/>
    <col min="12482" max="12485" width="9.140625" style="13"/>
    <col min="12486" max="12486" width="9.28515625" style="13" bestFit="1" customWidth="1"/>
    <col min="12487" max="12488" width="9.140625" style="13"/>
    <col min="12489" max="12489" width="15.85546875" style="13" bestFit="1" customWidth="1"/>
    <col min="12490" max="12491" width="9.140625" style="13"/>
    <col min="12492" max="12492" width="9.28515625" style="13" bestFit="1" customWidth="1"/>
    <col min="12493" max="12496" width="9.140625" style="13"/>
    <col min="12497" max="12497" width="9.28515625" style="13" bestFit="1" customWidth="1"/>
    <col min="12498" max="12501" width="9.140625" style="13"/>
    <col min="12502" max="12502" width="9.28515625" style="13" bestFit="1" customWidth="1"/>
    <col min="12503" max="12504" width="9.140625" style="13"/>
    <col min="12505" max="12505" width="15.85546875" style="13" bestFit="1" customWidth="1"/>
    <col min="12506" max="12507" width="9.140625" style="13"/>
    <col min="12508" max="12508" width="9.28515625" style="13" bestFit="1" customWidth="1"/>
    <col min="12509" max="12512" width="9.140625" style="13"/>
    <col min="12513" max="12513" width="9.28515625" style="13" bestFit="1" customWidth="1"/>
    <col min="12514" max="12517" width="9.140625" style="13"/>
    <col min="12518" max="12518" width="9.28515625" style="13" bestFit="1" customWidth="1"/>
    <col min="12519" max="12520" width="9.140625" style="13"/>
    <col min="12521" max="12521" width="15.85546875" style="13" bestFit="1" customWidth="1"/>
    <col min="12522" max="12523" width="9.140625" style="13"/>
    <col min="12524" max="12524" width="9.28515625" style="13" bestFit="1" customWidth="1"/>
    <col min="12525" max="12528" width="9.140625" style="13"/>
    <col min="12529" max="12529" width="9.28515625" style="13" bestFit="1" customWidth="1"/>
    <col min="12530" max="12533" width="9.140625" style="13"/>
    <col min="12534" max="12534" width="9.28515625" style="13" bestFit="1" customWidth="1"/>
    <col min="12535" max="12536" width="9.140625" style="13"/>
    <col min="12537" max="12537" width="15.85546875" style="13" bestFit="1" customWidth="1"/>
    <col min="12538" max="12539" width="9.140625" style="13"/>
    <col min="12540" max="12540" width="9.28515625" style="13" bestFit="1" customWidth="1"/>
    <col min="12541" max="12544" width="9.140625" style="13"/>
    <col min="12545" max="12545" width="9.28515625" style="13" bestFit="1" customWidth="1"/>
    <col min="12546" max="12549" width="9.140625" style="13"/>
    <col min="12550" max="12550" width="9.28515625" style="13" bestFit="1" customWidth="1"/>
    <col min="12551" max="12552" width="9.140625" style="13"/>
    <col min="12553" max="12553" width="15.85546875" style="13" bestFit="1" customWidth="1"/>
    <col min="12554" max="12555" width="9.140625" style="13"/>
    <col min="12556" max="12556" width="9.28515625" style="13" bestFit="1" customWidth="1"/>
    <col min="12557" max="12560" width="9.140625" style="13"/>
    <col min="12561" max="12561" width="9.28515625" style="13" bestFit="1" customWidth="1"/>
    <col min="12562" max="12565" width="9.140625" style="13"/>
    <col min="12566" max="12566" width="9.28515625" style="13" bestFit="1" customWidth="1"/>
    <col min="12567" max="12568" width="9.140625" style="13"/>
    <col min="12569" max="12569" width="15.85546875" style="13" bestFit="1" customWidth="1"/>
    <col min="12570" max="12571" width="9.140625" style="13"/>
    <col min="12572" max="12572" width="9.28515625" style="13" bestFit="1" customWidth="1"/>
    <col min="12573" max="12576" width="9.140625" style="13"/>
    <col min="12577" max="12577" width="9.28515625" style="13" bestFit="1" customWidth="1"/>
    <col min="12578" max="12581" width="9.140625" style="13"/>
    <col min="12582" max="12582" width="9.28515625" style="13" bestFit="1" customWidth="1"/>
    <col min="12583" max="12584" width="9.140625" style="13"/>
    <col min="12585" max="12585" width="15.85546875" style="13" bestFit="1" customWidth="1"/>
    <col min="12586" max="12587" width="9.140625" style="13"/>
    <col min="12588" max="12588" width="9.28515625" style="13" bestFit="1" customWidth="1"/>
    <col min="12589" max="12592" width="9.140625" style="13"/>
    <col min="12593" max="12593" width="9.28515625" style="13" bestFit="1" customWidth="1"/>
    <col min="12594" max="12597" width="9.140625" style="13"/>
    <col min="12598" max="12598" width="9.28515625" style="13" bestFit="1" customWidth="1"/>
    <col min="12599" max="12600" width="9.140625" style="13"/>
    <col min="12601" max="12601" width="15.85546875" style="13" bestFit="1" customWidth="1"/>
    <col min="12602" max="12603" width="9.140625" style="13"/>
    <col min="12604" max="12604" width="9.28515625" style="13" bestFit="1" customWidth="1"/>
    <col min="12605" max="12608" width="9.140625" style="13"/>
    <col min="12609" max="12609" width="9.28515625" style="13" bestFit="1" customWidth="1"/>
    <col min="12610" max="12613" width="9.140625" style="13"/>
    <col min="12614" max="12614" width="9.28515625" style="13" bestFit="1" customWidth="1"/>
    <col min="12615" max="12616" width="9.140625" style="13"/>
    <col min="12617" max="12617" width="15.85546875" style="13" bestFit="1" customWidth="1"/>
    <col min="12618" max="12619" width="9.140625" style="13"/>
    <col min="12620" max="12620" width="9.28515625" style="13" bestFit="1" customWidth="1"/>
    <col min="12621" max="12624" width="9.140625" style="13"/>
    <col min="12625" max="12625" width="9.28515625" style="13" bestFit="1" customWidth="1"/>
    <col min="12626" max="12629" width="9.140625" style="13"/>
    <col min="12630" max="12630" width="9.28515625" style="13" bestFit="1" customWidth="1"/>
    <col min="12631" max="12632" width="9.140625" style="13"/>
    <col min="12633" max="12633" width="15.85546875" style="13" bestFit="1" customWidth="1"/>
    <col min="12634" max="12635" width="9.140625" style="13"/>
    <col min="12636" max="12636" width="9.28515625" style="13" bestFit="1" customWidth="1"/>
    <col min="12637" max="12640" width="9.140625" style="13"/>
    <col min="12641" max="12641" width="9.28515625" style="13" bestFit="1" customWidth="1"/>
    <col min="12642" max="12645" width="9.140625" style="13"/>
    <col min="12646" max="12646" width="9.28515625" style="13" bestFit="1" customWidth="1"/>
    <col min="12647" max="12648" width="9.140625" style="13"/>
    <col min="12649" max="12649" width="15.85546875" style="13" bestFit="1" customWidth="1"/>
    <col min="12650" max="12651" width="9.140625" style="13"/>
    <col min="12652" max="12652" width="9.28515625" style="13" bestFit="1" customWidth="1"/>
    <col min="12653" max="12656" width="9.140625" style="13"/>
    <col min="12657" max="12657" width="9.28515625" style="13" bestFit="1" customWidth="1"/>
    <col min="12658" max="12661" width="9.140625" style="13"/>
    <col min="12662" max="12662" width="9.28515625" style="13" bestFit="1" customWidth="1"/>
    <col min="12663" max="12664" width="9.140625" style="13"/>
    <col min="12665" max="12665" width="15.85546875" style="13" bestFit="1" customWidth="1"/>
    <col min="12666" max="12667" width="9.140625" style="13"/>
    <col min="12668" max="12668" width="9.28515625" style="13" bestFit="1" customWidth="1"/>
    <col min="12669" max="12672" width="9.140625" style="13"/>
    <col min="12673" max="12673" width="9.28515625" style="13" bestFit="1" customWidth="1"/>
    <col min="12674" max="12677" width="9.140625" style="13"/>
    <col min="12678" max="12678" width="9.28515625" style="13" bestFit="1" customWidth="1"/>
    <col min="12679" max="12680" width="9.140625" style="13"/>
    <col min="12681" max="12681" width="15.85546875" style="13" bestFit="1" customWidth="1"/>
    <col min="12682" max="12683" width="9.140625" style="13"/>
    <col min="12684" max="12684" width="9.28515625" style="13" bestFit="1" customWidth="1"/>
    <col min="12685" max="12688" width="9.140625" style="13"/>
    <col min="12689" max="12689" width="9.28515625" style="13" bestFit="1" customWidth="1"/>
    <col min="12690" max="12693" width="9.140625" style="13"/>
    <col min="12694" max="12694" width="9.28515625" style="13" bestFit="1" customWidth="1"/>
    <col min="12695" max="12696" width="9.140625" style="13"/>
    <col min="12697" max="12697" width="15.85546875" style="13" bestFit="1" customWidth="1"/>
    <col min="12698" max="12699" width="9.140625" style="13"/>
    <col min="12700" max="12700" width="9.28515625" style="13" bestFit="1" customWidth="1"/>
    <col min="12701" max="12704" width="9.140625" style="13"/>
    <col min="12705" max="12705" width="9.28515625" style="13" bestFit="1" customWidth="1"/>
    <col min="12706" max="12709" width="9.140625" style="13"/>
    <col min="12710" max="12710" width="9.28515625" style="13" bestFit="1" customWidth="1"/>
    <col min="12711" max="12712" width="9.140625" style="13"/>
    <col min="12713" max="12713" width="15.85546875" style="13" bestFit="1" customWidth="1"/>
    <col min="12714" max="12715" width="9.140625" style="13"/>
    <col min="12716" max="12716" width="9.28515625" style="13" bestFit="1" customWidth="1"/>
    <col min="12717" max="12720" width="9.140625" style="13"/>
    <col min="12721" max="12721" width="9.28515625" style="13" bestFit="1" customWidth="1"/>
    <col min="12722" max="12725" width="9.140625" style="13"/>
    <col min="12726" max="12726" width="9.28515625" style="13" bestFit="1" customWidth="1"/>
    <col min="12727" max="12728" width="9.140625" style="13"/>
    <col min="12729" max="12729" width="15.85546875" style="13" bestFit="1" customWidth="1"/>
    <col min="12730" max="12731" width="9.140625" style="13"/>
    <col min="12732" max="12732" width="9.28515625" style="13" bestFit="1" customWidth="1"/>
    <col min="12733" max="12736" width="9.140625" style="13"/>
    <col min="12737" max="12737" width="9.28515625" style="13" bestFit="1" customWidth="1"/>
    <col min="12738" max="12741" width="9.140625" style="13"/>
    <col min="12742" max="12742" width="9.28515625" style="13" bestFit="1" customWidth="1"/>
    <col min="12743" max="12744" width="9.140625" style="13"/>
    <col min="12745" max="12745" width="15.85546875" style="13" bestFit="1" customWidth="1"/>
    <col min="12746" max="12747" width="9.140625" style="13"/>
    <col min="12748" max="12748" width="9.28515625" style="13" bestFit="1" customWidth="1"/>
    <col min="12749" max="12752" width="9.140625" style="13"/>
    <col min="12753" max="12753" width="9.28515625" style="13" bestFit="1" customWidth="1"/>
    <col min="12754" max="12757" width="9.140625" style="13"/>
    <col min="12758" max="12758" width="9.28515625" style="13" bestFit="1" customWidth="1"/>
    <col min="12759" max="12760" width="9.140625" style="13"/>
    <col min="12761" max="12761" width="15.85546875" style="13" bestFit="1" customWidth="1"/>
    <col min="12762" max="12763" width="9.140625" style="13"/>
    <col min="12764" max="12764" width="9.28515625" style="13" bestFit="1" customWidth="1"/>
    <col min="12765" max="12768" width="9.140625" style="13"/>
    <col min="12769" max="12769" width="9.28515625" style="13" bestFit="1" customWidth="1"/>
    <col min="12770" max="12773" width="9.140625" style="13"/>
    <col min="12774" max="12774" width="9.28515625" style="13" bestFit="1" customWidth="1"/>
    <col min="12775" max="12776" width="9.140625" style="13"/>
    <col min="12777" max="12777" width="15.85546875" style="13" bestFit="1" customWidth="1"/>
    <col min="12778" max="12779" width="9.140625" style="13"/>
    <col min="12780" max="12780" width="9.28515625" style="13" bestFit="1" customWidth="1"/>
    <col min="12781" max="12784" width="9.140625" style="13"/>
    <col min="12785" max="12785" width="9.28515625" style="13" bestFit="1" customWidth="1"/>
    <col min="12786" max="12789" width="9.140625" style="13"/>
    <col min="12790" max="12790" width="9.28515625" style="13" bestFit="1" customWidth="1"/>
    <col min="12791" max="12792" width="9.140625" style="13"/>
    <col min="12793" max="12793" width="15.85546875" style="13" bestFit="1" customWidth="1"/>
    <col min="12794" max="12795" width="9.140625" style="13"/>
    <col min="12796" max="12796" width="9.28515625" style="13" bestFit="1" customWidth="1"/>
    <col min="12797" max="12800" width="9.140625" style="13"/>
    <col min="12801" max="12801" width="9.28515625" style="13" bestFit="1" customWidth="1"/>
    <col min="12802" max="12805" width="9.140625" style="13"/>
    <col min="12806" max="12806" width="9.28515625" style="13" bestFit="1" customWidth="1"/>
    <col min="12807" max="12808" width="9.140625" style="13"/>
    <col min="12809" max="12809" width="15.85546875" style="13" bestFit="1" customWidth="1"/>
    <col min="12810" max="12811" width="9.140625" style="13"/>
    <col min="12812" max="12812" width="9.28515625" style="13" bestFit="1" customWidth="1"/>
    <col min="12813" max="12816" width="9.140625" style="13"/>
    <col min="12817" max="12817" width="9.28515625" style="13" bestFit="1" customWidth="1"/>
    <col min="12818" max="12821" width="9.140625" style="13"/>
    <col min="12822" max="12822" width="9.28515625" style="13" bestFit="1" customWidth="1"/>
    <col min="12823" max="12824" width="9.140625" style="13"/>
    <col min="12825" max="12825" width="15.85546875" style="13" bestFit="1" customWidth="1"/>
    <col min="12826" max="12827" width="9.140625" style="13"/>
    <col min="12828" max="12828" width="9.28515625" style="13" bestFit="1" customWidth="1"/>
    <col min="12829" max="12832" width="9.140625" style="13"/>
    <col min="12833" max="12833" width="9.28515625" style="13" bestFit="1" customWidth="1"/>
    <col min="12834" max="12837" width="9.140625" style="13"/>
    <col min="12838" max="12838" width="9.28515625" style="13" bestFit="1" customWidth="1"/>
    <col min="12839" max="12840" width="9.140625" style="13"/>
    <col min="12841" max="12841" width="15.85546875" style="13" bestFit="1" customWidth="1"/>
    <col min="12842" max="12843" width="9.140625" style="13"/>
    <col min="12844" max="12844" width="9.28515625" style="13" bestFit="1" customWidth="1"/>
    <col min="12845" max="12848" width="9.140625" style="13"/>
    <col min="12849" max="12849" width="9.28515625" style="13" bestFit="1" customWidth="1"/>
    <col min="12850" max="12853" width="9.140625" style="13"/>
    <col min="12854" max="12854" width="9.28515625" style="13" bestFit="1" customWidth="1"/>
    <col min="12855" max="12856" width="9.140625" style="13"/>
    <col min="12857" max="12857" width="15.85546875" style="13" bestFit="1" customWidth="1"/>
    <col min="12858" max="12859" width="9.140625" style="13"/>
    <col min="12860" max="12860" width="9.28515625" style="13" bestFit="1" customWidth="1"/>
    <col min="12861" max="12864" width="9.140625" style="13"/>
    <col min="12865" max="12865" width="9.28515625" style="13" bestFit="1" customWidth="1"/>
    <col min="12866" max="12869" width="9.140625" style="13"/>
    <col min="12870" max="12870" width="9.28515625" style="13" bestFit="1" customWidth="1"/>
    <col min="12871" max="12872" width="9.140625" style="13"/>
    <col min="12873" max="12873" width="15.85546875" style="13" bestFit="1" customWidth="1"/>
    <col min="12874" max="12875" width="9.140625" style="13"/>
    <col min="12876" max="12876" width="9.28515625" style="13" bestFit="1" customWidth="1"/>
    <col min="12877" max="12880" width="9.140625" style="13"/>
    <col min="12881" max="12881" width="9.28515625" style="13" bestFit="1" customWidth="1"/>
    <col min="12882" max="12885" width="9.140625" style="13"/>
    <col min="12886" max="12886" width="9.28515625" style="13" bestFit="1" customWidth="1"/>
    <col min="12887" max="12888" width="9.140625" style="13"/>
    <col min="12889" max="12889" width="15.85546875" style="13" bestFit="1" customWidth="1"/>
    <col min="12890" max="12891" width="9.140625" style="13"/>
    <col min="12892" max="12892" width="9.28515625" style="13" bestFit="1" customWidth="1"/>
    <col min="12893" max="12896" width="9.140625" style="13"/>
    <col min="12897" max="12897" width="9.28515625" style="13" bestFit="1" customWidth="1"/>
    <col min="12898" max="12901" width="9.140625" style="13"/>
    <col min="12902" max="12902" width="9.28515625" style="13" bestFit="1" customWidth="1"/>
    <col min="12903" max="12904" width="9.140625" style="13"/>
    <col min="12905" max="12905" width="15.85546875" style="13" bestFit="1" customWidth="1"/>
    <col min="12906" max="12907" width="9.140625" style="13"/>
    <col min="12908" max="12908" width="9.28515625" style="13" bestFit="1" customWidth="1"/>
    <col min="12909" max="12912" width="9.140625" style="13"/>
    <col min="12913" max="12913" width="9.28515625" style="13" bestFit="1" customWidth="1"/>
    <col min="12914" max="12917" width="9.140625" style="13"/>
    <col min="12918" max="12918" width="9.28515625" style="13" bestFit="1" customWidth="1"/>
    <col min="12919" max="12920" width="9.140625" style="13"/>
    <col min="12921" max="12921" width="15.85546875" style="13" bestFit="1" customWidth="1"/>
    <col min="12922" max="12923" width="9.140625" style="13"/>
    <col min="12924" max="12924" width="9.28515625" style="13" bestFit="1" customWidth="1"/>
    <col min="12925" max="12928" width="9.140625" style="13"/>
    <col min="12929" max="12929" width="9.28515625" style="13" bestFit="1" customWidth="1"/>
    <col min="12930" max="12933" width="9.140625" style="13"/>
    <col min="12934" max="12934" width="9.28515625" style="13" bestFit="1" customWidth="1"/>
    <col min="12935" max="12936" width="9.140625" style="13"/>
    <col min="12937" max="12937" width="15.85546875" style="13" bestFit="1" customWidth="1"/>
    <col min="12938" max="12939" width="9.140625" style="13"/>
    <col min="12940" max="12940" width="9.28515625" style="13" bestFit="1" customWidth="1"/>
    <col min="12941" max="12944" width="9.140625" style="13"/>
    <col min="12945" max="12945" width="9.28515625" style="13" bestFit="1" customWidth="1"/>
    <col min="12946" max="12949" width="9.140625" style="13"/>
    <col min="12950" max="12950" width="9.28515625" style="13" bestFit="1" customWidth="1"/>
    <col min="12951" max="12952" width="9.140625" style="13"/>
    <col min="12953" max="12953" width="15.85546875" style="13" bestFit="1" customWidth="1"/>
    <col min="12954" max="12955" width="9.140625" style="13"/>
    <col min="12956" max="12956" width="9.28515625" style="13" bestFit="1" customWidth="1"/>
    <col min="12957" max="12960" width="9.140625" style="13"/>
    <col min="12961" max="12961" width="9.28515625" style="13" bestFit="1" customWidth="1"/>
    <col min="12962" max="12965" width="9.140625" style="13"/>
    <col min="12966" max="12966" width="9.28515625" style="13" bestFit="1" customWidth="1"/>
    <col min="12967" max="12968" width="9.140625" style="13"/>
    <col min="12969" max="12969" width="15.85546875" style="13" bestFit="1" customWidth="1"/>
    <col min="12970" max="12971" width="9.140625" style="13"/>
    <col min="12972" max="12972" width="9.28515625" style="13" bestFit="1" customWidth="1"/>
    <col min="12973" max="12976" width="9.140625" style="13"/>
    <col min="12977" max="12977" width="9.28515625" style="13" bestFit="1" customWidth="1"/>
    <col min="12978" max="12981" width="9.140625" style="13"/>
    <col min="12982" max="12982" width="9.28515625" style="13" bestFit="1" customWidth="1"/>
    <col min="12983" max="12984" width="9.140625" style="13"/>
    <col min="12985" max="12985" width="15.85546875" style="13" bestFit="1" customWidth="1"/>
    <col min="12986" max="12987" width="9.140625" style="13"/>
    <col min="12988" max="12988" width="9.28515625" style="13" bestFit="1" customWidth="1"/>
    <col min="12989" max="12992" width="9.140625" style="13"/>
    <col min="12993" max="12993" width="9.28515625" style="13" bestFit="1" customWidth="1"/>
    <col min="12994" max="12997" width="9.140625" style="13"/>
    <col min="12998" max="12998" width="9.28515625" style="13" bestFit="1" customWidth="1"/>
    <col min="12999" max="13000" width="9.140625" style="13"/>
    <col min="13001" max="13001" width="15.85546875" style="13" bestFit="1" customWidth="1"/>
    <col min="13002" max="13003" width="9.140625" style="13"/>
    <col min="13004" max="13004" width="9.28515625" style="13" bestFit="1" customWidth="1"/>
    <col min="13005" max="13008" width="9.140625" style="13"/>
    <col min="13009" max="13009" width="9.28515625" style="13" bestFit="1" customWidth="1"/>
    <col min="13010" max="13013" width="9.140625" style="13"/>
    <col min="13014" max="13014" width="9.28515625" style="13" bestFit="1" customWidth="1"/>
    <col min="13015" max="13016" width="9.140625" style="13"/>
    <col min="13017" max="13017" width="15.85546875" style="13" bestFit="1" customWidth="1"/>
    <col min="13018" max="13019" width="9.140625" style="13"/>
    <col min="13020" max="13020" width="9.28515625" style="13" bestFit="1" customWidth="1"/>
    <col min="13021" max="13024" width="9.140625" style="13"/>
    <col min="13025" max="13025" width="9.28515625" style="13" bestFit="1" customWidth="1"/>
    <col min="13026" max="13029" width="9.140625" style="13"/>
    <col min="13030" max="13030" width="9.28515625" style="13" bestFit="1" customWidth="1"/>
    <col min="13031" max="13032" width="9.140625" style="13"/>
    <col min="13033" max="13033" width="15.85546875" style="13" bestFit="1" customWidth="1"/>
    <col min="13034" max="13035" width="9.140625" style="13"/>
    <col min="13036" max="13036" width="9.28515625" style="13" bestFit="1" customWidth="1"/>
    <col min="13037" max="13040" width="9.140625" style="13"/>
    <col min="13041" max="13041" width="9.28515625" style="13" bestFit="1" customWidth="1"/>
    <col min="13042" max="13045" width="9.140625" style="13"/>
    <col min="13046" max="13046" width="9.28515625" style="13" bestFit="1" customWidth="1"/>
    <col min="13047" max="13048" width="9.140625" style="13"/>
    <col min="13049" max="13049" width="15.85546875" style="13" bestFit="1" customWidth="1"/>
    <col min="13050" max="13051" width="9.140625" style="13"/>
    <col min="13052" max="13052" width="9.28515625" style="13" bestFit="1" customWidth="1"/>
    <col min="13053" max="13056" width="9.140625" style="13"/>
    <col min="13057" max="13057" width="9.28515625" style="13" bestFit="1" customWidth="1"/>
    <col min="13058" max="13061" width="9.140625" style="13"/>
    <col min="13062" max="13062" width="9.28515625" style="13" bestFit="1" customWidth="1"/>
    <col min="13063" max="13064" width="9.140625" style="13"/>
    <col min="13065" max="13065" width="15.85546875" style="13" bestFit="1" customWidth="1"/>
    <col min="13066" max="13067" width="9.140625" style="13"/>
    <col min="13068" max="13068" width="9.28515625" style="13" bestFit="1" customWidth="1"/>
    <col min="13069" max="13072" width="9.140625" style="13"/>
    <col min="13073" max="13073" width="9.28515625" style="13" bestFit="1" customWidth="1"/>
    <col min="13074" max="13077" width="9.140625" style="13"/>
    <col min="13078" max="13078" width="9.28515625" style="13" bestFit="1" customWidth="1"/>
    <col min="13079" max="13080" width="9.140625" style="13"/>
    <col min="13081" max="13081" width="15.85546875" style="13" bestFit="1" customWidth="1"/>
    <col min="13082" max="13083" width="9.140625" style="13"/>
    <col min="13084" max="13084" width="9.28515625" style="13" bestFit="1" customWidth="1"/>
    <col min="13085" max="13088" width="9.140625" style="13"/>
    <col min="13089" max="13089" width="9.28515625" style="13" bestFit="1" customWidth="1"/>
    <col min="13090" max="13093" width="9.140625" style="13"/>
    <col min="13094" max="13094" width="9.28515625" style="13" bestFit="1" customWidth="1"/>
    <col min="13095" max="13096" width="9.140625" style="13"/>
    <col min="13097" max="13097" width="15.85546875" style="13" bestFit="1" customWidth="1"/>
    <col min="13098" max="13099" width="9.140625" style="13"/>
    <col min="13100" max="13100" width="9.28515625" style="13" bestFit="1" customWidth="1"/>
    <col min="13101" max="13104" width="9.140625" style="13"/>
    <col min="13105" max="13105" width="9.28515625" style="13" bestFit="1" customWidth="1"/>
    <col min="13106" max="13109" width="9.140625" style="13"/>
    <col min="13110" max="13110" width="9.28515625" style="13" bestFit="1" customWidth="1"/>
    <col min="13111" max="13112" width="9.140625" style="13"/>
    <col min="13113" max="13113" width="15.85546875" style="13" bestFit="1" customWidth="1"/>
    <col min="13114" max="13115" width="9.140625" style="13"/>
    <col min="13116" max="13116" width="9.28515625" style="13" bestFit="1" customWidth="1"/>
    <col min="13117" max="13120" width="9.140625" style="13"/>
    <col min="13121" max="13121" width="9.28515625" style="13" bestFit="1" customWidth="1"/>
    <col min="13122" max="13125" width="9.140625" style="13"/>
    <col min="13126" max="13126" width="9.28515625" style="13" bestFit="1" customWidth="1"/>
    <col min="13127" max="13128" width="9.140625" style="13"/>
    <col min="13129" max="13129" width="15.85546875" style="13" bestFit="1" customWidth="1"/>
    <col min="13130" max="13131" width="9.140625" style="13"/>
    <col min="13132" max="13132" width="9.28515625" style="13" bestFit="1" customWidth="1"/>
    <col min="13133" max="13136" width="9.140625" style="13"/>
    <col min="13137" max="13137" width="9.28515625" style="13" bestFit="1" customWidth="1"/>
    <col min="13138" max="13141" width="9.140625" style="13"/>
    <col min="13142" max="13142" width="9.28515625" style="13" bestFit="1" customWidth="1"/>
    <col min="13143" max="13144" width="9.140625" style="13"/>
    <col min="13145" max="13145" width="15.85546875" style="13" bestFit="1" customWidth="1"/>
    <col min="13146" max="13147" width="9.140625" style="13"/>
    <col min="13148" max="13148" width="9.28515625" style="13" bestFit="1" customWidth="1"/>
    <col min="13149" max="13152" width="9.140625" style="13"/>
    <col min="13153" max="13153" width="9.28515625" style="13" bestFit="1" customWidth="1"/>
    <col min="13154" max="13157" width="9.140625" style="13"/>
    <col min="13158" max="13158" width="9.28515625" style="13" bestFit="1" customWidth="1"/>
    <col min="13159" max="13160" width="9.140625" style="13"/>
    <col min="13161" max="13161" width="15.85546875" style="13" bestFit="1" customWidth="1"/>
    <col min="13162" max="13163" width="9.140625" style="13"/>
    <col min="13164" max="13164" width="9.28515625" style="13" bestFit="1" customWidth="1"/>
    <col min="13165" max="13168" width="9.140625" style="13"/>
    <col min="13169" max="13169" width="9.28515625" style="13" bestFit="1" customWidth="1"/>
    <col min="13170" max="13173" width="9.140625" style="13"/>
    <col min="13174" max="13174" width="9.28515625" style="13" bestFit="1" customWidth="1"/>
    <col min="13175" max="13176" width="9.140625" style="13"/>
    <col min="13177" max="13177" width="15.85546875" style="13" bestFit="1" customWidth="1"/>
    <col min="13178" max="13179" width="9.140625" style="13"/>
    <col min="13180" max="13180" width="9.28515625" style="13" bestFit="1" customWidth="1"/>
    <col min="13181" max="13184" width="9.140625" style="13"/>
    <col min="13185" max="13185" width="9.28515625" style="13" bestFit="1" customWidth="1"/>
    <col min="13186" max="13189" width="9.140625" style="13"/>
    <col min="13190" max="13190" width="9.28515625" style="13" bestFit="1" customWidth="1"/>
    <col min="13191" max="13192" width="9.140625" style="13"/>
    <col min="13193" max="13193" width="15.85546875" style="13" bestFit="1" customWidth="1"/>
    <col min="13194" max="13195" width="9.140625" style="13"/>
    <col min="13196" max="13196" width="9.28515625" style="13" bestFit="1" customWidth="1"/>
    <col min="13197" max="13200" width="9.140625" style="13"/>
    <col min="13201" max="13201" width="9.28515625" style="13" bestFit="1" customWidth="1"/>
    <col min="13202" max="13205" width="9.140625" style="13"/>
    <col min="13206" max="13206" width="9.28515625" style="13" bestFit="1" customWidth="1"/>
    <col min="13207" max="13208" width="9.140625" style="13"/>
    <col min="13209" max="13209" width="15.85546875" style="13" bestFit="1" customWidth="1"/>
    <col min="13210" max="13211" width="9.140625" style="13"/>
    <col min="13212" max="13212" width="9.28515625" style="13" bestFit="1" customWidth="1"/>
    <col min="13213" max="13216" width="9.140625" style="13"/>
    <col min="13217" max="13217" width="9.28515625" style="13" bestFit="1" customWidth="1"/>
    <col min="13218" max="13221" width="9.140625" style="13"/>
    <col min="13222" max="13222" width="9.28515625" style="13" bestFit="1" customWidth="1"/>
    <col min="13223" max="13224" width="9.140625" style="13"/>
    <col min="13225" max="13225" width="15.85546875" style="13" bestFit="1" customWidth="1"/>
    <col min="13226" max="13227" width="9.140625" style="13"/>
    <col min="13228" max="13228" width="9.28515625" style="13" bestFit="1" customWidth="1"/>
    <col min="13229" max="13232" width="9.140625" style="13"/>
    <col min="13233" max="13233" width="9.28515625" style="13" bestFit="1" customWidth="1"/>
    <col min="13234" max="13237" width="9.140625" style="13"/>
    <col min="13238" max="13238" width="9.28515625" style="13" bestFit="1" customWidth="1"/>
    <col min="13239" max="13240" width="9.140625" style="13"/>
    <col min="13241" max="13241" width="15.85546875" style="13" bestFit="1" customWidth="1"/>
    <col min="13242" max="13243" width="9.140625" style="13"/>
    <col min="13244" max="13244" width="9.28515625" style="13" bestFit="1" customWidth="1"/>
    <col min="13245" max="13248" width="9.140625" style="13"/>
    <col min="13249" max="13249" width="9.28515625" style="13" bestFit="1" customWidth="1"/>
    <col min="13250" max="13253" width="9.140625" style="13"/>
    <col min="13254" max="13254" width="9.28515625" style="13" bestFit="1" customWidth="1"/>
    <col min="13255" max="13256" width="9.140625" style="13"/>
    <col min="13257" max="13257" width="15.85546875" style="13" bestFit="1" customWidth="1"/>
    <col min="13258" max="13259" width="9.140625" style="13"/>
    <col min="13260" max="13260" width="9.28515625" style="13" bestFit="1" customWidth="1"/>
    <col min="13261" max="13264" width="9.140625" style="13"/>
    <col min="13265" max="13265" width="9.28515625" style="13" bestFit="1" customWidth="1"/>
    <col min="13266" max="13269" width="9.140625" style="13"/>
    <col min="13270" max="13270" width="9.28515625" style="13" bestFit="1" customWidth="1"/>
    <col min="13271" max="13272" width="9.140625" style="13"/>
    <col min="13273" max="13273" width="15.85546875" style="13" bestFit="1" customWidth="1"/>
    <col min="13274" max="13275" width="9.140625" style="13"/>
    <col min="13276" max="13276" width="9.28515625" style="13" bestFit="1" customWidth="1"/>
    <col min="13277" max="13280" width="9.140625" style="13"/>
    <col min="13281" max="13281" width="9.28515625" style="13" bestFit="1" customWidth="1"/>
    <col min="13282" max="13285" width="9.140625" style="13"/>
    <col min="13286" max="13286" width="9.28515625" style="13" bestFit="1" customWidth="1"/>
    <col min="13287" max="13288" width="9.140625" style="13"/>
    <col min="13289" max="13289" width="15.85546875" style="13" bestFit="1" customWidth="1"/>
    <col min="13290" max="13291" width="9.140625" style="13"/>
    <col min="13292" max="13292" width="9.28515625" style="13" bestFit="1" customWidth="1"/>
    <col min="13293" max="13296" width="9.140625" style="13"/>
    <col min="13297" max="13297" width="9.28515625" style="13" bestFit="1" customWidth="1"/>
    <col min="13298" max="13301" width="9.140625" style="13"/>
    <col min="13302" max="13302" width="9.28515625" style="13" bestFit="1" customWidth="1"/>
    <col min="13303" max="13304" width="9.140625" style="13"/>
    <col min="13305" max="13305" width="15.85546875" style="13" bestFit="1" customWidth="1"/>
    <col min="13306" max="13307" width="9.140625" style="13"/>
    <col min="13308" max="13308" width="9.28515625" style="13" bestFit="1" customWidth="1"/>
    <col min="13309" max="13312" width="9.140625" style="13"/>
    <col min="13313" max="13313" width="9.28515625" style="13" bestFit="1" customWidth="1"/>
    <col min="13314" max="13317" width="9.140625" style="13"/>
    <col min="13318" max="13318" width="9.28515625" style="13" bestFit="1" customWidth="1"/>
    <col min="13319" max="13320" width="9.140625" style="13"/>
    <col min="13321" max="13321" width="15.85546875" style="13" bestFit="1" customWidth="1"/>
    <col min="13322" max="13323" width="9.140625" style="13"/>
    <col min="13324" max="13324" width="9.28515625" style="13" bestFit="1" customWidth="1"/>
    <col min="13325" max="13328" width="9.140625" style="13"/>
    <col min="13329" max="13329" width="9.28515625" style="13" bestFit="1" customWidth="1"/>
    <col min="13330" max="13333" width="9.140625" style="13"/>
    <col min="13334" max="13334" width="9.28515625" style="13" bestFit="1" customWidth="1"/>
    <col min="13335" max="13336" width="9.140625" style="13"/>
    <col min="13337" max="13337" width="15.85546875" style="13" bestFit="1" customWidth="1"/>
    <col min="13338" max="13339" width="9.140625" style="13"/>
    <col min="13340" max="13340" width="9.28515625" style="13" bestFit="1" customWidth="1"/>
    <col min="13341" max="13344" width="9.140625" style="13"/>
    <col min="13345" max="13345" width="9.28515625" style="13" bestFit="1" customWidth="1"/>
    <col min="13346" max="13349" width="9.140625" style="13"/>
    <col min="13350" max="13350" width="9.28515625" style="13" bestFit="1" customWidth="1"/>
    <col min="13351" max="13352" width="9.140625" style="13"/>
    <col min="13353" max="13353" width="15.85546875" style="13" bestFit="1" customWidth="1"/>
    <col min="13354" max="13355" width="9.140625" style="13"/>
    <col min="13356" max="13356" width="9.28515625" style="13" bestFit="1" customWidth="1"/>
    <col min="13357" max="13360" width="9.140625" style="13"/>
    <col min="13361" max="13361" width="9.28515625" style="13" bestFit="1" customWidth="1"/>
    <col min="13362" max="13365" width="9.140625" style="13"/>
    <col min="13366" max="13366" width="9.28515625" style="13" bestFit="1" customWidth="1"/>
    <col min="13367" max="13368" width="9.140625" style="13"/>
    <col min="13369" max="13369" width="15.85546875" style="13" bestFit="1" customWidth="1"/>
    <col min="13370" max="13371" width="9.140625" style="13"/>
    <col min="13372" max="13372" width="9.28515625" style="13" bestFit="1" customWidth="1"/>
    <col min="13373" max="13376" width="9.140625" style="13"/>
    <col min="13377" max="13377" width="9.28515625" style="13" bestFit="1" customWidth="1"/>
    <col min="13378" max="13381" width="9.140625" style="13"/>
    <col min="13382" max="13382" width="9.28515625" style="13" bestFit="1" customWidth="1"/>
    <col min="13383" max="13384" width="9.140625" style="13"/>
    <col min="13385" max="13385" width="15.85546875" style="13" bestFit="1" customWidth="1"/>
    <col min="13386" max="13387" width="9.140625" style="13"/>
    <col min="13388" max="13388" width="9.28515625" style="13" bestFit="1" customWidth="1"/>
    <col min="13389" max="13392" width="9.140625" style="13"/>
    <col min="13393" max="13393" width="9.28515625" style="13" bestFit="1" customWidth="1"/>
    <col min="13394" max="13397" width="9.140625" style="13"/>
    <col min="13398" max="13398" width="9.28515625" style="13" bestFit="1" customWidth="1"/>
    <col min="13399" max="13400" width="9.140625" style="13"/>
    <col min="13401" max="13401" width="15.85546875" style="13" bestFit="1" customWidth="1"/>
    <col min="13402" max="13403" width="9.140625" style="13"/>
    <col min="13404" max="13404" width="9.28515625" style="13" bestFit="1" customWidth="1"/>
    <col min="13405" max="13408" width="9.140625" style="13"/>
    <col min="13409" max="13409" width="9.28515625" style="13" bestFit="1" customWidth="1"/>
    <col min="13410" max="13413" width="9.140625" style="13"/>
    <col min="13414" max="13414" width="9.28515625" style="13" bestFit="1" customWidth="1"/>
    <col min="13415" max="13416" width="9.140625" style="13"/>
    <col min="13417" max="13417" width="15.85546875" style="13" bestFit="1" customWidth="1"/>
    <col min="13418" max="13419" width="9.140625" style="13"/>
    <col min="13420" max="13420" width="9.28515625" style="13" bestFit="1" customWidth="1"/>
    <col min="13421" max="13424" width="9.140625" style="13"/>
    <col min="13425" max="13425" width="9.28515625" style="13" bestFit="1" customWidth="1"/>
    <col min="13426" max="13429" width="9.140625" style="13"/>
    <col min="13430" max="13430" width="9.28515625" style="13" bestFit="1" customWidth="1"/>
    <col min="13431" max="13432" width="9.140625" style="13"/>
    <col min="13433" max="13433" width="15.85546875" style="13" bestFit="1" customWidth="1"/>
    <col min="13434" max="13435" width="9.140625" style="13"/>
    <col min="13436" max="13436" width="9.28515625" style="13" bestFit="1" customWidth="1"/>
    <col min="13437" max="13440" width="9.140625" style="13"/>
    <col min="13441" max="13441" width="9.28515625" style="13" bestFit="1" customWidth="1"/>
    <col min="13442" max="13445" width="9.140625" style="13"/>
    <col min="13446" max="13446" width="9.28515625" style="13" bestFit="1" customWidth="1"/>
    <col min="13447" max="13448" width="9.140625" style="13"/>
    <col min="13449" max="13449" width="15.85546875" style="13" bestFit="1" customWidth="1"/>
    <col min="13450" max="13451" width="9.140625" style="13"/>
    <col min="13452" max="13452" width="9.28515625" style="13" bestFit="1" customWidth="1"/>
    <col min="13453" max="13456" width="9.140625" style="13"/>
    <col min="13457" max="13457" width="9.28515625" style="13" bestFit="1" customWidth="1"/>
    <col min="13458" max="13461" width="9.140625" style="13"/>
    <col min="13462" max="13462" width="9.28515625" style="13" bestFit="1" customWidth="1"/>
    <col min="13463" max="13464" width="9.140625" style="13"/>
    <col min="13465" max="13465" width="15.85546875" style="13" bestFit="1" customWidth="1"/>
    <col min="13466" max="13467" width="9.140625" style="13"/>
    <col min="13468" max="13468" width="9.28515625" style="13" bestFit="1" customWidth="1"/>
    <col min="13469" max="13472" width="9.140625" style="13"/>
    <col min="13473" max="13473" width="9.28515625" style="13" bestFit="1" customWidth="1"/>
    <col min="13474" max="13477" width="9.140625" style="13"/>
    <col min="13478" max="13478" width="9.28515625" style="13" bestFit="1" customWidth="1"/>
    <col min="13479" max="13480" width="9.140625" style="13"/>
    <col min="13481" max="13481" width="15.85546875" style="13" bestFit="1" customWidth="1"/>
    <col min="13482" max="13483" width="9.140625" style="13"/>
    <col min="13484" max="13484" width="9.28515625" style="13" bestFit="1" customWidth="1"/>
    <col min="13485" max="13488" width="9.140625" style="13"/>
    <col min="13489" max="13489" width="9.28515625" style="13" bestFit="1" customWidth="1"/>
    <col min="13490" max="13493" width="9.140625" style="13"/>
    <col min="13494" max="13494" width="9.28515625" style="13" bestFit="1" customWidth="1"/>
    <col min="13495" max="13496" width="9.140625" style="13"/>
    <col min="13497" max="13497" width="15.85546875" style="13" bestFit="1" customWidth="1"/>
    <col min="13498" max="13499" width="9.140625" style="13"/>
    <col min="13500" max="13500" width="9.28515625" style="13" bestFit="1" customWidth="1"/>
    <col min="13501" max="13504" width="9.140625" style="13"/>
    <col min="13505" max="13505" width="9.28515625" style="13" bestFit="1" customWidth="1"/>
    <col min="13506" max="13509" width="9.140625" style="13"/>
    <col min="13510" max="13510" width="9.28515625" style="13" bestFit="1" customWidth="1"/>
    <col min="13511" max="13512" width="9.140625" style="13"/>
    <col min="13513" max="13513" width="15.85546875" style="13" bestFit="1" customWidth="1"/>
    <col min="13514" max="13515" width="9.140625" style="13"/>
    <col min="13516" max="13516" width="9.28515625" style="13" bestFit="1" customWidth="1"/>
    <col min="13517" max="13520" width="9.140625" style="13"/>
    <col min="13521" max="13521" width="9.28515625" style="13" bestFit="1" customWidth="1"/>
    <col min="13522" max="13525" width="9.140625" style="13"/>
    <col min="13526" max="13526" width="9.28515625" style="13" bestFit="1" customWidth="1"/>
    <col min="13527" max="13528" width="9.140625" style="13"/>
    <col min="13529" max="13529" width="15.85546875" style="13" bestFit="1" customWidth="1"/>
    <col min="13530" max="13531" width="9.140625" style="13"/>
    <col min="13532" max="13532" width="9.28515625" style="13" bestFit="1" customWidth="1"/>
    <col min="13533" max="13536" width="9.140625" style="13"/>
    <col min="13537" max="13537" width="9.28515625" style="13" bestFit="1" customWidth="1"/>
    <col min="13538" max="13541" width="9.140625" style="13"/>
    <col min="13542" max="13542" width="9.28515625" style="13" bestFit="1" customWidth="1"/>
    <col min="13543" max="13544" width="9.140625" style="13"/>
    <col min="13545" max="13545" width="15.85546875" style="13" bestFit="1" customWidth="1"/>
    <col min="13546" max="13547" width="9.140625" style="13"/>
    <col min="13548" max="13548" width="9.28515625" style="13" bestFit="1" customWidth="1"/>
    <col min="13549" max="13552" width="9.140625" style="13"/>
    <col min="13553" max="13553" width="9.28515625" style="13" bestFit="1" customWidth="1"/>
    <col min="13554" max="13557" width="9.140625" style="13"/>
    <col min="13558" max="13558" width="9.28515625" style="13" bestFit="1" customWidth="1"/>
    <col min="13559" max="13560" width="9.140625" style="13"/>
    <col min="13561" max="13561" width="15.85546875" style="13" bestFit="1" customWidth="1"/>
    <col min="13562" max="13563" width="9.140625" style="13"/>
    <col min="13564" max="13564" width="9.28515625" style="13" bestFit="1" customWidth="1"/>
    <col min="13565" max="13568" width="9.140625" style="13"/>
    <col min="13569" max="13569" width="9.28515625" style="13" bestFit="1" customWidth="1"/>
    <col min="13570" max="13573" width="9.140625" style="13"/>
    <col min="13574" max="13574" width="9.28515625" style="13" bestFit="1" customWidth="1"/>
    <col min="13575" max="13576" width="9.140625" style="13"/>
    <col min="13577" max="13577" width="15.85546875" style="13" bestFit="1" customWidth="1"/>
    <col min="13578" max="13579" width="9.140625" style="13"/>
    <col min="13580" max="13580" width="9.28515625" style="13" bestFit="1" customWidth="1"/>
    <col min="13581" max="13584" width="9.140625" style="13"/>
    <col min="13585" max="13585" width="9.28515625" style="13" bestFit="1" customWidth="1"/>
    <col min="13586" max="13589" width="9.140625" style="13"/>
    <col min="13590" max="13590" width="9.28515625" style="13" bestFit="1" customWidth="1"/>
    <col min="13591" max="13592" width="9.140625" style="13"/>
    <col min="13593" max="13593" width="15.85546875" style="13" bestFit="1" customWidth="1"/>
    <col min="13594" max="13595" width="9.140625" style="13"/>
    <col min="13596" max="13596" width="9.28515625" style="13" bestFit="1" customWidth="1"/>
    <col min="13597" max="13600" width="9.140625" style="13"/>
    <col min="13601" max="13601" width="9.28515625" style="13" bestFit="1" customWidth="1"/>
    <col min="13602" max="13605" width="9.140625" style="13"/>
    <col min="13606" max="13606" width="9.28515625" style="13" bestFit="1" customWidth="1"/>
    <col min="13607" max="13608" width="9.140625" style="13"/>
    <col min="13609" max="13609" width="15.85546875" style="13" bestFit="1" customWidth="1"/>
    <col min="13610" max="13611" width="9.140625" style="13"/>
    <col min="13612" max="13612" width="9.28515625" style="13" bestFit="1" customWidth="1"/>
    <col min="13613" max="13616" width="9.140625" style="13"/>
    <col min="13617" max="13617" width="9.28515625" style="13" bestFit="1" customWidth="1"/>
    <col min="13618" max="13621" width="9.140625" style="13"/>
    <col min="13622" max="13622" width="9.28515625" style="13" bestFit="1" customWidth="1"/>
    <col min="13623" max="13624" width="9.140625" style="13"/>
    <col min="13625" max="13625" width="15.85546875" style="13" bestFit="1" customWidth="1"/>
    <col min="13626" max="13627" width="9.140625" style="13"/>
    <col min="13628" max="13628" width="9.28515625" style="13" bestFit="1" customWidth="1"/>
    <col min="13629" max="13632" width="9.140625" style="13"/>
    <col min="13633" max="13633" width="9.28515625" style="13" bestFit="1" customWidth="1"/>
    <col min="13634" max="13637" width="9.140625" style="13"/>
    <col min="13638" max="13638" width="9.28515625" style="13" bestFit="1" customWidth="1"/>
    <col min="13639" max="13640" width="9.140625" style="13"/>
    <col min="13641" max="13641" width="15.85546875" style="13" bestFit="1" customWidth="1"/>
    <col min="13642" max="13643" width="9.140625" style="13"/>
    <col min="13644" max="13644" width="9.28515625" style="13" bestFit="1" customWidth="1"/>
    <col min="13645" max="13648" width="9.140625" style="13"/>
    <col min="13649" max="13649" width="9.28515625" style="13" bestFit="1" customWidth="1"/>
    <col min="13650" max="13653" width="9.140625" style="13"/>
    <col min="13654" max="13654" width="9.28515625" style="13" bestFit="1" customWidth="1"/>
    <col min="13655" max="13656" width="9.140625" style="13"/>
    <col min="13657" max="13657" width="15.85546875" style="13" bestFit="1" customWidth="1"/>
    <col min="13658" max="13659" width="9.140625" style="13"/>
    <col min="13660" max="13660" width="9.28515625" style="13" bestFit="1" customWidth="1"/>
    <col min="13661" max="13664" width="9.140625" style="13"/>
    <col min="13665" max="13665" width="9.28515625" style="13" bestFit="1" customWidth="1"/>
    <col min="13666" max="13669" width="9.140625" style="13"/>
    <col min="13670" max="13670" width="9.28515625" style="13" bestFit="1" customWidth="1"/>
    <col min="13671" max="13672" width="9.140625" style="13"/>
    <col min="13673" max="13673" width="15.85546875" style="13" bestFit="1" customWidth="1"/>
    <col min="13674" max="13675" width="9.140625" style="13"/>
    <col min="13676" max="13676" width="9.28515625" style="13" bestFit="1" customWidth="1"/>
    <col min="13677" max="13680" width="9.140625" style="13"/>
    <col min="13681" max="13681" width="9.28515625" style="13" bestFit="1" customWidth="1"/>
    <col min="13682" max="13685" width="9.140625" style="13"/>
    <col min="13686" max="13686" width="9.28515625" style="13" bestFit="1" customWidth="1"/>
    <col min="13687" max="13688" width="9.140625" style="13"/>
    <col min="13689" max="13689" width="15.85546875" style="13" bestFit="1" customWidth="1"/>
    <col min="13690" max="13691" width="9.140625" style="13"/>
    <col min="13692" max="13692" width="9.28515625" style="13" bestFit="1" customWidth="1"/>
    <col min="13693" max="13696" width="9.140625" style="13"/>
    <col min="13697" max="13697" width="9.28515625" style="13" bestFit="1" customWidth="1"/>
    <col min="13698" max="13701" width="9.140625" style="13"/>
    <col min="13702" max="13702" width="9.28515625" style="13" bestFit="1" customWidth="1"/>
    <col min="13703" max="13704" width="9.140625" style="13"/>
    <col min="13705" max="13705" width="15.85546875" style="13" bestFit="1" customWidth="1"/>
    <col min="13706" max="13707" width="9.140625" style="13"/>
    <col min="13708" max="13708" width="9.28515625" style="13" bestFit="1" customWidth="1"/>
    <col min="13709" max="13712" width="9.140625" style="13"/>
    <col min="13713" max="13713" width="9.28515625" style="13" bestFit="1" customWidth="1"/>
    <col min="13714" max="13717" width="9.140625" style="13"/>
    <col min="13718" max="13718" width="9.28515625" style="13" bestFit="1" customWidth="1"/>
    <col min="13719" max="13720" width="9.140625" style="13"/>
    <col min="13721" max="13721" width="15.85546875" style="13" bestFit="1" customWidth="1"/>
    <col min="13722" max="13723" width="9.140625" style="13"/>
    <col min="13724" max="13724" width="9.28515625" style="13" bestFit="1" customWidth="1"/>
    <col min="13725" max="13728" width="9.140625" style="13"/>
    <col min="13729" max="13729" width="9.28515625" style="13" bestFit="1" customWidth="1"/>
    <col min="13730" max="13733" width="9.140625" style="13"/>
    <col min="13734" max="13734" width="9.28515625" style="13" bestFit="1" customWidth="1"/>
    <col min="13735" max="13736" width="9.140625" style="13"/>
    <col min="13737" max="13737" width="15.85546875" style="13" bestFit="1" customWidth="1"/>
    <col min="13738" max="13739" width="9.140625" style="13"/>
    <col min="13740" max="13740" width="9.28515625" style="13" bestFit="1" customWidth="1"/>
    <col min="13741" max="13744" width="9.140625" style="13"/>
    <col min="13745" max="13745" width="9.28515625" style="13" bestFit="1" customWidth="1"/>
    <col min="13746" max="13749" width="9.140625" style="13"/>
    <col min="13750" max="13750" width="9.28515625" style="13" bestFit="1" customWidth="1"/>
    <col min="13751" max="13752" width="9.140625" style="13"/>
    <col min="13753" max="13753" width="15.85546875" style="13" bestFit="1" customWidth="1"/>
    <col min="13754" max="13755" width="9.140625" style="13"/>
    <col min="13756" max="13756" width="9.28515625" style="13" bestFit="1" customWidth="1"/>
    <col min="13757" max="13760" width="9.140625" style="13"/>
    <col min="13761" max="13761" width="9.28515625" style="13" bestFit="1" customWidth="1"/>
    <col min="13762" max="13765" width="9.140625" style="13"/>
    <col min="13766" max="13766" width="9.28515625" style="13" bestFit="1" customWidth="1"/>
    <col min="13767" max="13768" width="9.140625" style="13"/>
    <col min="13769" max="13769" width="15.85546875" style="13" bestFit="1" customWidth="1"/>
    <col min="13770" max="13771" width="9.140625" style="13"/>
    <col min="13772" max="13772" width="9.28515625" style="13" bestFit="1" customWidth="1"/>
    <col min="13773" max="13776" width="9.140625" style="13"/>
    <col min="13777" max="13777" width="9.28515625" style="13" bestFit="1" customWidth="1"/>
    <col min="13778" max="13781" width="9.140625" style="13"/>
    <col min="13782" max="13782" width="9.28515625" style="13" bestFit="1" customWidth="1"/>
    <col min="13783" max="13784" width="9.140625" style="13"/>
    <col min="13785" max="13785" width="15.85546875" style="13" bestFit="1" customWidth="1"/>
    <col min="13786" max="13787" width="9.140625" style="13"/>
    <col min="13788" max="13788" width="9.28515625" style="13" bestFit="1" customWidth="1"/>
    <col min="13789" max="13792" width="9.140625" style="13"/>
    <col min="13793" max="13793" width="9.28515625" style="13" bestFit="1" customWidth="1"/>
    <col min="13794" max="13797" width="9.140625" style="13"/>
    <col min="13798" max="13798" width="9.28515625" style="13" bestFit="1" customWidth="1"/>
    <col min="13799" max="13800" width="9.140625" style="13"/>
    <col min="13801" max="13801" width="15.85546875" style="13" bestFit="1" customWidth="1"/>
    <col min="13802" max="13803" width="9.140625" style="13"/>
    <col min="13804" max="13804" width="9.28515625" style="13" bestFit="1" customWidth="1"/>
    <col min="13805" max="13808" width="9.140625" style="13"/>
    <col min="13809" max="13809" width="9.28515625" style="13" bestFit="1" customWidth="1"/>
    <col min="13810" max="13813" width="9.140625" style="13"/>
    <col min="13814" max="13814" width="9.28515625" style="13" bestFit="1" customWidth="1"/>
    <col min="13815" max="13816" width="9.140625" style="13"/>
    <col min="13817" max="13817" width="15.85546875" style="13" bestFit="1" customWidth="1"/>
    <col min="13818" max="13819" width="9.140625" style="13"/>
    <col min="13820" max="13820" width="9.28515625" style="13" bestFit="1" customWidth="1"/>
    <col min="13821" max="13824" width="9.140625" style="13"/>
    <col min="13825" max="13825" width="9.28515625" style="13" bestFit="1" customWidth="1"/>
    <col min="13826" max="13829" width="9.140625" style="13"/>
    <col min="13830" max="13830" width="9.28515625" style="13" bestFit="1" customWidth="1"/>
    <col min="13831" max="13832" width="9.140625" style="13"/>
    <col min="13833" max="13833" width="15.85546875" style="13" bestFit="1" customWidth="1"/>
    <col min="13834" max="13835" width="9.140625" style="13"/>
    <col min="13836" max="13836" width="9.28515625" style="13" bestFit="1" customWidth="1"/>
    <col min="13837" max="13840" width="9.140625" style="13"/>
    <col min="13841" max="13841" width="9.28515625" style="13" bestFit="1" customWidth="1"/>
    <col min="13842" max="13845" width="9.140625" style="13"/>
    <col min="13846" max="13846" width="9.28515625" style="13" bestFit="1" customWidth="1"/>
    <col min="13847" max="13848" width="9.140625" style="13"/>
    <col min="13849" max="13849" width="15.85546875" style="13" bestFit="1" customWidth="1"/>
    <col min="13850" max="13851" width="9.140625" style="13"/>
    <col min="13852" max="13852" width="9.28515625" style="13" bestFit="1" customWidth="1"/>
    <col min="13853" max="13856" width="9.140625" style="13"/>
    <col min="13857" max="13857" width="9.28515625" style="13" bestFit="1" customWidth="1"/>
    <col min="13858" max="13861" width="9.140625" style="13"/>
    <col min="13862" max="13862" width="9.28515625" style="13" bestFit="1" customWidth="1"/>
    <col min="13863" max="13864" width="9.140625" style="13"/>
    <col min="13865" max="13865" width="15.85546875" style="13" bestFit="1" customWidth="1"/>
    <col min="13866" max="13867" width="9.140625" style="13"/>
    <col min="13868" max="13868" width="9.28515625" style="13" bestFit="1" customWidth="1"/>
    <col min="13869" max="13872" width="9.140625" style="13"/>
    <col min="13873" max="13873" width="9.28515625" style="13" bestFit="1" customWidth="1"/>
    <col min="13874" max="13877" width="9.140625" style="13"/>
    <col min="13878" max="13878" width="9.28515625" style="13" bestFit="1" customWidth="1"/>
    <col min="13879" max="13880" width="9.140625" style="13"/>
    <col min="13881" max="13881" width="15.85546875" style="13" bestFit="1" customWidth="1"/>
    <col min="13882" max="13883" width="9.140625" style="13"/>
    <col min="13884" max="13884" width="9.28515625" style="13" bestFit="1" customWidth="1"/>
    <col min="13885" max="13888" width="9.140625" style="13"/>
    <col min="13889" max="13889" width="9.28515625" style="13" bestFit="1" customWidth="1"/>
    <col min="13890" max="13893" width="9.140625" style="13"/>
    <col min="13894" max="13894" width="9.28515625" style="13" bestFit="1" customWidth="1"/>
    <col min="13895" max="13896" width="9.140625" style="13"/>
    <col min="13897" max="13897" width="15.85546875" style="13" bestFit="1" customWidth="1"/>
    <col min="13898" max="13899" width="9.140625" style="13"/>
    <col min="13900" max="13900" width="9.28515625" style="13" bestFit="1" customWidth="1"/>
    <col min="13901" max="13904" width="9.140625" style="13"/>
    <col min="13905" max="13905" width="9.28515625" style="13" bestFit="1" customWidth="1"/>
    <col min="13906" max="13909" width="9.140625" style="13"/>
    <col min="13910" max="13910" width="9.28515625" style="13" bestFit="1" customWidth="1"/>
    <col min="13911" max="13912" width="9.140625" style="13"/>
    <col min="13913" max="13913" width="15.85546875" style="13" bestFit="1" customWidth="1"/>
    <col min="13914" max="13915" width="9.140625" style="13"/>
    <col min="13916" max="13916" width="9.28515625" style="13" bestFit="1" customWidth="1"/>
    <col min="13917" max="13920" width="9.140625" style="13"/>
    <col min="13921" max="13921" width="9.28515625" style="13" bestFit="1" customWidth="1"/>
    <col min="13922" max="13925" width="9.140625" style="13"/>
    <col min="13926" max="13926" width="9.28515625" style="13" bestFit="1" customWidth="1"/>
    <col min="13927" max="13928" width="9.140625" style="13"/>
    <col min="13929" max="13929" width="15.85546875" style="13" bestFit="1" customWidth="1"/>
    <col min="13930" max="13931" width="9.140625" style="13"/>
    <col min="13932" max="13932" width="9.28515625" style="13" bestFit="1" customWidth="1"/>
    <col min="13933" max="13936" width="9.140625" style="13"/>
    <col min="13937" max="13937" width="9.28515625" style="13" bestFit="1" customWidth="1"/>
    <col min="13938" max="13941" width="9.140625" style="13"/>
    <col min="13942" max="13942" width="9.28515625" style="13" bestFit="1" customWidth="1"/>
    <col min="13943" max="13944" width="9.140625" style="13"/>
    <col min="13945" max="13945" width="15.85546875" style="13" bestFit="1" customWidth="1"/>
    <col min="13946" max="13947" width="9.140625" style="13"/>
    <col min="13948" max="13948" width="9.28515625" style="13" bestFit="1" customWidth="1"/>
    <col min="13949" max="13952" width="9.140625" style="13"/>
    <col min="13953" max="13953" width="9.28515625" style="13" bestFit="1" customWidth="1"/>
    <col min="13954" max="13957" width="9.140625" style="13"/>
    <col min="13958" max="13958" width="9.28515625" style="13" bestFit="1" customWidth="1"/>
    <col min="13959" max="13960" width="9.140625" style="13"/>
    <col min="13961" max="13961" width="15.85546875" style="13" bestFit="1" customWidth="1"/>
    <col min="13962" max="13963" width="9.140625" style="13"/>
    <col min="13964" max="13964" width="9.28515625" style="13" bestFit="1" customWidth="1"/>
    <col min="13965" max="13968" width="9.140625" style="13"/>
    <col min="13969" max="13969" width="9.28515625" style="13" bestFit="1" customWidth="1"/>
    <col min="13970" max="13973" width="9.140625" style="13"/>
    <col min="13974" max="13974" width="9.28515625" style="13" bestFit="1" customWidth="1"/>
    <col min="13975" max="13976" width="9.140625" style="13"/>
    <col min="13977" max="13977" width="15.85546875" style="13" bestFit="1" customWidth="1"/>
    <col min="13978" max="13979" width="9.140625" style="13"/>
    <col min="13980" max="13980" width="9.28515625" style="13" bestFit="1" customWidth="1"/>
    <col min="13981" max="13984" width="9.140625" style="13"/>
    <col min="13985" max="13985" width="9.28515625" style="13" bestFit="1" customWidth="1"/>
    <col min="13986" max="13989" width="9.140625" style="13"/>
    <col min="13990" max="13990" width="9.28515625" style="13" bestFit="1" customWidth="1"/>
    <col min="13991" max="13992" width="9.140625" style="13"/>
    <col min="13993" max="13993" width="15.85546875" style="13" bestFit="1" customWidth="1"/>
    <col min="13994" max="13995" width="9.140625" style="13"/>
    <col min="13996" max="13996" width="9.28515625" style="13" bestFit="1" customWidth="1"/>
    <col min="13997" max="14000" width="9.140625" style="13"/>
    <col min="14001" max="14001" width="9.28515625" style="13" bestFit="1" customWidth="1"/>
    <col min="14002" max="14005" width="9.140625" style="13"/>
    <col min="14006" max="14006" width="9.28515625" style="13" bestFit="1" customWidth="1"/>
    <col min="14007" max="14008" width="9.140625" style="13"/>
    <col min="14009" max="14009" width="15.85546875" style="13" bestFit="1" customWidth="1"/>
    <col min="14010" max="14011" width="9.140625" style="13"/>
    <col min="14012" max="14012" width="9.28515625" style="13" bestFit="1" customWidth="1"/>
    <col min="14013" max="14016" width="9.140625" style="13"/>
    <col min="14017" max="14017" width="9.28515625" style="13" bestFit="1" customWidth="1"/>
    <col min="14018" max="14021" width="9.140625" style="13"/>
    <col min="14022" max="14022" width="9.28515625" style="13" bestFit="1" customWidth="1"/>
    <col min="14023" max="14024" width="9.140625" style="13"/>
    <col min="14025" max="14025" width="15.85546875" style="13" bestFit="1" customWidth="1"/>
    <col min="14026" max="14027" width="9.140625" style="13"/>
    <col min="14028" max="14028" width="9.28515625" style="13" bestFit="1" customWidth="1"/>
    <col min="14029" max="14032" width="9.140625" style="13"/>
    <col min="14033" max="14033" width="9.28515625" style="13" bestFit="1" customWidth="1"/>
    <col min="14034" max="14037" width="9.140625" style="13"/>
    <col min="14038" max="14038" width="9.28515625" style="13" bestFit="1" customWidth="1"/>
    <col min="14039" max="14040" width="9.140625" style="13"/>
    <col min="14041" max="14041" width="15.85546875" style="13" bestFit="1" customWidth="1"/>
    <col min="14042" max="14043" width="9.140625" style="13"/>
    <col min="14044" max="14044" width="9.28515625" style="13" bestFit="1" customWidth="1"/>
    <col min="14045" max="14048" width="9.140625" style="13"/>
    <col min="14049" max="14049" width="9.28515625" style="13" bestFit="1" customWidth="1"/>
    <col min="14050" max="14053" width="9.140625" style="13"/>
    <col min="14054" max="14054" width="9.28515625" style="13" bestFit="1" customWidth="1"/>
    <col min="14055" max="14056" width="9.140625" style="13"/>
    <col min="14057" max="14057" width="15.85546875" style="13" bestFit="1" customWidth="1"/>
    <col min="14058" max="14059" width="9.140625" style="13"/>
    <col min="14060" max="14060" width="9.28515625" style="13" bestFit="1" customWidth="1"/>
    <col min="14061" max="14064" width="9.140625" style="13"/>
    <col min="14065" max="14065" width="9.28515625" style="13" bestFit="1" customWidth="1"/>
    <col min="14066" max="14069" width="9.140625" style="13"/>
    <col min="14070" max="14070" width="9.28515625" style="13" bestFit="1" customWidth="1"/>
    <col min="14071" max="14072" width="9.140625" style="13"/>
    <col min="14073" max="14073" width="15.85546875" style="13" bestFit="1" customWidth="1"/>
    <col min="14074" max="14075" width="9.140625" style="13"/>
    <col min="14076" max="14076" width="9.28515625" style="13" bestFit="1" customWidth="1"/>
    <col min="14077" max="14080" width="9.140625" style="13"/>
    <col min="14081" max="14081" width="9.28515625" style="13" bestFit="1" customWidth="1"/>
    <col min="14082" max="14085" width="9.140625" style="13"/>
    <col min="14086" max="14086" width="9.28515625" style="13" bestFit="1" customWidth="1"/>
    <col min="14087" max="14088" width="9.140625" style="13"/>
    <col min="14089" max="14089" width="15.85546875" style="13" bestFit="1" customWidth="1"/>
    <col min="14090" max="14091" width="9.140625" style="13"/>
    <col min="14092" max="14092" width="9.28515625" style="13" bestFit="1" customWidth="1"/>
    <col min="14093" max="14096" width="9.140625" style="13"/>
    <col min="14097" max="14097" width="9.28515625" style="13" bestFit="1" customWidth="1"/>
    <col min="14098" max="14101" width="9.140625" style="13"/>
    <col min="14102" max="14102" width="9.28515625" style="13" bestFit="1" customWidth="1"/>
    <col min="14103" max="14104" width="9.140625" style="13"/>
    <col min="14105" max="14105" width="15.85546875" style="13" bestFit="1" customWidth="1"/>
    <col min="14106" max="14107" width="9.140625" style="13"/>
    <col min="14108" max="14108" width="9.28515625" style="13" bestFit="1" customWidth="1"/>
    <col min="14109" max="14112" width="9.140625" style="13"/>
    <col min="14113" max="14113" width="9.28515625" style="13" bestFit="1" customWidth="1"/>
    <col min="14114" max="14117" width="9.140625" style="13"/>
    <col min="14118" max="14118" width="9.28515625" style="13" bestFit="1" customWidth="1"/>
    <col min="14119" max="14120" width="9.140625" style="13"/>
    <col min="14121" max="14121" width="15.85546875" style="13" bestFit="1" customWidth="1"/>
    <col min="14122" max="14123" width="9.140625" style="13"/>
    <col min="14124" max="14124" width="9.28515625" style="13" bestFit="1" customWidth="1"/>
    <col min="14125" max="14128" width="9.140625" style="13"/>
    <col min="14129" max="14129" width="9.28515625" style="13" bestFit="1" customWidth="1"/>
    <col min="14130" max="14133" width="9.140625" style="13"/>
    <col min="14134" max="14134" width="9.28515625" style="13" bestFit="1" customWidth="1"/>
    <col min="14135" max="14136" width="9.140625" style="13"/>
    <col min="14137" max="14137" width="15.85546875" style="13" bestFit="1" customWidth="1"/>
    <col min="14138" max="14139" width="9.140625" style="13"/>
    <col min="14140" max="14140" width="9.28515625" style="13" bestFit="1" customWidth="1"/>
    <col min="14141" max="14144" width="9.140625" style="13"/>
    <col min="14145" max="14145" width="9.28515625" style="13" bestFit="1" customWidth="1"/>
    <col min="14146" max="14149" width="9.140625" style="13"/>
    <col min="14150" max="14150" width="9.28515625" style="13" bestFit="1" customWidth="1"/>
    <col min="14151" max="14152" width="9.140625" style="13"/>
    <col min="14153" max="14153" width="15.85546875" style="13" bestFit="1" customWidth="1"/>
    <col min="14154" max="14155" width="9.140625" style="13"/>
    <col min="14156" max="14156" width="9.28515625" style="13" bestFit="1" customWidth="1"/>
    <col min="14157" max="14160" width="9.140625" style="13"/>
    <col min="14161" max="14161" width="9.28515625" style="13" bestFit="1" customWidth="1"/>
    <col min="14162" max="14165" width="9.140625" style="13"/>
    <col min="14166" max="14166" width="9.28515625" style="13" bestFit="1" customWidth="1"/>
    <col min="14167" max="14168" width="9.140625" style="13"/>
    <col min="14169" max="14169" width="15.85546875" style="13" bestFit="1" customWidth="1"/>
    <col min="14170" max="14171" width="9.140625" style="13"/>
    <col min="14172" max="14172" width="9.28515625" style="13" bestFit="1" customWidth="1"/>
    <col min="14173" max="14176" width="9.140625" style="13"/>
    <col min="14177" max="14177" width="9.28515625" style="13" bestFit="1" customWidth="1"/>
    <col min="14178" max="14181" width="9.140625" style="13"/>
    <col min="14182" max="14182" width="9.28515625" style="13" bestFit="1" customWidth="1"/>
    <col min="14183" max="14184" width="9.140625" style="13"/>
    <col min="14185" max="14185" width="15.85546875" style="13" bestFit="1" customWidth="1"/>
    <col min="14186" max="14187" width="9.140625" style="13"/>
    <col min="14188" max="14188" width="9.28515625" style="13" bestFit="1" customWidth="1"/>
    <col min="14189" max="14192" width="9.140625" style="13"/>
    <col min="14193" max="14193" width="9.28515625" style="13" bestFit="1" customWidth="1"/>
    <col min="14194" max="14197" width="9.140625" style="13"/>
    <col min="14198" max="14198" width="9.28515625" style="13" bestFit="1" customWidth="1"/>
    <col min="14199" max="14200" width="9.140625" style="13"/>
    <col min="14201" max="14201" width="15.85546875" style="13" bestFit="1" customWidth="1"/>
    <col min="14202" max="14203" width="9.140625" style="13"/>
    <col min="14204" max="14204" width="9.28515625" style="13" bestFit="1" customWidth="1"/>
    <col min="14205" max="14208" width="9.140625" style="13"/>
    <col min="14209" max="14209" width="9.28515625" style="13" bestFit="1" customWidth="1"/>
    <col min="14210" max="14213" width="9.140625" style="13"/>
    <col min="14214" max="14214" width="9.28515625" style="13" bestFit="1" customWidth="1"/>
    <col min="14215" max="14216" width="9.140625" style="13"/>
    <col min="14217" max="14217" width="15.85546875" style="13" bestFit="1" customWidth="1"/>
    <col min="14218" max="14219" width="9.140625" style="13"/>
    <col min="14220" max="14220" width="9.28515625" style="13" bestFit="1" customWidth="1"/>
    <col min="14221" max="14224" width="9.140625" style="13"/>
    <col min="14225" max="14225" width="9.28515625" style="13" bestFit="1" customWidth="1"/>
    <col min="14226" max="14229" width="9.140625" style="13"/>
    <col min="14230" max="14230" width="9.28515625" style="13" bestFit="1" customWidth="1"/>
    <col min="14231" max="14232" width="9.140625" style="13"/>
    <col min="14233" max="14233" width="15.85546875" style="13" bestFit="1" customWidth="1"/>
    <col min="14234" max="14235" width="9.140625" style="13"/>
    <col min="14236" max="14236" width="9.28515625" style="13" bestFit="1" customWidth="1"/>
    <col min="14237" max="14240" width="9.140625" style="13"/>
    <col min="14241" max="14241" width="9.28515625" style="13" bestFit="1" customWidth="1"/>
    <col min="14242" max="14245" width="9.140625" style="13"/>
    <col min="14246" max="14246" width="9.28515625" style="13" bestFit="1" customWidth="1"/>
    <col min="14247" max="14248" width="9.140625" style="13"/>
    <col min="14249" max="14249" width="15.85546875" style="13" bestFit="1" customWidth="1"/>
    <col min="14250" max="14251" width="9.140625" style="13"/>
    <col min="14252" max="14252" width="9.28515625" style="13" bestFit="1" customWidth="1"/>
    <col min="14253" max="14256" width="9.140625" style="13"/>
    <col min="14257" max="14257" width="9.28515625" style="13" bestFit="1" customWidth="1"/>
    <col min="14258" max="14261" width="9.140625" style="13"/>
    <col min="14262" max="14262" width="9.28515625" style="13" bestFit="1" customWidth="1"/>
    <col min="14263" max="14264" width="9.140625" style="13"/>
    <col min="14265" max="14265" width="15.85546875" style="13" bestFit="1" customWidth="1"/>
    <col min="14266" max="14267" width="9.140625" style="13"/>
    <col min="14268" max="14268" width="9.28515625" style="13" bestFit="1" customWidth="1"/>
    <col min="14269" max="14272" width="9.140625" style="13"/>
    <col min="14273" max="14273" width="9.28515625" style="13" bestFit="1" customWidth="1"/>
    <col min="14274" max="14277" width="9.140625" style="13"/>
    <col min="14278" max="14278" width="9.28515625" style="13" bestFit="1" customWidth="1"/>
    <col min="14279" max="14280" width="9.140625" style="13"/>
    <col min="14281" max="14281" width="15.85546875" style="13" bestFit="1" customWidth="1"/>
    <col min="14282" max="14283" width="9.140625" style="13"/>
    <col min="14284" max="14284" width="9.28515625" style="13" bestFit="1" customWidth="1"/>
    <col min="14285" max="14288" width="9.140625" style="13"/>
    <col min="14289" max="14289" width="9.28515625" style="13" bestFit="1" customWidth="1"/>
    <col min="14290" max="14293" width="9.140625" style="13"/>
    <col min="14294" max="14294" width="9.28515625" style="13" bestFit="1" customWidth="1"/>
    <col min="14295" max="14296" width="9.140625" style="13"/>
    <col min="14297" max="14297" width="15.85546875" style="13" bestFit="1" customWidth="1"/>
    <col min="14298" max="14299" width="9.140625" style="13"/>
    <col min="14300" max="14300" width="9.28515625" style="13" bestFit="1" customWidth="1"/>
    <col min="14301" max="14304" width="9.140625" style="13"/>
    <col min="14305" max="14305" width="9.28515625" style="13" bestFit="1" customWidth="1"/>
    <col min="14306" max="14309" width="9.140625" style="13"/>
    <col min="14310" max="14310" width="9.28515625" style="13" bestFit="1" customWidth="1"/>
    <col min="14311" max="14312" width="9.140625" style="13"/>
    <col min="14313" max="14313" width="15.85546875" style="13" bestFit="1" customWidth="1"/>
    <col min="14314" max="14315" width="9.140625" style="13"/>
    <col min="14316" max="14316" width="9.28515625" style="13" bestFit="1" customWidth="1"/>
    <col min="14317" max="14320" width="9.140625" style="13"/>
    <col min="14321" max="14321" width="9.28515625" style="13" bestFit="1" customWidth="1"/>
    <col min="14322" max="14325" width="9.140625" style="13"/>
    <col min="14326" max="14326" width="9.28515625" style="13" bestFit="1" customWidth="1"/>
    <col min="14327" max="14328" width="9.140625" style="13"/>
    <col min="14329" max="14329" width="15.85546875" style="13" bestFit="1" customWidth="1"/>
    <col min="14330" max="14331" width="9.140625" style="13"/>
    <col min="14332" max="14332" width="9.28515625" style="13" bestFit="1" customWidth="1"/>
    <col min="14333" max="14336" width="9.140625" style="13"/>
    <col min="14337" max="14337" width="9.28515625" style="13" bestFit="1" customWidth="1"/>
    <col min="14338" max="14341" width="9.140625" style="13"/>
    <col min="14342" max="14342" width="9.28515625" style="13" bestFit="1" customWidth="1"/>
    <col min="14343" max="14344" width="9.140625" style="13"/>
    <col min="14345" max="14345" width="15.85546875" style="13" bestFit="1" customWidth="1"/>
    <col min="14346" max="14347" width="9.140625" style="13"/>
    <col min="14348" max="14348" width="9.28515625" style="13" bestFit="1" customWidth="1"/>
    <col min="14349" max="14352" width="9.140625" style="13"/>
    <col min="14353" max="14353" width="9.28515625" style="13" bestFit="1" customWidth="1"/>
    <col min="14354" max="14357" width="9.140625" style="13"/>
    <col min="14358" max="14358" width="9.28515625" style="13" bestFit="1" customWidth="1"/>
    <col min="14359" max="14360" width="9.140625" style="13"/>
    <col min="14361" max="14361" width="15.85546875" style="13" bestFit="1" customWidth="1"/>
    <col min="14362" max="14363" width="9.140625" style="13"/>
    <col min="14364" max="14364" width="9.28515625" style="13" bestFit="1" customWidth="1"/>
    <col min="14365" max="14368" width="9.140625" style="13"/>
    <col min="14369" max="14369" width="9.28515625" style="13" bestFit="1" customWidth="1"/>
    <col min="14370" max="14373" width="9.140625" style="13"/>
    <col min="14374" max="14374" width="9.28515625" style="13" bestFit="1" customWidth="1"/>
    <col min="14375" max="14376" width="9.140625" style="13"/>
    <col min="14377" max="14377" width="15.85546875" style="13" bestFit="1" customWidth="1"/>
    <col min="14378" max="14379" width="9.140625" style="13"/>
    <col min="14380" max="14380" width="9.28515625" style="13" bestFit="1" customWidth="1"/>
    <col min="14381" max="14384" width="9.140625" style="13"/>
    <col min="14385" max="14385" width="9.28515625" style="13" bestFit="1" customWidth="1"/>
    <col min="14386" max="14389" width="9.140625" style="13"/>
    <col min="14390" max="14390" width="9.28515625" style="13" bestFit="1" customWidth="1"/>
    <col min="14391" max="14392" width="9.140625" style="13"/>
    <col min="14393" max="14393" width="15.85546875" style="13" bestFit="1" customWidth="1"/>
    <col min="14394" max="14395" width="9.140625" style="13"/>
    <col min="14396" max="14396" width="9.28515625" style="13" bestFit="1" customWidth="1"/>
    <col min="14397" max="14400" width="9.140625" style="13"/>
    <col min="14401" max="14401" width="9.28515625" style="13" bestFit="1" customWidth="1"/>
    <col min="14402" max="14405" width="9.140625" style="13"/>
    <col min="14406" max="14406" width="9.28515625" style="13" bestFit="1" customWidth="1"/>
    <col min="14407" max="14408" width="9.140625" style="13"/>
    <col min="14409" max="14409" width="15.85546875" style="13" bestFit="1" customWidth="1"/>
    <col min="14410" max="14411" width="9.140625" style="13"/>
    <col min="14412" max="14412" width="9.28515625" style="13" bestFit="1" customWidth="1"/>
    <col min="14413" max="14416" width="9.140625" style="13"/>
    <col min="14417" max="14417" width="9.28515625" style="13" bestFit="1" customWidth="1"/>
    <col min="14418" max="14421" width="9.140625" style="13"/>
    <col min="14422" max="14422" width="9.28515625" style="13" bestFit="1" customWidth="1"/>
    <col min="14423" max="14424" width="9.140625" style="13"/>
    <col min="14425" max="14425" width="15.85546875" style="13" bestFit="1" customWidth="1"/>
    <col min="14426" max="14427" width="9.140625" style="13"/>
    <col min="14428" max="14428" width="9.28515625" style="13" bestFit="1" customWidth="1"/>
    <col min="14429" max="14432" width="9.140625" style="13"/>
    <col min="14433" max="14433" width="9.28515625" style="13" bestFit="1" customWidth="1"/>
    <col min="14434" max="14437" width="9.140625" style="13"/>
    <col min="14438" max="14438" width="9.28515625" style="13" bestFit="1" customWidth="1"/>
    <col min="14439" max="14440" width="9.140625" style="13"/>
    <col min="14441" max="14441" width="15.85546875" style="13" bestFit="1" customWidth="1"/>
    <col min="14442" max="14443" width="9.140625" style="13"/>
    <col min="14444" max="14444" width="9.28515625" style="13" bestFit="1" customWidth="1"/>
    <col min="14445" max="14448" width="9.140625" style="13"/>
    <col min="14449" max="14449" width="9.28515625" style="13" bestFit="1" customWidth="1"/>
    <col min="14450" max="14453" width="9.140625" style="13"/>
    <col min="14454" max="14454" width="9.28515625" style="13" bestFit="1" customWidth="1"/>
    <col min="14455" max="14456" width="9.140625" style="13"/>
    <col min="14457" max="14457" width="15.85546875" style="13" bestFit="1" customWidth="1"/>
    <col min="14458" max="14459" width="9.140625" style="13"/>
    <col min="14460" max="14460" width="9.28515625" style="13" bestFit="1" customWidth="1"/>
    <col min="14461" max="14464" width="9.140625" style="13"/>
    <col min="14465" max="14465" width="9.28515625" style="13" bestFit="1" customWidth="1"/>
    <col min="14466" max="14469" width="9.140625" style="13"/>
    <col min="14470" max="14470" width="9.28515625" style="13" bestFit="1" customWidth="1"/>
    <col min="14471" max="14472" width="9.140625" style="13"/>
    <col min="14473" max="14473" width="15.85546875" style="13" bestFit="1" customWidth="1"/>
    <col min="14474" max="14475" width="9.140625" style="13"/>
    <col min="14476" max="14476" width="9.28515625" style="13" bestFit="1" customWidth="1"/>
    <col min="14477" max="14480" width="9.140625" style="13"/>
    <col min="14481" max="14481" width="9.28515625" style="13" bestFit="1" customWidth="1"/>
    <col min="14482" max="14485" width="9.140625" style="13"/>
    <col min="14486" max="14486" width="9.28515625" style="13" bestFit="1" customWidth="1"/>
    <col min="14487" max="14488" width="9.140625" style="13"/>
    <col min="14489" max="14489" width="15.85546875" style="13" bestFit="1" customWidth="1"/>
    <col min="14490" max="14491" width="9.140625" style="13"/>
    <col min="14492" max="14492" width="9.28515625" style="13" bestFit="1" customWidth="1"/>
    <col min="14493" max="14496" width="9.140625" style="13"/>
    <col min="14497" max="14497" width="9.28515625" style="13" bestFit="1" customWidth="1"/>
    <col min="14498" max="14501" width="9.140625" style="13"/>
    <col min="14502" max="14502" width="9.28515625" style="13" bestFit="1" customWidth="1"/>
    <col min="14503" max="14504" width="9.140625" style="13"/>
    <col min="14505" max="14505" width="15.85546875" style="13" bestFit="1" customWidth="1"/>
    <col min="14506" max="14507" width="9.140625" style="13"/>
    <col min="14508" max="14508" width="9.28515625" style="13" bestFit="1" customWidth="1"/>
    <col min="14509" max="14512" width="9.140625" style="13"/>
    <col min="14513" max="14513" width="9.28515625" style="13" bestFit="1" customWidth="1"/>
    <col min="14514" max="14517" width="9.140625" style="13"/>
    <col min="14518" max="14518" width="9.28515625" style="13" bestFit="1" customWidth="1"/>
    <col min="14519" max="14520" width="9.140625" style="13"/>
    <col min="14521" max="14521" width="15.85546875" style="13" bestFit="1" customWidth="1"/>
    <col min="14522" max="14523" width="9.140625" style="13"/>
    <col min="14524" max="14524" width="9.28515625" style="13" bestFit="1" customWidth="1"/>
    <col min="14525" max="14528" width="9.140625" style="13"/>
    <col min="14529" max="14529" width="9.28515625" style="13" bestFit="1" customWidth="1"/>
    <col min="14530" max="14533" width="9.140625" style="13"/>
    <col min="14534" max="14534" width="9.28515625" style="13" bestFit="1" customWidth="1"/>
    <col min="14535" max="14536" width="9.140625" style="13"/>
    <col min="14537" max="14537" width="15.85546875" style="13" bestFit="1" customWidth="1"/>
    <col min="14538" max="14539" width="9.140625" style="13"/>
    <col min="14540" max="14540" width="9.28515625" style="13" bestFit="1" customWidth="1"/>
    <col min="14541" max="14544" width="9.140625" style="13"/>
    <col min="14545" max="14545" width="9.28515625" style="13" bestFit="1" customWidth="1"/>
    <col min="14546" max="14549" width="9.140625" style="13"/>
    <col min="14550" max="14550" width="9.28515625" style="13" bestFit="1" customWidth="1"/>
    <col min="14551" max="14552" width="9.140625" style="13"/>
    <col min="14553" max="14553" width="15.85546875" style="13" bestFit="1" customWidth="1"/>
    <col min="14554" max="14555" width="9.140625" style="13"/>
    <col min="14556" max="14556" width="9.28515625" style="13" bestFit="1" customWidth="1"/>
    <col min="14557" max="14560" width="9.140625" style="13"/>
    <col min="14561" max="14561" width="9.28515625" style="13" bestFit="1" customWidth="1"/>
    <col min="14562" max="14565" width="9.140625" style="13"/>
    <col min="14566" max="14566" width="9.28515625" style="13" bestFit="1" customWidth="1"/>
    <col min="14567" max="14568" width="9.140625" style="13"/>
    <col min="14569" max="14569" width="15.85546875" style="13" bestFit="1" customWidth="1"/>
    <col min="14570" max="14571" width="9.140625" style="13"/>
    <col min="14572" max="14572" width="9.28515625" style="13" bestFit="1" customWidth="1"/>
    <col min="14573" max="14576" width="9.140625" style="13"/>
    <col min="14577" max="14577" width="9.28515625" style="13" bestFit="1" customWidth="1"/>
    <col min="14578" max="14581" width="9.140625" style="13"/>
    <col min="14582" max="14582" width="9.28515625" style="13" bestFit="1" customWidth="1"/>
    <col min="14583" max="14584" width="9.140625" style="13"/>
    <col min="14585" max="14585" width="15.85546875" style="13" bestFit="1" customWidth="1"/>
    <col min="14586" max="14587" width="9.140625" style="13"/>
    <col min="14588" max="14588" width="9.28515625" style="13" bestFit="1" customWidth="1"/>
    <col min="14589" max="14592" width="9.140625" style="13"/>
    <col min="14593" max="14593" width="9.28515625" style="13" bestFit="1" customWidth="1"/>
    <col min="14594" max="14597" width="9.140625" style="13"/>
    <col min="14598" max="14598" width="9.28515625" style="13" bestFit="1" customWidth="1"/>
    <col min="14599" max="14600" width="9.140625" style="13"/>
    <col min="14601" max="14601" width="15.85546875" style="13" bestFit="1" customWidth="1"/>
    <col min="14602" max="14603" width="9.140625" style="13"/>
    <col min="14604" max="14604" width="9.28515625" style="13" bestFit="1" customWidth="1"/>
    <col min="14605" max="14608" width="9.140625" style="13"/>
    <col min="14609" max="14609" width="9.28515625" style="13" bestFit="1" customWidth="1"/>
    <col min="14610" max="14613" width="9.140625" style="13"/>
    <col min="14614" max="14614" width="9.28515625" style="13" bestFit="1" customWidth="1"/>
    <col min="14615" max="14616" width="9.140625" style="13"/>
    <col min="14617" max="14617" width="15.85546875" style="13" bestFit="1" customWidth="1"/>
    <col min="14618" max="14619" width="9.140625" style="13"/>
    <col min="14620" max="14620" width="9.28515625" style="13" bestFit="1" customWidth="1"/>
    <col min="14621" max="14624" width="9.140625" style="13"/>
    <col min="14625" max="14625" width="9.28515625" style="13" bestFit="1" customWidth="1"/>
    <col min="14626" max="14629" width="9.140625" style="13"/>
    <col min="14630" max="14630" width="9.28515625" style="13" bestFit="1" customWidth="1"/>
    <col min="14631" max="14632" width="9.140625" style="13"/>
    <col min="14633" max="14633" width="15.85546875" style="13" bestFit="1" customWidth="1"/>
    <col min="14634" max="14635" width="9.140625" style="13"/>
    <col min="14636" max="14636" width="9.28515625" style="13" bestFit="1" customWidth="1"/>
    <col min="14637" max="14640" width="9.140625" style="13"/>
    <col min="14641" max="14641" width="9.28515625" style="13" bestFit="1" customWidth="1"/>
    <col min="14642" max="14645" width="9.140625" style="13"/>
    <col min="14646" max="14646" width="9.28515625" style="13" bestFit="1" customWidth="1"/>
    <col min="14647" max="14648" width="9.140625" style="13"/>
    <col min="14649" max="14649" width="15.85546875" style="13" bestFit="1" customWidth="1"/>
    <col min="14650" max="14651" width="9.140625" style="13"/>
    <col min="14652" max="14652" width="9.28515625" style="13" bestFit="1" customWidth="1"/>
    <col min="14653" max="14656" width="9.140625" style="13"/>
    <col min="14657" max="14657" width="9.28515625" style="13" bestFit="1" customWidth="1"/>
    <col min="14658" max="14661" width="9.140625" style="13"/>
    <col min="14662" max="14662" width="9.28515625" style="13" bestFit="1" customWidth="1"/>
    <col min="14663" max="14664" width="9.140625" style="13"/>
    <col min="14665" max="14665" width="15.85546875" style="13" bestFit="1" customWidth="1"/>
    <col min="14666" max="14667" width="9.140625" style="13"/>
    <col min="14668" max="14668" width="9.28515625" style="13" bestFit="1" customWidth="1"/>
    <col min="14669" max="14672" width="9.140625" style="13"/>
    <col min="14673" max="14673" width="9.28515625" style="13" bestFit="1" customWidth="1"/>
    <col min="14674" max="14677" width="9.140625" style="13"/>
    <col min="14678" max="14678" width="9.28515625" style="13" bestFit="1" customWidth="1"/>
    <col min="14679" max="14680" width="9.140625" style="13"/>
    <col min="14681" max="14681" width="15.85546875" style="13" bestFit="1" customWidth="1"/>
    <col min="14682" max="14683" width="9.140625" style="13"/>
    <col min="14684" max="14684" width="9.28515625" style="13" bestFit="1" customWidth="1"/>
    <col min="14685" max="14688" width="9.140625" style="13"/>
    <col min="14689" max="14689" width="9.28515625" style="13" bestFit="1" customWidth="1"/>
    <col min="14690" max="14693" width="9.140625" style="13"/>
    <col min="14694" max="14694" width="9.28515625" style="13" bestFit="1" customWidth="1"/>
    <col min="14695" max="14696" width="9.140625" style="13"/>
    <col min="14697" max="14697" width="15.85546875" style="13" bestFit="1" customWidth="1"/>
    <col min="14698" max="14699" width="9.140625" style="13"/>
    <col min="14700" max="14700" width="9.28515625" style="13" bestFit="1" customWidth="1"/>
    <col min="14701" max="14704" width="9.140625" style="13"/>
    <col min="14705" max="14705" width="9.28515625" style="13" bestFit="1" customWidth="1"/>
    <col min="14706" max="14709" width="9.140625" style="13"/>
    <col min="14710" max="14710" width="9.28515625" style="13" bestFit="1" customWidth="1"/>
    <col min="14711" max="14712" width="9.140625" style="13"/>
    <col min="14713" max="14713" width="15.85546875" style="13" bestFit="1" customWidth="1"/>
    <col min="14714" max="14715" width="9.140625" style="13"/>
    <col min="14716" max="14716" width="9.28515625" style="13" bestFit="1" customWidth="1"/>
    <col min="14717" max="14720" width="9.140625" style="13"/>
    <col min="14721" max="14721" width="9.28515625" style="13" bestFit="1" customWidth="1"/>
    <col min="14722" max="14725" width="9.140625" style="13"/>
    <col min="14726" max="14726" width="9.28515625" style="13" bestFit="1" customWidth="1"/>
    <col min="14727" max="14728" width="9.140625" style="13"/>
    <col min="14729" max="14729" width="15.85546875" style="13" bestFit="1" customWidth="1"/>
    <col min="14730" max="14731" width="9.140625" style="13"/>
    <col min="14732" max="14732" width="9.28515625" style="13" bestFit="1" customWidth="1"/>
    <col min="14733" max="14736" width="9.140625" style="13"/>
    <col min="14737" max="14737" width="9.28515625" style="13" bestFit="1" customWidth="1"/>
    <col min="14738" max="14741" width="9.140625" style="13"/>
    <col min="14742" max="14742" width="9.28515625" style="13" bestFit="1" customWidth="1"/>
    <col min="14743" max="14744" width="9.140625" style="13"/>
    <col min="14745" max="14745" width="15.85546875" style="13" bestFit="1" customWidth="1"/>
    <col min="14746" max="14747" width="9.140625" style="13"/>
    <col min="14748" max="14748" width="9.28515625" style="13" bestFit="1" customWidth="1"/>
    <col min="14749" max="14752" width="9.140625" style="13"/>
    <col min="14753" max="14753" width="9.28515625" style="13" bestFit="1" customWidth="1"/>
    <col min="14754" max="14757" width="9.140625" style="13"/>
    <col min="14758" max="14758" width="9.28515625" style="13" bestFit="1" customWidth="1"/>
    <col min="14759" max="14760" width="9.140625" style="13"/>
    <col min="14761" max="14761" width="15.85546875" style="13" bestFit="1" customWidth="1"/>
    <col min="14762" max="14763" width="9.140625" style="13"/>
    <col min="14764" max="14764" width="9.28515625" style="13" bestFit="1" customWidth="1"/>
    <col min="14765" max="14768" width="9.140625" style="13"/>
    <col min="14769" max="14769" width="9.28515625" style="13" bestFit="1" customWidth="1"/>
    <col min="14770" max="14773" width="9.140625" style="13"/>
    <col min="14774" max="14774" width="9.28515625" style="13" bestFit="1" customWidth="1"/>
    <col min="14775" max="14776" width="9.140625" style="13"/>
    <col min="14777" max="14777" width="15.85546875" style="13" bestFit="1" customWidth="1"/>
    <col min="14778" max="14779" width="9.140625" style="13"/>
    <col min="14780" max="14780" width="9.28515625" style="13" bestFit="1" customWidth="1"/>
    <col min="14781" max="14784" width="9.140625" style="13"/>
    <col min="14785" max="14785" width="9.28515625" style="13" bestFit="1" customWidth="1"/>
    <col min="14786" max="14789" width="9.140625" style="13"/>
    <col min="14790" max="14790" width="9.28515625" style="13" bestFit="1" customWidth="1"/>
    <col min="14791" max="14792" width="9.140625" style="13"/>
    <col min="14793" max="14793" width="15.85546875" style="13" bestFit="1" customWidth="1"/>
    <col min="14794" max="14795" width="9.140625" style="13"/>
    <col min="14796" max="14796" width="9.28515625" style="13" bestFit="1" customWidth="1"/>
    <col min="14797" max="14800" width="9.140625" style="13"/>
    <col min="14801" max="14801" width="9.28515625" style="13" bestFit="1" customWidth="1"/>
    <col min="14802" max="14805" width="9.140625" style="13"/>
    <col min="14806" max="14806" width="9.28515625" style="13" bestFit="1" customWidth="1"/>
    <col min="14807" max="14808" width="9.140625" style="13"/>
    <col min="14809" max="14809" width="15.85546875" style="13" bestFit="1" customWidth="1"/>
    <col min="14810" max="14811" width="9.140625" style="13"/>
    <col min="14812" max="14812" width="9.28515625" style="13" bestFit="1" customWidth="1"/>
    <col min="14813" max="14816" width="9.140625" style="13"/>
    <col min="14817" max="14817" width="9.28515625" style="13" bestFit="1" customWidth="1"/>
    <col min="14818" max="14821" width="9.140625" style="13"/>
    <col min="14822" max="14822" width="9.28515625" style="13" bestFit="1" customWidth="1"/>
    <col min="14823" max="14824" width="9.140625" style="13"/>
    <col min="14825" max="14825" width="15.85546875" style="13" bestFit="1" customWidth="1"/>
    <col min="14826" max="14827" width="9.140625" style="13"/>
    <col min="14828" max="14828" width="9.28515625" style="13" bestFit="1" customWidth="1"/>
    <col min="14829" max="14832" width="9.140625" style="13"/>
    <col min="14833" max="14833" width="9.28515625" style="13" bestFit="1" customWidth="1"/>
    <col min="14834" max="14837" width="9.140625" style="13"/>
    <col min="14838" max="14838" width="9.28515625" style="13" bestFit="1" customWidth="1"/>
    <col min="14839" max="14840" width="9.140625" style="13"/>
    <col min="14841" max="14841" width="15.85546875" style="13" bestFit="1" customWidth="1"/>
    <col min="14842" max="14843" width="9.140625" style="13"/>
    <col min="14844" max="14844" width="9.28515625" style="13" bestFit="1" customWidth="1"/>
    <col min="14845" max="14848" width="9.140625" style="13"/>
    <col min="14849" max="14849" width="9.28515625" style="13" bestFit="1" customWidth="1"/>
    <col min="14850" max="14853" width="9.140625" style="13"/>
    <col min="14854" max="14854" width="9.28515625" style="13" bestFit="1" customWidth="1"/>
    <col min="14855" max="14856" width="9.140625" style="13"/>
    <col min="14857" max="14857" width="15.85546875" style="13" bestFit="1" customWidth="1"/>
    <col min="14858" max="14859" width="9.140625" style="13"/>
    <col min="14860" max="14860" width="9.28515625" style="13" bestFit="1" customWidth="1"/>
    <col min="14861" max="14864" width="9.140625" style="13"/>
    <col min="14865" max="14865" width="9.28515625" style="13" bestFit="1" customWidth="1"/>
    <col min="14866" max="14869" width="9.140625" style="13"/>
    <col min="14870" max="14870" width="9.28515625" style="13" bestFit="1" customWidth="1"/>
    <col min="14871" max="14872" width="9.140625" style="13"/>
    <col min="14873" max="14873" width="15.85546875" style="13" bestFit="1" customWidth="1"/>
    <col min="14874" max="14875" width="9.140625" style="13"/>
    <col min="14876" max="14876" width="9.28515625" style="13" bestFit="1" customWidth="1"/>
    <col min="14877" max="14880" width="9.140625" style="13"/>
    <col min="14881" max="14881" width="9.28515625" style="13" bestFit="1" customWidth="1"/>
    <col min="14882" max="14885" width="9.140625" style="13"/>
    <col min="14886" max="14886" width="9.28515625" style="13" bestFit="1" customWidth="1"/>
    <col min="14887" max="14888" width="9.140625" style="13"/>
    <col min="14889" max="14889" width="15.85546875" style="13" bestFit="1" customWidth="1"/>
    <col min="14890" max="14891" width="9.140625" style="13"/>
    <col min="14892" max="14892" width="9.28515625" style="13" bestFit="1" customWidth="1"/>
    <col min="14893" max="14896" width="9.140625" style="13"/>
    <col min="14897" max="14897" width="9.28515625" style="13" bestFit="1" customWidth="1"/>
    <col min="14898" max="14901" width="9.140625" style="13"/>
    <col min="14902" max="14902" width="9.28515625" style="13" bestFit="1" customWidth="1"/>
    <col min="14903" max="14904" width="9.140625" style="13"/>
    <col min="14905" max="14905" width="15.85546875" style="13" bestFit="1" customWidth="1"/>
    <col min="14906" max="14907" width="9.140625" style="13"/>
    <col min="14908" max="14908" width="9.28515625" style="13" bestFit="1" customWidth="1"/>
    <col min="14909" max="14912" width="9.140625" style="13"/>
    <col min="14913" max="14913" width="9.28515625" style="13" bestFit="1" customWidth="1"/>
    <col min="14914" max="14917" width="9.140625" style="13"/>
    <col min="14918" max="14918" width="9.28515625" style="13" bestFit="1" customWidth="1"/>
    <col min="14919" max="14920" width="9.140625" style="13"/>
    <col min="14921" max="14921" width="15.85546875" style="13" bestFit="1" customWidth="1"/>
    <col min="14922" max="14923" width="9.140625" style="13"/>
    <col min="14924" max="14924" width="9.28515625" style="13" bestFit="1" customWidth="1"/>
    <col min="14925" max="14928" width="9.140625" style="13"/>
    <col min="14929" max="14929" width="9.28515625" style="13" bestFit="1" customWidth="1"/>
    <col min="14930" max="14933" width="9.140625" style="13"/>
    <col min="14934" max="14934" width="9.28515625" style="13" bestFit="1" customWidth="1"/>
    <col min="14935" max="14936" width="9.140625" style="13"/>
    <col min="14937" max="14937" width="15.85546875" style="13" bestFit="1" customWidth="1"/>
    <col min="14938" max="14939" width="9.140625" style="13"/>
    <col min="14940" max="14940" width="9.28515625" style="13" bestFit="1" customWidth="1"/>
    <col min="14941" max="14944" width="9.140625" style="13"/>
    <col min="14945" max="14945" width="9.28515625" style="13" bestFit="1" customWidth="1"/>
    <col min="14946" max="14949" width="9.140625" style="13"/>
    <col min="14950" max="14950" width="9.28515625" style="13" bestFit="1" customWidth="1"/>
    <col min="14951" max="14952" width="9.140625" style="13"/>
    <col min="14953" max="14953" width="15.85546875" style="13" bestFit="1" customWidth="1"/>
    <col min="14954" max="14955" width="9.140625" style="13"/>
    <col min="14956" max="14956" width="9.28515625" style="13" bestFit="1" customWidth="1"/>
    <col min="14957" max="14960" width="9.140625" style="13"/>
    <col min="14961" max="14961" width="9.28515625" style="13" bestFit="1" customWidth="1"/>
    <col min="14962" max="14965" width="9.140625" style="13"/>
    <col min="14966" max="14966" width="9.28515625" style="13" bestFit="1" customWidth="1"/>
    <col min="14967" max="14968" width="9.140625" style="13"/>
    <col min="14969" max="14969" width="15.85546875" style="13" bestFit="1" customWidth="1"/>
    <col min="14970" max="14971" width="9.140625" style="13"/>
    <col min="14972" max="14972" width="9.28515625" style="13" bestFit="1" customWidth="1"/>
    <col min="14973" max="14976" width="9.140625" style="13"/>
    <col min="14977" max="14977" width="9.28515625" style="13" bestFit="1" customWidth="1"/>
    <col min="14978" max="14981" width="9.140625" style="13"/>
    <col min="14982" max="14982" width="9.28515625" style="13" bestFit="1" customWidth="1"/>
    <col min="14983" max="14984" width="9.140625" style="13"/>
    <col min="14985" max="14985" width="15.85546875" style="13" bestFit="1" customWidth="1"/>
    <col min="14986" max="14987" width="9.140625" style="13"/>
    <col min="14988" max="14988" width="9.28515625" style="13" bestFit="1" customWidth="1"/>
    <col min="14989" max="14992" width="9.140625" style="13"/>
    <col min="14993" max="14993" width="9.28515625" style="13" bestFit="1" customWidth="1"/>
    <col min="14994" max="14997" width="9.140625" style="13"/>
    <col min="14998" max="14998" width="9.28515625" style="13" bestFit="1" customWidth="1"/>
    <col min="14999" max="15000" width="9.140625" style="13"/>
    <col min="15001" max="15001" width="15.85546875" style="13" bestFit="1" customWidth="1"/>
    <col min="15002" max="15003" width="9.140625" style="13"/>
    <col min="15004" max="15004" width="9.28515625" style="13" bestFit="1" customWidth="1"/>
    <col min="15005" max="15008" width="9.140625" style="13"/>
    <col min="15009" max="15009" width="9.28515625" style="13" bestFit="1" customWidth="1"/>
    <col min="15010" max="15013" width="9.140625" style="13"/>
    <col min="15014" max="15014" width="9.28515625" style="13" bestFit="1" customWidth="1"/>
    <col min="15015" max="15016" width="9.140625" style="13"/>
    <col min="15017" max="15017" width="15.85546875" style="13" bestFit="1" customWidth="1"/>
    <col min="15018" max="15019" width="9.140625" style="13"/>
    <col min="15020" max="15020" width="9.28515625" style="13" bestFit="1" customWidth="1"/>
    <col min="15021" max="15024" width="9.140625" style="13"/>
    <col min="15025" max="15025" width="9.28515625" style="13" bestFit="1" customWidth="1"/>
    <col min="15026" max="15029" width="9.140625" style="13"/>
    <col min="15030" max="15030" width="9.28515625" style="13" bestFit="1" customWidth="1"/>
    <col min="15031" max="15032" width="9.140625" style="13"/>
    <col min="15033" max="15033" width="15.85546875" style="13" bestFit="1" customWidth="1"/>
    <col min="15034" max="15035" width="9.140625" style="13"/>
    <col min="15036" max="15036" width="9.28515625" style="13" bestFit="1" customWidth="1"/>
    <col min="15037" max="15040" width="9.140625" style="13"/>
    <col min="15041" max="15041" width="9.28515625" style="13" bestFit="1" customWidth="1"/>
    <col min="15042" max="15045" width="9.140625" style="13"/>
    <col min="15046" max="15046" width="9.28515625" style="13" bestFit="1" customWidth="1"/>
    <col min="15047" max="15048" width="9.140625" style="13"/>
    <col min="15049" max="15049" width="15.85546875" style="13" bestFit="1" customWidth="1"/>
    <col min="15050" max="15051" width="9.140625" style="13"/>
    <col min="15052" max="15052" width="9.28515625" style="13" bestFit="1" customWidth="1"/>
    <col min="15053" max="15056" width="9.140625" style="13"/>
    <col min="15057" max="15057" width="9.28515625" style="13" bestFit="1" customWidth="1"/>
    <col min="15058" max="15061" width="9.140625" style="13"/>
    <col min="15062" max="15062" width="9.28515625" style="13" bestFit="1" customWidth="1"/>
    <col min="15063" max="15064" width="9.140625" style="13"/>
    <col min="15065" max="15065" width="15.85546875" style="13" bestFit="1" customWidth="1"/>
    <col min="15066" max="15067" width="9.140625" style="13"/>
    <col min="15068" max="15068" width="9.28515625" style="13" bestFit="1" customWidth="1"/>
    <col min="15069" max="15072" width="9.140625" style="13"/>
    <col min="15073" max="15073" width="9.28515625" style="13" bestFit="1" customWidth="1"/>
    <col min="15074" max="15077" width="9.140625" style="13"/>
    <col min="15078" max="15078" width="9.28515625" style="13" bestFit="1" customWidth="1"/>
    <col min="15079" max="15080" width="9.140625" style="13"/>
    <col min="15081" max="15081" width="15.85546875" style="13" bestFit="1" customWidth="1"/>
    <col min="15082" max="15083" width="9.140625" style="13"/>
    <col min="15084" max="15084" width="9.28515625" style="13" bestFit="1" customWidth="1"/>
    <col min="15085" max="15088" width="9.140625" style="13"/>
    <col min="15089" max="15089" width="9.28515625" style="13" bestFit="1" customWidth="1"/>
    <col min="15090" max="15093" width="9.140625" style="13"/>
    <col min="15094" max="15094" width="9.28515625" style="13" bestFit="1" customWidth="1"/>
    <col min="15095" max="15096" width="9.140625" style="13"/>
    <col min="15097" max="15097" width="15.85546875" style="13" bestFit="1" customWidth="1"/>
    <col min="15098" max="15099" width="9.140625" style="13"/>
    <col min="15100" max="15100" width="9.28515625" style="13" bestFit="1" customWidth="1"/>
    <col min="15101" max="15104" width="9.140625" style="13"/>
    <col min="15105" max="15105" width="9.28515625" style="13" bestFit="1" customWidth="1"/>
    <col min="15106" max="15109" width="9.140625" style="13"/>
    <col min="15110" max="15110" width="9.28515625" style="13" bestFit="1" customWidth="1"/>
    <col min="15111" max="15112" width="9.140625" style="13"/>
    <col min="15113" max="15113" width="15.85546875" style="13" bestFit="1" customWidth="1"/>
    <col min="15114" max="15115" width="9.140625" style="13"/>
    <col min="15116" max="15116" width="9.28515625" style="13" bestFit="1" customWidth="1"/>
    <col min="15117" max="15120" width="9.140625" style="13"/>
    <col min="15121" max="15121" width="9.28515625" style="13" bestFit="1" customWidth="1"/>
    <col min="15122" max="15125" width="9.140625" style="13"/>
    <col min="15126" max="15126" width="9.28515625" style="13" bestFit="1" customWidth="1"/>
    <col min="15127" max="15128" width="9.140625" style="13"/>
    <col min="15129" max="15129" width="15.85546875" style="13" bestFit="1" customWidth="1"/>
    <col min="15130" max="15131" width="9.140625" style="13"/>
    <col min="15132" max="15132" width="9.28515625" style="13" bestFit="1" customWidth="1"/>
    <col min="15133" max="15136" width="9.140625" style="13"/>
    <col min="15137" max="15137" width="9.28515625" style="13" bestFit="1" customWidth="1"/>
    <col min="15138" max="15141" width="9.140625" style="13"/>
    <col min="15142" max="15142" width="9.28515625" style="13" bestFit="1" customWidth="1"/>
    <col min="15143" max="15144" width="9.140625" style="13"/>
    <col min="15145" max="15145" width="15.85546875" style="13" bestFit="1" customWidth="1"/>
    <col min="15146" max="15147" width="9.140625" style="13"/>
    <col min="15148" max="15148" width="9.28515625" style="13" bestFit="1" customWidth="1"/>
    <col min="15149" max="15152" width="9.140625" style="13"/>
    <col min="15153" max="15153" width="9.28515625" style="13" bestFit="1" customWidth="1"/>
    <col min="15154" max="15157" width="9.140625" style="13"/>
    <col min="15158" max="15158" width="9.28515625" style="13" bestFit="1" customWidth="1"/>
    <col min="15159" max="15160" width="9.140625" style="13"/>
    <col min="15161" max="15161" width="15.85546875" style="13" bestFit="1" customWidth="1"/>
    <col min="15162" max="15163" width="9.140625" style="13"/>
    <col min="15164" max="15164" width="9.28515625" style="13" bestFit="1" customWidth="1"/>
    <col min="15165" max="15168" width="9.140625" style="13"/>
    <col min="15169" max="15169" width="9.28515625" style="13" bestFit="1" customWidth="1"/>
    <col min="15170" max="15173" width="9.140625" style="13"/>
    <col min="15174" max="15174" width="9.28515625" style="13" bestFit="1" customWidth="1"/>
    <col min="15175" max="15176" width="9.140625" style="13"/>
    <col min="15177" max="15177" width="15.85546875" style="13" bestFit="1" customWidth="1"/>
    <col min="15178" max="15179" width="9.140625" style="13"/>
    <col min="15180" max="15180" width="9.28515625" style="13" bestFit="1" customWidth="1"/>
    <col min="15181" max="15184" width="9.140625" style="13"/>
    <col min="15185" max="15185" width="9.28515625" style="13" bestFit="1" customWidth="1"/>
    <col min="15186" max="15189" width="9.140625" style="13"/>
    <col min="15190" max="15190" width="9.28515625" style="13" bestFit="1" customWidth="1"/>
    <col min="15191" max="15192" width="9.140625" style="13"/>
    <col min="15193" max="15193" width="15.85546875" style="13" bestFit="1" customWidth="1"/>
    <col min="15194" max="15195" width="9.140625" style="13"/>
    <col min="15196" max="15196" width="9.28515625" style="13" bestFit="1" customWidth="1"/>
    <col min="15197" max="15200" width="9.140625" style="13"/>
    <col min="15201" max="15201" width="9.28515625" style="13" bestFit="1" customWidth="1"/>
    <col min="15202" max="15205" width="9.140625" style="13"/>
    <col min="15206" max="15206" width="9.28515625" style="13" bestFit="1" customWidth="1"/>
    <col min="15207" max="15208" width="9.140625" style="13"/>
    <col min="15209" max="15209" width="15.85546875" style="13" bestFit="1" customWidth="1"/>
    <col min="15210" max="15211" width="9.140625" style="13"/>
    <col min="15212" max="15212" width="9.28515625" style="13" bestFit="1" customWidth="1"/>
    <col min="15213" max="15216" width="9.140625" style="13"/>
    <col min="15217" max="15217" width="9.28515625" style="13" bestFit="1" customWidth="1"/>
    <col min="15218" max="15221" width="9.140625" style="13"/>
    <col min="15222" max="15222" width="9.28515625" style="13" bestFit="1" customWidth="1"/>
    <col min="15223" max="15224" width="9.140625" style="13"/>
    <col min="15225" max="15225" width="15.85546875" style="13" bestFit="1" customWidth="1"/>
    <col min="15226" max="15227" width="9.140625" style="13"/>
    <col min="15228" max="15228" width="9.28515625" style="13" bestFit="1" customWidth="1"/>
    <col min="15229" max="15232" width="9.140625" style="13"/>
    <col min="15233" max="15233" width="9.28515625" style="13" bestFit="1" customWidth="1"/>
    <col min="15234" max="15237" width="9.140625" style="13"/>
    <col min="15238" max="15238" width="9.28515625" style="13" bestFit="1" customWidth="1"/>
    <col min="15239" max="15240" width="9.140625" style="13"/>
    <col min="15241" max="15241" width="15.85546875" style="13" bestFit="1" customWidth="1"/>
    <col min="15242" max="15243" width="9.140625" style="13"/>
    <col min="15244" max="15244" width="9.28515625" style="13" bestFit="1" customWidth="1"/>
    <col min="15245" max="15248" width="9.140625" style="13"/>
    <col min="15249" max="15249" width="9.28515625" style="13" bestFit="1" customWidth="1"/>
    <col min="15250" max="15253" width="9.140625" style="13"/>
    <col min="15254" max="15254" width="9.28515625" style="13" bestFit="1" customWidth="1"/>
    <col min="15255" max="15256" width="9.140625" style="13"/>
    <col min="15257" max="15257" width="15.85546875" style="13" bestFit="1" customWidth="1"/>
    <col min="15258" max="15259" width="9.140625" style="13"/>
    <col min="15260" max="15260" width="9.28515625" style="13" bestFit="1" customWidth="1"/>
    <col min="15261" max="15264" width="9.140625" style="13"/>
    <col min="15265" max="15265" width="9.28515625" style="13" bestFit="1" customWidth="1"/>
    <col min="15266" max="15269" width="9.140625" style="13"/>
    <col min="15270" max="15270" width="9.28515625" style="13" bestFit="1" customWidth="1"/>
    <col min="15271" max="15272" width="9.140625" style="13"/>
    <col min="15273" max="15273" width="15.85546875" style="13" bestFit="1" customWidth="1"/>
    <col min="15274" max="15275" width="9.140625" style="13"/>
    <col min="15276" max="15276" width="9.28515625" style="13" bestFit="1" customWidth="1"/>
    <col min="15277" max="15280" width="9.140625" style="13"/>
    <col min="15281" max="15281" width="9.28515625" style="13" bestFit="1" customWidth="1"/>
    <col min="15282" max="15285" width="9.140625" style="13"/>
    <col min="15286" max="15286" width="9.28515625" style="13" bestFit="1" customWidth="1"/>
    <col min="15287" max="15288" width="9.140625" style="13"/>
    <col min="15289" max="15289" width="15.85546875" style="13" bestFit="1" customWidth="1"/>
    <col min="15290" max="15291" width="9.140625" style="13"/>
    <col min="15292" max="15292" width="9.28515625" style="13" bestFit="1" customWidth="1"/>
    <col min="15293" max="15296" width="9.140625" style="13"/>
    <col min="15297" max="15297" width="9.28515625" style="13" bestFit="1" customWidth="1"/>
    <col min="15298" max="15301" width="9.140625" style="13"/>
    <col min="15302" max="15302" width="9.28515625" style="13" bestFit="1" customWidth="1"/>
    <col min="15303" max="15304" width="9.140625" style="13"/>
    <col min="15305" max="15305" width="15.85546875" style="13" bestFit="1" customWidth="1"/>
    <col min="15306" max="15307" width="9.140625" style="13"/>
    <col min="15308" max="15308" width="9.28515625" style="13" bestFit="1" customWidth="1"/>
    <col min="15309" max="15312" width="9.140625" style="13"/>
    <col min="15313" max="15313" width="9.28515625" style="13" bestFit="1" customWidth="1"/>
    <col min="15314" max="15317" width="9.140625" style="13"/>
    <col min="15318" max="15318" width="9.28515625" style="13" bestFit="1" customWidth="1"/>
    <col min="15319" max="15320" width="9.140625" style="13"/>
    <col min="15321" max="15321" width="15.85546875" style="13" bestFit="1" customWidth="1"/>
    <col min="15322" max="15323" width="9.140625" style="13"/>
    <col min="15324" max="15324" width="9.28515625" style="13" bestFit="1" customWidth="1"/>
    <col min="15325" max="15328" width="9.140625" style="13"/>
    <col min="15329" max="15329" width="9.28515625" style="13" bestFit="1" customWidth="1"/>
    <col min="15330" max="15333" width="9.140625" style="13"/>
    <col min="15334" max="15334" width="9.28515625" style="13" bestFit="1" customWidth="1"/>
    <col min="15335" max="15336" width="9.140625" style="13"/>
    <col min="15337" max="15337" width="15.85546875" style="13" bestFit="1" customWidth="1"/>
    <col min="15338" max="15339" width="9.140625" style="13"/>
    <col min="15340" max="15340" width="9.28515625" style="13" bestFit="1" customWidth="1"/>
    <col min="15341" max="15344" width="9.140625" style="13"/>
    <col min="15345" max="15345" width="9.28515625" style="13" bestFit="1" customWidth="1"/>
    <col min="15346" max="15349" width="9.140625" style="13"/>
    <col min="15350" max="15350" width="9.28515625" style="13" bestFit="1" customWidth="1"/>
    <col min="15351" max="15352" width="9.140625" style="13"/>
    <col min="15353" max="15353" width="15.85546875" style="13" bestFit="1" customWidth="1"/>
    <col min="15354" max="15355" width="9.140625" style="13"/>
    <col min="15356" max="15356" width="9.28515625" style="13" bestFit="1" customWidth="1"/>
    <col min="15357" max="15360" width="9.140625" style="13"/>
    <col min="15361" max="15361" width="9.28515625" style="13" bestFit="1" customWidth="1"/>
    <col min="15362" max="15365" width="9.140625" style="13"/>
    <col min="15366" max="15366" width="9.28515625" style="13" bestFit="1" customWidth="1"/>
    <col min="15367" max="15368" width="9.140625" style="13"/>
    <col min="15369" max="15369" width="15.85546875" style="13" bestFit="1" customWidth="1"/>
    <col min="15370" max="15371" width="9.140625" style="13"/>
    <col min="15372" max="15372" width="9.28515625" style="13" bestFit="1" customWidth="1"/>
    <col min="15373" max="15376" width="9.140625" style="13"/>
    <col min="15377" max="15377" width="9.28515625" style="13" bestFit="1" customWidth="1"/>
    <col min="15378" max="15381" width="9.140625" style="13"/>
    <col min="15382" max="15382" width="9.28515625" style="13" bestFit="1" customWidth="1"/>
    <col min="15383" max="15384" width="9.140625" style="13"/>
    <col min="15385" max="15385" width="15.85546875" style="13" bestFit="1" customWidth="1"/>
    <col min="15386" max="15387" width="9.140625" style="13"/>
    <col min="15388" max="15388" width="9.28515625" style="13" bestFit="1" customWidth="1"/>
    <col min="15389" max="15392" width="9.140625" style="13"/>
    <col min="15393" max="15393" width="9.28515625" style="13" bestFit="1" customWidth="1"/>
    <col min="15394" max="15397" width="9.140625" style="13"/>
    <col min="15398" max="15398" width="9.28515625" style="13" bestFit="1" customWidth="1"/>
    <col min="15399" max="15400" width="9.140625" style="13"/>
    <col min="15401" max="15401" width="15.85546875" style="13" bestFit="1" customWidth="1"/>
    <col min="15402" max="15403" width="9.140625" style="13"/>
    <col min="15404" max="15404" width="9.28515625" style="13" bestFit="1" customWidth="1"/>
    <col min="15405" max="15408" width="9.140625" style="13"/>
    <col min="15409" max="15409" width="9.28515625" style="13" bestFit="1" customWidth="1"/>
    <col min="15410" max="15413" width="9.140625" style="13"/>
    <col min="15414" max="15414" width="9.28515625" style="13" bestFit="1" customWidth="1"/>
    <col min="15415" max="15416" width="9.140625" style="13"/>
    <col min="15417" max="15417" width="15.85546875" style="13" bestFit="1" customWidth="1"/>
    <col min="15418" max="15419" width="9.140625" style="13"/>
    <col min="15420" max="15420" width="9.28515625" style="13" bestFit="1" customWidth="1"/>
    <col min="15421" max="15424" width="9.140625" style="13"/>
    <col min="15425" max="15425" width="9.28515625" style="13" bestFit="1" customWidth="1"/>
    <col min="15426" max="15429" width="9.140625" style="13"/>
    <col min="15430" max="15430" width="9.28515625" style="13" bestFit="1" customWidth="1"/>
    <col min="15431" max="15432" width="9.140625" style="13"/>
    <col min="15433" max="15433" width="15.85546875" style="13" bestFit="1" customWidth="1"/>
    <col min="15434" max="15435" width="9.140625" style="13"/>
    <col min="15436" max="15436" width="9.28515625" style="13" bestFit="1" customWidth="1"/>
    <col min="15437" max="15440" width="9.140625" style="13"/>
    <col min="15441" max="15441" width="9.28515625" style="13" bestFit="1" customWidth="1"/>
    <col min="15442" max="15445" width="9.140625" style="13"/>
    <col min="15446" max="15446" width="9.28515625" style="13" bestFit="1" customWidth="1"/>
    <col min="15447" max="15448" width="9.140625" style="13"/>
    <col min="15449" max="15449" width="15.85546875" style="13" bestFit="1" customWidth="1"/>
    <col min="15450" max="15451" width="9.140625" style="13"/>
    <col min="15452" max="15452" width="9.28515625" style="13" bestFit="1" customWidth="1"/>
    <col min="15453" max="15456" width="9.140625" style="13"/>
    <col min="15457" max="15457" width="9.28515625" style="13" bestFit="1" customWidth="1"/>
    <col min="15458" max="15461" width="9.140625" style="13"/>
    <col min="15462" max="15462" width="9.28515625" style="13" bestFit="1" customWidth="1"/>
    <col min="15463" max="15464" width="9.140625" style="13"/>
    <col min="15465" max="15465" width="15.85546875" style="13" bestFit="1" customWidth="1"/>
    <col min="15466" max="15467" width="9.140625" style="13"/>
    <col min="15468" max="15468" width="9.28515625" style="13" bestFit="1" customWidth="1"/>
    <col min="15469" max="15472" width="9.140625" style="13"/>
    <col min="15473" max="15473" width="9.28515625" style="13" bestFit="1" customWidth="1"/>
    <col min="15474" max="15477" width="9.140625" style="13"/>
    <col min="15478" max="15478" width="9.28515625" style="13" bestFit="1" customWidth="1"/>
    <col min="15479" max="15480" width="9.140625" style="13"/>
    <col min="15481" max="15481" width="15.85546875" style="13" bestFit="1" customWidth="1"/>
    <col min="15482" max="15483" width="9.140625" style="13"/>
    <col min="15484" max="15484" width="9.28515625" style="13" bestFit="1" customWidth="1"/>
    <col min="15485" max="15488" width="9.140625" style="13"/>
    <col min="15489" max="15489" width="9.28515625" style="13" bestFit="1" customWidth="1"/>
    <col min="15490" max="15493" width="9.140625" style="13"/>
    <col min="15494" max="15494" width="9.28515625" style="13" bestFit="1" customWidth="1"/>
    <col min="15495" max="15496" width="9.140625" style="13"/>
    <col min="15497" max="15497" width="15.85546875" style="13" bestFit="1" customWidth="1"/>
    <col min="15498" max="15499" width="9.140625" style="13"/>
    <col min="15500" max="15500" width="9.28515625" style="13" bestFit="1" customWidth="1"/>
    <col min="15501" max="15504" width="9.140625" style="13"/>
    <col min="15505" max="15505" width="9.28515625" style="13" bestFit="1" customWidth="1"/>
    <col min="15506" max="15509" width="9.140625" style="13"/>
    <col min="15510" max="15510" width="9.28515625" style="13" bestFit="1" customWidth="1"/>
    <col min="15511" max="15512" width="9.140625" style="13"/>
    <col min="15513" max="15513" width="15.85546875" style="13" bestFit="1" customWidth="1"/>
    <col min="15514" max="15515" width="9.140625" style="13"/>
    <col min="15516" max="15516" width="9.28515625" style="13" bestFit="1" customWidth="1"/>
    <col min="15517" max="15520" width="9.140625" style="13"/>
    <col min="15521" max="15521" width="9.28515625" style="13" bestFit="1" customWidth="1"/>
    <col min="15522" max="15525" width="9.140625" style="13"/>
    <col min="15526" max="15526" width="9.28515625" style="13" bestFit="1" customWidth="1"/>
    <col min="15527" max="15528" width="9.140625" style="13"/>
    <col min="15529" max="15529" width="15.85546875" style="13" bestFit="1" customWidth="1"/>
    <col min="15530" max="15531" width="9.140625" style="13"/>
    <col min="15532" max="15532" width="9.28515625" style="13" bestFit="1" customWidth="1"/>
    <col min="15533" max="15536" width="9.140625" style="13"/>
    <col min="15537" max="15537" width="9.28515625" style="13" bestFit="1" customWidth="1"/>
    <col min="15538" max="15541" width="9.140625" style="13"/>
    <col min="15542" max="15542" width="9.28515625" style="13" bestFit="1" customWidth="1"/>
    <col min="15543" max="15544" width="9.140625" style="13"/>
    <col min="15545" max="15545" width="15.85546875" style="13" bestFit="1" customWidth="1"/>
    <col min="15546" max="15547" width="9.140625" style="13"/>
    <col min="15548" max="15548" width="9.28515625" style="13" bestFit="1" customWidth="1"/>
    <col min="15549" max="15552" width="9.140625" style="13"/>
    <col min="15553" max="15553" width="9.28515625" style="13" bestFit="1" customWidth="1"/>
    <col min="15554" max="15557" width="9.140625" style="13"/>
    <col min="15558" max="15558" width="9.28515625" style="13" bestFit="1" customWidth="1"/>
    <col min="15559" max="15560" width="9.140625" style="13"/>
    <col min="15561" max="15561" width="15.85546875" style="13" bestFit="1" customWidth="1"/>
    <col min="15562" max="15563" width="9.140625" style="13"/>
    <col min="15564" max="15564" width="9.28515625" style="13" bestFit="1" customWidth="1"/>
    <col min="15565" max="15568" width="9.140625" style="13"/>
    <col min="15569" max="15569" width="9.28515625" style="13" bestFit="1" customWidth="1"/>
    <col min="15570" max="15573" width="9.140625" style="13"/>
    <col min="15574" max="15574" width="9.28515625" style="13" bestFit="1" customWidth="1"/>
    <col min="15575" max="15576" width="9.140625" style="13"/>
    <col min="15577" max="15577" width="15.85546875" style="13" bestFit="1" customWidth="1"/>
    <col min="15578" max="15579" width="9.140625" style="13"/>
    <col min="15580" max="15580" width="9.28515625" style="13" bestFit="1" customWidth="1"/>
    <col min="15581" max="15584" width="9.140625" style="13"/>
    <col min="15585" max="15585" width="9.28515625" style="13" bestFit="1" customWidth="1"/>
    <col min="15586" max="15589" width="9.140625" style="13"/>
    <col min="15590" max="15590" width="9.28515625" style="13" bestFit="1" customWidth="1"/>
    <col min="15591" max="15592" width="9.140625" style="13"/>
    <col min="15593" max="15593" width="15.85546875" style="13" bestFit="1" customWidth="1"/>
    <col min="15594" max="15595" width="9.140625" style="13"/>
    <col min="15596" max="15596" width="9.28515625" style="13" bestFit="1" customWidth="1"/>
    <col min="15597" max="15600" width="9.140625" style="13"/>
    <col min="15601" max="15601" width="9.28515625" style="13" bestFit="1" customWidth="1"/>
    <col min="15602" max="15605" width="9.140625" style="13"/>
    <col min="15606" max="15606" width="9.28515625" style="13" bestFit="1" customWidth="1"/>
    <col min="15607" max="15608" width="9.140625" style="13"/>
    <col min="15609" max="15609" width="15.85546875" style="13" bestFit="1" customWidth="1"/>
    <col min="15610" max="15611" width="9.140625" style="13"/>
    <col min="15612" max="15612" width="9.28515625" style="13" bestFit="1" customWidth="1"/>
    <col min="15613" max="15616" width="9.140625" style="13"/>
    <col min="15617" max="15617" width="9.28515625" style="13" bestFit="1" customWidth="1"/>
    <col min="15618" max="15621" width="9.140625" style="13"/>
    <col min="15622" max="15622" width="9.28515625" style="13" bestFit="1" customWidth="1"/>
    <col min="15623" max="15624" width="9.140625" style="13"/>
    <col min="15625" max="15625" width="15.85546875" style="13" bestFit="1" customWidth="1"/>
    <col min="15626" max="15627" width="9.140625" style="13"/>
    <col min="15628" max="15628" width="9.28515625" style="13" bestFit="1" customWidth="1"/>
    <col min="15629" max="15632" width="9.140625" style="13"/>
    <col min="15633" max="15633" width="9.28515625" style="13" bestFit="1" customWidth="1"/>
    <col min="15634" max="15637" width="9.140625" style="13"/>
    <col min="15638" max="15638" width="9.28515625" style="13" bestFit="1" customWidth="1"/>
    <col min="15639" max="15640" width="9.140625" style="13"/>
    <col min="15641" max="15641" width="15.85546875" style="13" bestFit="1" customWidth="1"/>
    <col min="15642" max="15643" width="9.140625" style="13"/>
    <col min="15644" max="15644" width="9.28515625" style="13" bestFit="1" customWidth="1"/>
    <col min="15645" max="15648" width="9.140625" style="13"/>
    <col min="15649" max="15649" width="9.28515625" style="13" bestFit="1" customWidth="1"/>
    <col min="15650" max="15653" width="9.140625" style="13"/>
    <col min="15654" max="15654" width="9.28515625" style="13" bestFit="1" customWidth="1"/>
    <col min="15655" max="15656" width="9.140625" style="13"/>
    <col min="15657" max="15657" width="15.85546875" style="13" bestFit="1" customWidth="1"/>
    <col min="15658" max="15659" width="9.140625" style="13"/>
    <col min="15660" max="15660" width="9.28515625" style="13" bestFit="1" customWidth="1"/>
    <col min="15661" max="15664" width="9.140625" style="13"/>
    <col min="15665" max="15665" width="9.28515625" style="13" bestFit="1" customWidth="1"/>
    <col min="15666" max="15669" width="9.140625" style="13"/>
    <col min="15670" max="15670" width="9.28515625" style="13" bestFit="1" customWidth="1"/>
    <col min="15671" max="15672" width="9.140625" style="13"/>
    <col min="15673" max="15673" width="15.85546875" style="13" bestFit="1" customWidth="1"/>
    <col min="15674" max="15675" width="9.140625" style="13"/>
    <col min="15676" max="15676" width="9.28515625" style="13" bestFit="1" customWidth="1"/>
    <col min="15677" max="15680" width="9.140625" style="13"/>
    <col min="15681" max="15681" width="9.28515625" style="13" bestFit="1" customWidth="1"/>
    <col min="15682" max="15685" width="9.140625" style="13"/>
    <col min="15686" max="15686" width="9.28515625" style="13" bestFit="1" customWidth="1"/>
    <col min="15687" max="15688" width="9.140625" style="13"/>
    <col min="15689" max="15689" width="15.85546875" style="13" bestFit="1" customWidth="1"/>
    <col min="15690" max="15691" width="9.140625" style="13"/>
    <col min="15692" max="15692" width="9.28515625" style="13" bestFit="1" customWidth="1"/>
    <col min="15693" max="15696" width="9.140625" style="13"/>
    <col min="15697" max="15697" width="9.28515625" style="13" bestFit="1" customWidth="1"/>
    <col min="15698" max="15701" width="9.140625" style="13"/>
    <col min="15702" max="15702" width="9.28515625" style="13" bestFit="1" customWidth="1"/>
    <col min="15703" max="15704" width="9.140625" style="13"/>
    <col min="15705" max="15705" width="15.85546875" style="13" bestFit="1" customWidth="1"/>
    <col min="15706" max="15707" width="9.140625" style="13"/>
    <col min="15708" max="15708" width="9.28515625" style="13" bestFit="1" customWidth="1"/>
    <col min="15709" max="15712" width="9.140625" style="13"/>
    <col min="15713" max="15713" width="9.28515625" style="13" bestFit="1" customWidth="1"/>
    <col min="15714" max="15717" width="9.140625" style="13"/>
    <col min="15718" max="15718" width="9.28515625" style="13" bestFit="1" customWidth="1"/>
    <col min="15719" max="15720" width="9.140625" style="13"/>
    <col min="15721" max="15721" width="15.85546875" style="13" bestFit="1" customWidth="1"/>
    <col min="15722" max="15723" width="9.140625" style="13"/>
    <col min="15724" max="15724" width="9.28515625" style="13" bestFit="1" customWidth="1"/>
    <col min="15725" max="15728" width="9.140625" style="13"/>
    <col min="15729" max="15729" width="9.28515625" style="13" bestFit="1" customWidth="1"/>
    <col min="15730" max="15733" width="9.140625" style="13"/>
    <col min="15734" max="15734" width="9.28515625" style="13" bestFit="1" customWidth="1"/>
    <col min="15735" max="15736" width="9.140625" style="13"/>
    <col min="15737" max="15737" width="15.85546875" style="13" bestFit="1" customWidth="1"/>
    <col min="15738" max="15739" width="9.140625" style="13"/>
    <col min="15740" max="15740" width="9.28515625" style="13" bestFit="1" customWidth="1"/>
    <col min="15741" max="15744" width="9.140625" style="13"/>
    <col min="15745" max="15745" width="9.28515625" style="13" bestFit="1" customWidth="1"/>
    <col min="15746" max="15749" width="9.140625" style="13"/>
    <col min="15750" max="15750" width="9.28515625" style="13" bestFit="1" customWidth="1"/>
    <col min="15751" max="15752" width="9.140625" style="13"/>
    <col min="15753" max="15753" width="15.85546875" style="13" bestFit="1" customWidth="1"/>
    <col min="15754" max="15755" width="9.140625" style="13"/>
    <col min="15756" max="15756" width="9.28515625" style="13" bestFit="1" customWidth="1"/>
    <col min="15757" max="15760" width="9.140625" style="13"/>
    <col min="15761" max="15761" width="9.28515625" style="13" bestFit="1" customWidth="1"/>
    <col min="15762" max="15765" width="9.140625" style="13"/>
    <col min="15766" max="15766" width="9.28515625" style="13" bestFit="1" customWidth="1"/>
    <col min="15767" max="15768" width="9.140625" style="13"/>
    <col min="15769" max="15769" width="15.85546875" style="13" bestFit="1" customWidth="1"/>
    <col min="15770" max="15771" width="9.140625" style="13"/>
    <col min="15772" max="15772" width="9.28515625" style="13" bestFit="1" customWidth="1"/>
    <col min="15773" max="15776" width="9.140625" style="13"/>
    <col min="15777" max="15777" width="9.28515625" style="13" bestFit="1" customWidth="1"/>
    <col min="15778" max="15781" width="9.140625" style="13"/>
    <col min="15782" max="15782" width="9.28515625" style="13" bestFit="1" customWidth="1"/>
    <col min="15783" max="15784" width="9.140625" style="13"/>
    <col min="15785" max="15785" width="15.85546875" style="13" bestFit="1" customWidth="1"/>
    <col min="15786" max="15787" width="9.140625" style="13"/>
    <col min="15788" max="15788" width="9.28515625" style="13" bestFit="1" customWidth="1"/>
    <col min="15789" max="15792" width="9.140625" style="13"/>
    <col min="15793" max="15793" width="9.28515625" style="13" bestFit="1" customWidth="1"/>
    <col min="15794" max="15797" width="9.140625" style="13"/>
    <col min="15798" max="15798" width="9.28515625" style="13" bestFit="1" customWidth="1"/>
    <col min="15799" max="15800" width="9.140625" style="13"/>
    <col min="15801" max="15801" width="15.85546875" style="13" bestFit="1" customWidth="1"/>
    <col min="15802" max="15803" width="9.140625" style="13"/>
    <col min="15804" max="15804" width="9.28515625" style="13" bestFit="1" customWidth="1"/>
    <col min="15805" max="15808" width="9.140625" style="13"/>
    <col min="15809" max="15809" width="9.28515625" style="13" bestFit="1" customWidth="1"/>
    <col min="15810" max="15813" width="9.140625" style="13"/>
    <col min="15814" max="15814" width="9.28515625" style="13" bestFit="1" customWidth="1"/>
    <col min="15815" max="15816" width="9.140625" style="13"/>
    <col min="15817" max="15817" width="15.85546875" style="13" bestFit="1" customWidth="1"/>
    <col min="15818" max="15819" width="9.140625" style="13"/>
    <col min="15820" max="15820" width="9.28515625" style="13" bestFit="1" customWidth="1"/>
    <col min="15821" max="15824" width="9.140625" style="13"/>
    <col min="15825" max="15825" width="9.28515625" style="13" bestFit="1" customWidth="1"/>
    <col min="15826" max="15829" width="9.140625" style="13"/>
    <col min="15830" max="15830" width="9.28515625" style="13" bestFit="1" customWidth="1"/>
    <col min="15831" max="15832" width="9.140625" style="13"/>
    <col min="15833" max="15833" width="15.85546875" style="13" bestFit="1" customWidth="1"/>
    <col min="15834" max="15835" width="9.140625" style="13"/>
    <col min="15836" max="15836" width="9.28515625" style="13" bestFit="1" customWidth="1"/>
    <col min="15837" max="15840" width="9.140625" style="13"/>
    <col min="15841" max="15841" width="9.28515625" style="13" bestFit="1" customWidth="1"/>
    <col min="15842" max="15845" width="9.140625" style="13"/>
    <col min="15846" max="15846" width="9.28515625" style="13" bestFit="1" customWidth="1"/>
    <col min="15847" max="15848" width="9.140625" style="13"/>
    <col min="15849" max="15849" width="15.85546875" style="13" bestFit="1" customWidth="1"/>
    <col min="15850" max="15851" width="9.140625" style="13"/>
    <col min="15852" max="15852" width="9.28515625" style="13" bestFit="1" customWidth="1"/>
    <col min="15853" max="15856" width="9.140625" style="13"/>
    <col min="15857" max="15857" width="9.28515625" style="13" bestFit="1" customWidth="1"/>
    <col min="15858" max="15861" width="9.140625" style="13"/>
    <col min="15862" max="15862" width="9.28515625" style="13" bestFit="1" customWidth="1"/>
    <col min="15863" max="15864" width="9.140625" style="13"/>
    <col min="15865" max="15865" width="15.85546875" style="13" bestFit="1" customWidth="1"/>
    <col min="15866" max="15867" width="9.140625" style="13"/>
    <col min="15868" max="15868" width="9.28515625" style="13" bestFit="1" customWidth="1"/>
    <col min="15869" max="15872" width="9.140625" style="13"/>
    <col min="15873" max="15873" width="9.28515625" style="13" bestFit="1" customWidth="1"/>
    <col min="15874" max="15877" width="9.140625" style="13"/>
    <col min="15878" max="15878" width="9.28515625" style="13" bestFit="1" customWidth="1"/>
    <col min="15879" max="15880" width="9.140625" style="13"/>
    <col min="15881" max="15881" width="15.85546875" style="13" bestFit="1" customWidth="1"/>
    <col min="15882" max="15883" width="9.140625" style="13"/>
    <col min="15884" max="15884" width="9.28515625" style="13" bestFit="1" customWidth="1"/>
    <col min="15885" max="15888" width="9.140625" style="13"/>
    <col min="15889" max="15889" width="9.28515625" style="13" bestFit="1" customWidth="1"/>
    <col min="15890" max="15893" width="9.140625" style="13"/>
    <col min="15894" max="15894" width="9.28515625" style="13" bestFit="1" customWidth="1"/>
    <col min="15895" max="15896" width="9.140625" style="13"/>
    <col min="15897" max="15897" width="15.85546875" style="13" bestFit="1" customWidth="1"/>
    <col min="15898" max="15899" width="9.140625" style="13"/>
    <col min="15900" max="15900" width="9.28515625" style="13" bestFit="1" customWidth="1"/>
    <col min="15901" max="15904" width="9.140625" style="13"/>
    <col min="15905" max="15905" width="9.28515625" style="13" bestFit="1" customWidth="1"/>
    <col min="15906" max="15909" width="9.140625" style="13"/>
    <col min="15910" max="15910" width="9.28515625" style="13" bestFit="1" customWidth="1"/>
    <col min="15911" max="15912" width="9.140625" style="13"/>
    <col min="15913" max="15913" width="15.85546875" style="13" bestFit="1" customWidth="1"/>
    <col min="15914" max="15915" width="9.140625" style="13"/>
    <col min="15916" max="15916" width="9.28515625" style="13" bestFit="1" customWidth="1"/>
    <col min="15917" max="15920" width="9.140625" style="13"/>
    <col min="15921" max="15921" width="9.28515625" style="13" bestFit="1" customWidth="1"/>
    <col min="15922" max="15925" width="9.140625" style="13"/>
    <col min="15926" max="15926" width="9.28515625" style="13" bestFit="1" customWidth="1"/>
    <col min="15927" max="15928" width="9.140625" style="13"/>
    <col min="15929" max="15929" width="15.85546875" style="13" bestFit="1" customWidth="1"/>
    <col min="15930" max="15931" width="9.140625" style="13"/>
    <col min="15932" max="15932" width="9.28515625" style="13" bestFit="1" customWidth="1"/>
    <col min="15933" max="15936" width="9.140625" style="13"/>
    <col min="15937" max="15937" width="9.28515625" style="13" bestFit="1" customWidth="1"/>
    <col min="15938" max="15941" width="9.140625" style="13"/>
    <col min="15942" max="15942" width="9.28515625" style="13" bestFit="1" customWidth="1"/>
    <col min="15943" max="15944" width="9.140625" style="13"/>
    <col min="15945" max="15945" width="15.85546875" style="13" bestFit="1" customWidth="1"/>
    <col min="15946" max="15947" width="9.140625" style="13"/>
    <col min="15948" max="15948" width="9.28515625" style="13" bestFit="1" customWidth="1"/>
    <col min="15949" max="15952" width="9.140625" style="13"/>
    <col min="15953" max="15953" width="9.28515625" style="13" bestFit="1" customWidth="1"/>
    <col min="15954" max="15957" width="9.140625" style="13"/>
    <col min="15958" max="15958" width="9.28515625" style="13" bestFit="1" customWidth="1"/>
    <col min="15959" max="15960" width="9.140625" style="13"/>
    <col min="15961" max="15961" width="15.85546875" style="13" bestFit="1" customWidth="1"/>
    <col min="15962" max="15963" width="9.140625" style="13"/>
    <col min="15964" max="15964" width="9.28515625" style="13" bestFit="1" customWidth="1"/>
    <col min="15965" max="15968" width="9.140625" style="13"/>
    <col min="15969" max="15969" width="9.28515625" style="13" bestFit="1" customWidth="1"/>
    <col min="15970" max="15973" width="9.140625" style="13"/>
    <col min="15974" max="15974" width="9.28515625" style="13" bestFit="1" customWidth="1"/>
    <col min="15975" max="15976" width="9.140625" style="13"/>
    <col min="15977" max="15977" width="15.85546875" style="13" bestFit="1" customWidth="1"/>
    <col min="15978" max="15979" width="9.140625" style="13"/>
    <col min="15980" max="15980" width="9.28515625" style="13" bestFit="1" customWidth="1"/>
    <col min="15981" max="15984" width="9.140625" style="13"/>
    <col min="15985" max="15985" width="9.28515625" style="13" bestFit="1" customWidth="1"/>
    <col min="15986" max="15989" width="9.140625" style="13"/>
    <col min="15990" max="15990" width="9.28515625" style="13" bestFit="1" customWidth="1"/>
    <col min="15991" max="15992" width="9.140625" style="13"/>
    <col min="15993" max="15993" width="15.85546875" style="13" bestFit="1" customWidth="1"/>
    <col min="15994" max="15995" width="9.140625" style="13"/>
    <col min="15996" max="15996" width="9.28515625" style="13" bestFit="1" customWidth="1"/>
    <col min="15997" max="16000" width="9.140625" style="13"/>
    <col min="16001" max="16001" width="9.28515625" style="13" bestFit="1" customWidth="1"/>
    <col min="16002" max="16005" width="9.140625" style="13"/>
    <col min="16006" max="16006" width="9.28515625" style="13" bestFit="1" customWidth="1"/>
    <col min="16007" max="16008" width="9.140625" style="13"/>
    <col min="16009" max="16009" width="15.85546875" style="13" bestFit="1" customWidth="1"/>
    <col min="16010" max="16011" width="9.140625" style="13"/>
    <col min="16012" max="16012" width="9.28515625" style="13" bestFit="1" customWidth="1"/>
    <col min="16013" max="16016" width="9.140625" style="13"/>
    <col min="16017" max="16017" width="9.28515625" style="13" bestFit="1" customWidth="1"/>
    <col min="16018" max="16021" width="9.140625" style="13"/>
    <col min="16022" max="16022" width="9.28515625" style="13" bestFit="1" customWidth="1"/>
    <col min="16023" max="16024" width="9.140625" style="13"/>
    <col min="16025" max="16025" width="15.85546875" style="13" bestFit="1" customWidth="1"/>
    <col min="16026" max="16027" width="9.140625" style="13"/>
    <col min="16028" max="16028" width="9.28515625" style="13" bestFit="1" customWidth="1"/>
    <col min="16029" max="16032" width="9.140625" style="13"/>
    <col min="16033" max="16033" width="9.28515625" style="13" bestFit="1" customWidth="1"/>
    <col min="16034" max="16037" width="9.140625" style="13"/>
    <col min="16038" max="16038" width="9.28515625" style="13" bestFit="1" customWidth="1"/>
    <col min="16039" max="16040" width="9.140625" style="13"/>
    <col min="16041" max="16041" width="15.85546875" style="13" bestFit="1" customWidth="1"/>
    <col min="16042" max="16043" width="9.140625" style="13"/>
    <col min="16044" max="16044" width="9.28515625" style="13" bestFit="1" customWidth="1"/>
    <col min="16045" max="16048" width="9.140625" style="13"/>
    <col min="16049" max="16049" width="9.28515625" style="13" bestFit="1" customWidth="1"/>
    <col min="16050" max="16053" width="9.140625" style="13"/>
    <col min="16054" max="16054" width="9.28515625" style="13" bestFit="1" customWidth="1"/>
    <col min="16055" max="16056" width="9.140625" style="13"/>
    <col min="16057" max="16057" width="15.85546875" style="13" bestFit="1" customWidth="1"/>
    <col min="16058" max="16059" width="9.140625" style="13"/>
    <col min="16060" max="16060" width="9.28515625" style="13" bestFit="1" customWidth="1"/>
    <col min="16061" max="16064" width="9.140625" style="13"/>
    <col min="16065" max="16065" width="9.28515625" style="13" bestFit="1" customWidth="1"/>
    <col min="16066" max="16069" width="9.140625" style="13"/>
    <col min="16070" max="16070" width="9.28515625" style="13" bestFit="1" customWidth="1"/>
    <col min="16071" max="16072" width="9.140625" style="13"/>
    <col min="16073" max="16073" width="15.85546875" style="13" bestFit="1" customWidth="1"/>
    <col min="16074" max="16075" width="9.140625" style="13"/>
    <col min="16076" max="16076" width="9.28515625" style="13" bestFit="1" customWidth="1"/>
    <col min="16077" max="16080" width="9.140625" style="13"/>
    <col min="16081" max="16081" width="9.28515625" style="13" bestFit="1" customWidth="1"/>
    <col min="16082" max="16085" width="9.140625" style="13"/>
    <col min="16086" max="16086" width="9.28515625" style="13" bestFit="1" customWidth="1"/>
    <col min="16087" max="16088" width="9.140625" style="13"/>
    <col min="16089" max="16089" width="15.85546875" style="13" bestFit="1" customWidth="1"/>
    <col min="16090" max="16091" width="9.140625" style="13"/>
    <col min="16092" max="16092" width="9.28515625" style="13" bestFit="1" customWidth="1"/>
    <col min="16093" max="16096" width="9.140625" style="13"/>
    <col min="16097" max="16097" width="9.28515625" style="13" bestFit="1" customWidth="1"/>
    <col min="16098" max="16101" width="9.140625" style="13"/>
    <col min="16102" max="16102" width="9.28515625" style="13" bestFit="1" customWidth="1"/>
    <col min="16103" max="16104" width="9.140625" style="13"/>
    <col min="16105" max="16105" width="15.85546875" style="13" bestFit="1" customWidth="1"/>
    <col min="16106" max="16107" width="9.140625" style="13"/>
    <col min="16108" max="16108" width="9.28515625" style="13" bestFit="1" customWidth="1"/>
    <col min="16109" max="16112" width="9.140625" style="13"/>
    <col min="16113" max="16113" width="9.28515625" style="13" bestFit="1" customWidth="1"/>
    <col min="16114" max="16117" width="9.140625" style="13"/>
    <col min="16118" max="16118" width="9.28515625" style="13" bestFit="1" customWidth="1"/>
    <col min="16119" max="16120" width="9.140625" style="13"/>
    <col min="16121" max="16121" width="15.85546875" style="13" bestFit="1" customWidth="1"/>
    <col min="16122" max="16123" width="9.140625" style="13"/>
    <col min="16124" max="16124" width="9.28515625" style="13" bestFit="1" customWidth="1"/>
    <col min="16125" max="16128" width="9.140625" style="13"/>
    <col min="16129" max="16129" width="9.28515625" style="13" bestFit="1" customWidth="1"/>
    <col min="16130" max="16133" width="9.140625" style="13"/>
    <col min="16134" max="16134" width="9.28515625" style="13" bestFit="1" customWidth="1"/>
    <col min="16135" max="16136" width="9.140625" style="13"/>
    <col min="16137" max="16137" width="15.85546875" style="13" bestFit="1" customWidth="1"/>
    <col min="16138" max="16139" width="9.140625" style="13"/>
    <col min="16140" max="16140" width="9.28515625" style="13" bestFit="1" customWidth="1"/>
    <col min="16141" max="16144" width="9.140625" style="13"/>
    <col min="16145" max="16145" width="9.28515625" style="13" bestFit="1" customWidth="1"/>
    <col min="16146" max="16149" width="9.140625" style="13"/>
    <col min="16150" max="16150" width="9.28515625" style="13" bestFit="1" customWidth="1"/>
    <col min="16151" max="16152" width="9.140625" style="13"/>
    <col min="16153" max="16153" width="15.85546875" style="13" bestFit="1" customWidth="1"/>
    <col min="16154" max="16155" width="9.140625" style="13"/>
    <col min="16156" max="16156" width="9.28515625" style="13" bestFit="1" customWidth="1"/>
    <col min="16157" max="16160" width="9.140625" style="13"/>
    <col min="16161" max="16161" width="9.28515625" style="13" bestFit="1" customWidth="1"/>
    <col min="16162" max="16165" width="9.140625" style="13"/>
    <col min="16166" max="16166" width="9.28515625" style="13" bestFit="1" customWidth="1"/>
    <col min="16167" max="16168" width="9.140625" style="13"/>
    <col min="16169" max="16169" width="15.85546875" style="13" bestFit="1" customWidth="1"/>
    <col min="16170" max="16171" width="9.140625" style="13"/>
    <col min="16172" max="16172" width="9.28515625" style="13" bestFit="1" customWidth="1"/>
    <col min="16173" max="16176" width="9.140625" style="13"/>
    <col min="16177" max="16177" width="9.28515625" style="13" bestFit="1" customWidth="1"/>
    <col min="16178" max="16181" width="9.140625" style="13"/>
    <col min="16182" max="16182" width="9.28515625" style="13" bestFit="1" customWidth="1"/>
    <col min="16183" max="16184" width="9.140625" style="13"/>
    <col min="16185" max="16185" width="15.85546875" style="13" bestFit="1" customWidth="1"/>
    <col min="16186" max="16187" width="9.140625" style="13"/>
    <col min="16188" max="16188" width="9.28515625" style="13" bestFit="1" customWidth="1"/>
    <col min="16189" max="16192" width="9.140625" style="13"/>
    <col min="16193" max="16193" width="9.28515625" style="13" bestFit="1" customWidth="1"/>
    <col min="16194" max="16197" width="9.140625" style="13"/>
    <col min="16198" max="16198" width="9.28515625" style="13" bestFit="1" customWidth="1"/>
    <col min="16199" max="16200" width="9.140625" style="13"/>
    <col min="16201" max="16201" width="15.85546875" style="13" bestFit="1" customWidth="1"/>
    <col min="16202" max="16203" width="9.140625" style="13"/>
    <col min="16204" max="16204" width="9.28515625" style="13" bestFit="1" customWidth="1"/>
    <col min="16205" max="16208" width="9.140625" style="13"/>
    <col min="16209" max="16209" width="9.28515625" style="13" bestFit="1" customWidth="1"/>
    <col min="16210" max="16213" width="9.140625" style="13"/>
    <col min="16214" max="16214" width="9.28515625" style="13" bestFit="1" customWidth="1"/>
    <col min="16215" max="16216" width="9.140625" style="13"/>
    <col min="16217" max="16217" width="15.85546875" style="13" bestFit="1" customWidth="1"/>
    <col min="16218" max="16219" width="9.140625" style="13"/>
    <col min="16220" max="16220" width="9.28515625" style="13" bestFit="1" customWidth="1"/>
    <col min="16221" max="16224" width="9.140625" style="13"/>
    <col min="16225" max="16225" width="9.28515625" style="13" bestFit="1" customWidth="1"/>
    <col min="16226" max="16229" width="9.140625" style="13"/>
    <col min="16230" max="16230" width="9.28515625" style="13" bestFit="1" customWidth="1"/>
    <col min="16231" max="16232" width="9.140625" style="13"/>
    <col min="16233" max="16233" width="15.85546875" style="13" bestFit="1" customWidth="1"/>
    <col min="16234" max="16235" width="9.140625" style="13"/>
    <col min="16236" max="16236" width="9.28515625" style="13" bestFit="1" customWidth="1"/>
    <col min="16237" max="16240" width="9.140625" style="13"/>
    <col min="16241" max="16241" width="9.28515625" style="13" bestFit="1" customWidth="1"/>
    <col min="16242" max="16245" width="9.140625" style="13"/>
    <col min="16246" max="16246" width="9.28515625" style="13" bestFit="1" customWidth="1"/>
    <col min="16247" max="16248" width="9.140625" style="13"/>
    <col min="16249" max="16249" width="15.85546875" style="13" bestFit="1" customWidth="1"/>
    <col min="16250" max="16251" width="9.140625" style="13"/>
    <col min="16252" max="16252" width="9.28515625" style="13" bestFit="1" customWidth="1"/>
    <col min="16253" max="16256" width="9.140625" style="13"/>
    <col min="16257" max="16257" width="9.28515625" style="13" bestFit="1" customWidth="1"/>
    <col min="16258" max="16261" width="9.140625" style="13"/>
    <col min="16262" max="16262" width="9.28515625" style="13" bestFit="1" customWidth="1"/>
    <col min="16263" max="16264" width="9.140625" style="13"/>
    <col min="16265" max="16265" width="15.85546875" style="13" bestFit="1" customWidth="1"/>
    <col min="16266" max="16267" width="9.140625" style="13"/>
    <col min="16268" max="16268" width="9.28515625" style="13" bestFit="1" customWidth="1"/>
    <col min="16269" max="16272" width="9.140625" style="13"/>
    <col min="16273" max="16273" width="9.28515625" style="13" bestFit="1" customWidth="1"/>
    <col min="16274" max="16277" width="9.140625" style="13"/>
    <col min="16278" max="16278" width="9.28515625" style="13" bestFit="1" customWidth="1"/>
    <col min="16279" max="16280" width="9.140625" style="13"/>
    <col min="16281" max="16281" width="15.85546875" style="13" bestFit="1" customWidth="1"/>
    <col min="16282" max="16283" width="9.140625" style="13"/>
    <col min="16284" max="16284" width="9.28515625" style="13" bestFit="1" customWidth="1"/>
    <col min="16285" max="16288" width="9.140625" style="13"/>
    <col min="16289" max="16289" width="9.28515625" style="13" bestFit="1" customWidth="1"/>
    <col min="16290" max="16293" width="9.140625" style="13"/>
    <col min="16294" max="16294" width="9.28515625" style="13" bestFit="1" customWidth="1"/>
    <col min="16295" max="16296" width="9.140625" style="13"/>
    <col min="16297" max="16297" width="15.85546875" style="13" bestFit="1" customWidth="1"/>
    <col min="16298" max="16299" width="9.140625" style="13"/>
    <col min="16300" max="16300" width="9.28515625" style="13" bestFit="1" customWidth="1"/>
    <col min="16301" max="16304" width="9.140625" style="13"/>
    <col min="16305" max="16305" width="9.28515625" style="13" bestFit="1" customWidth="1"/>
    <col min="16306" max="16309" width="9.140625" style="13"/>
    <col min="16310" max="16310" width="9.28515625" style="13" bestFit="1" customWidth="1"/>
    <col min="16311" max="16312" width="9.140625" style="13"/>
    <col min="16313" max="16313" width="15.85546875" style="13" bestFit="1" customWidth="1"/>
    <col min="16314" max="16315" width="9.140625" style="13"/>
    <col min="16316" max="16316" width="9.28515625" style="13" bestFit="1" customWidth="1"/>
    <col min="16317" max="16320" width="9.140625" style="13"/>
    <col min="16321" max="16321" width="9.28515625" style="13" bestFit="1" customWidth="1"/>
    <col min="16322" max="16325" width="9.140625" style="13"/>
    <col min="16326" max="16326" width="9.28515625" style="13" bestFit="1" customWidth="1"/>
    <col min="16327" max="16328" width="9.140625" style="13"/>
    <col min="16329" max="16329" width="15.85546875" style="13" bestFit="1" customWidth="1"/>
    <col min="16330" max="16331" width="9.140625" style="13"/>
    <col min="16332" max="16332" width="9.28515625" style="13" bestFit="1" customWidth="1"/>
    <col min="16333" max="16336" width="9.140625" style="13"/>
    <col min="16337" max="16337" width="9.28515625" style="13" bestFit="1" customWidth="1"/>
    <col min="16338" max="16341" width="9.140625" style="13"/>
    <col min="16342" max="16342" width="9.28515625" style="13" bestFit="1" customWidth="1"/>
    <col min="16343" max="16344" width="9.140625" style="13"/>
    <col min="16345" max="16345" width="15.85546875" style="13" bestFit="1" customWidth="1"/>
    <col min="16346" max="16347" width="9.140625" style="13"/>
    <col min="16348" max="16348" width="9.28515625" style="13" bestFit="1" customWidth="1"/>
    <col min="16349" max="16352" width="9.140625" style="13"/>
    <col min="16353" max="16353" width="9.28515625" style="13" bestFit="1" customWidth="1"/>
    <col min="16354" max="16357" width="9.140625" style="13"/>
    <col min="16358" max="16358" width="9.28515625" style="13" bestFit="1" customWidth="1"/>
    <col min="16359" max="16360" width="9.140625" style="13"/>
    <col min="16361" max="16361" width="15.85546875" style="13" bestFit="1" customWidth="1"/>
    <col min="16362" max="16363" width="9.140625" style="13"/>
    <col min="16364" max="16364" width="9.28515625" style="13" bestFit="1" customWidth="1"/>
    <col min="16365" max="16368" width="9.140625" style="13"/>
    <col min="16369" max="16369" width="9.28515625" style="13" bestFit="1" customWidth="1"/>
    <col min="16370" max="16373" width="9.140625" style="13"/>
    <col min="16374" max="16374" width="9.28515625" style="13" bestFit="1" customWidth="1"/>
    <col min="16375" max="16376" width="9.140625" style="13"/>
    <col min="16377" max="16377" width="15.85546875" style="13" bestFit="1" customWidth="1"/>
    <col min="16378" max="16379" width="9.140625" style="13"/>
    <col min="16380" max="16380" width="9.28515625" style="13" bestFit="1" customWidth="1"/>
    <col min="16381" max="16384" width="9.140625" style="13"/>
  </cols>
  <sheetData>
    <row r="1" spans="1:18" ht="43.5" customHeight="1" x14ac:dyDescent="0.25">
      <c r="A1" s="15" t="s">
        <v>14</v>
      </c>
      <c r="B1" s="15" t="s">
        <v>15</v>
      </c>
      <c r="C1" s="19" t="s">
        <v>59</v>
      </c>
      <c r="D1" s="19" t="s">
        <v>41</v>
      </c>
      <c r="E1" s="15" t="s">
        <v>16</v>
      </c>
      <c r="F1" s="19" t="s">
        <v>58</v>
      </c>
      <c r="G1" s="19" t="s">
        <v>56</v>
      </c>
      <c r="H1" s="15" t="s">
        <v>5</v>
      </c>
      <c r="I1" s="15" t="s">
        <v>18</v>
      </c>
      <c r="J1" s="19" t="s">
        <v>67</v>
      </c>
      <c r="K1" s="15" t="s">
        <v>19</v>
      </c>
      <c r="L1" s="15" t="s">
        <v>20</v>
      </c>
      <c r="M1" s="19" t="s">
        <v>57</v>
      </c>
      <c r="N1" s="15" t="s">
        <v>21</v>
      </c>
      <c r="O1" s="15" t="s">
        <v>22</v>
      </c>
      <c r="P1" s="15" t="s">
        <v>13</v>
      </c>
      <c r="Q1" s="19" t="s">
        <v>61</v>
      </c>
      <c r="R1" s="15" t="s">
        <v>26</v>
      </c>
    </row>
    <row r="2" spans="1:18" s="21" customFormat="1" x14ac:dyDescent="0.25">
      <c r="A2" s="112" t="s">
        <v>906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08"/>
      <c r="R2" s="108"/>
    </row>
    <row r="3" spans="1:18" s="21" customFormat="1" ht="45" x14ac:dyDescent="0.25">
      <c r="A3" s="109" t="s">
        <v>704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</row>
    <row r="4" spans="1:18" s="21" customFormat="1" x14ac:dyDescent="0.25">
      <c r="A4" s="112" t="s">
        <v>907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08"/>
      <c r="R4" s="108"/>
    </row>
    <row r="5" spans="1:18" s="21" customFormat="1" ht="30" x14ac:dyDescent="0.25">
      <c r="A5" s="109" t="s">
        <v>247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</row>
    <row r="6" spans="1:18" s="21" customFormat="1" x14ac:dyDescent="0.25">
      <c r="A6" s="112" t="s">
        <v>908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08"/>
      <c r="R6" s="108"/>
    </row>
    <row r="7" spans="1:18" s="21" customFormat="1" ht="30" x14ac:dyDescent="0.25">
      <c r="A7" s="108" t="s">
        <v>230</v>
      </c>
      <c r="B7" s="108">
        <v>1597915</v>
      </c>
      <c r="C7" s="108" t="s">
        <v>796</v>
      </c>
      <c r="D7" s="108" t="s">
        <v>797</v>
      </c>
      <c r="E7" s="108" t="s">
        <v>191</v>
      </c>
      <c r="F7" s="109" t="s">
        <v>624</v>
      </c>
      <c r="G7" s="108">
        <v>233125</v>
      </c>
      <c r="H7" s="108"/>
      <c r="I7" s="108" t="s">
        <v>541</v>
      </c>
      <c r="J7" s="108"/>
      <c r="K7" s="108" t="s">
        <v>530</v>
      </c>
      <c r="L7" s="108" t="s">
        <v>229</v>
      </c>
      <c r="M7" s="108" t="s">
        <v>232</v>
      </c>
      <c r="N7" s="108" t="s">
        <v>542</v>
      </c>
      <c r="O7" s="108" t="s">
        <v>623</v>
      </c>
      <c r="P7" s="108"/>
      <c r="Q7" s="108"/>
      <c r="R7" s="108"/>
    </row>
    <row r="8" spans="1:18" s="21" customFormat="1" ht="60" x14ac:dyDescent="0.25">
      <c r="A8" s="109" t="s">
        <v>705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</row>
    <row r="9" spans="1:18" s="21" customFormat="1" x14ac:dyDescent="0.25">
      <c r="A9" s="112" t="s">
        <v>909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08"/>
      <c r="R9" s="108"/>
    </row>
    <row r="10" spans="1:18" s="21" customFormat="1" ht="30" x14ac:dyDescent="0.25">
      <c r="A10" s="109" t="s">
        <v>716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</row>
    <row r="11" spans="1:18" s="21" customFormat="1" x14ac:dyDescent="0.25">
      <c r="A11" s="112" t="s">
        <v>910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08"/>
      <c r="R11" s="108"/>
    </row>
    <row r="12" spans="1:18" s="21" customFormat="1" x14ac:dyDescent="0.25">
      <c r="A12" s="108" t="s">
        <v>230</v>
      </c>
      <c r="B12" s="108">
        <v>1598087</v>
      </c>
      <c r="C12" s="108" t="s">
        <v>777</v>
      </c>
      <c r="D12" s="108" t="s">
        <v>783</v>
      </c>
      <c r="E12" s="108" t="s">
        <v>183</v>
      </c>
      <c r="F12" s="108" t="s">
        <v>238</v>
      </c>
      <c r="G12" s="108">
        <v>252008</v>
      </c>
      <c r="H12" s="108"/>
      <c r="I12" s="108" t="s">
        <v>239</v>
      </c>
      <c r="J12" s="108"/>
      <c r="K12" s="108" t="s">
        <v>530</v>
      </c>
      <c r="L12" s="108" t="s">
        <v>186</v>
      </c>
      <c r="M12" s="108" t="s">
        <v>232</v>
      </c>
      <c r="N12" s="108" t="s">
        <v>625</v>
      </c>
      <c r="O12" s="108" t="s">
        <v>626</v>
      </c>
      <c r="P12" s="108"/>
      <c r="Q12" s="108"/>
      <c r="R12" s="108"/>
    </row>
    <row r="13" spans="1:18" s="21" customFormat="1" x14ac:dyDescent="0.25">
      <c r="A13" s="108" t="s">
        <v>230</v>
      </c>
      <c r="B13" s="108">
        <v>1598090</v>
      </c>
      <c r="C13" s="108" t="s">
        <v>777</v>
      </c>
      <c r="D13" s="108" t="s">
        <v>778</v>
      </c>
      <c r="E13" s="108" t="s">
        <v>183</v>
      </c>
      <c r="F13" s="108" t="s">
        <v>238</v>
      </c>
      <c r="G13" s="108">
        <v>252008</v>
      </c>
      <c r="H13" s="108"/>
      <c r="I13" s="108" t="s">
        <v>239</v>
      </c>
      <c r="J13" s="108"/>
      <c r="K13" s="108" t="s">
        <v>530</v>
      </c>
      <c r="L13" s="108" t="s">
        <v>186</v>
      </c>
      <c r="M13" s="108" t="s">
        <v>232</v>
      </c>
      <c r="N13" s="108" t="s">
        <v>625</v>
      </c>
      <c r="O13" s="108" t="s">
        <v>627</v>
      </c>
      <c r="P13" s="108"/>
      <c r="Q13" s="108"/>
      <c r="R13" s="108"/>
    </row>
    <row r="14" spans="1:18" s="21" customFormat="1" x14ac:dyDescent="0.25">
      <c r="A14" s="108" t="s">
        <v>230</v>
      </c>
      <c r="B14" s="108">
        <v>1598881</v>
      </c>
      <c r="C14" s="108" t="s">
        <v>863</v>
      </c>
      <c r="D14" s="108" t="s">
        <v>864</v>
      </c>
      <c r="E14" s="108" t="s">
        <v>214</v>
      </c>
      <c r="F14" s="108" t="s">
        <v>233</v>
      </c>
      <c r="G14" s="108">
        <v>252008</v>
      </c>
      <c r="H14" s="108"/>
      <c r="I14" s="108" t="s">
        <v>628</v>
      </c>
      <c r="J14" s="108"/>
      <c r="K14" s="108" t="s">
        <v>530</v>
      </c>
      <c r="L14" s="108" t="s">
        <v>229</v>
      </c>
      <c r="M14" s="108" t="s">
        <v>232</v>
      </c>
      <c r="N14" s="108" t="s">
        <v>629</v>
      </c>
      <c r="O14" s="108" t="s">
        <v>630</v>
      </c>
      <c r="P14" s="108"/>
      <c r="Q14" s="108"/>
      <c r="R14" s="108"/>
    </row>
    <row r="15" spans="1:18" s="21" customFormat="1" ht="30" x14ac:dyDescent="0.25">
      <c r="A15" s="109" t="s">
        <v>706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</row>
    <row r="16" spans="1:18" s="21" customFormat="1" x14ac:dyDescent="0.25">
      <c r="A16" s="112" t="s">
        <v>911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08"/>
      <c r="R16" s="108"/>
    </row>
    <row r="17" spans="1:18" s="21" customFormat="1" ht="60" x14ac:dyDescent="0.25">
      <c r="A17" s="109" t="s">
        <v>707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</row>
    <row r="18" spans="1:18" s="21" customFormat="1" x14ac:dyDescent="0.25">
      <c r="A18" s="112" t="s">
        <v>912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08"/>
      <c r="R18" s="108"/>
    </row>
    <row r="19" spans="1:18" s="21" customFormat="1" x14ac:dyDescent="0.25">
      <c r="A19" s="108" t="s">
        <v>230</v>
      </c>
      <c r="B19" s="108">
        <v>1598545</v>
      </c>
      <c r="C19" s="108" t="s">
        <v>770</v>
      </c>
      <c r="D19" s="108" t="s">
        <v>905</v>
      </c>
      <c r="E19" s="108" t="s">
        <v>173</v>
      </c>
      <c r="F19" s="108" t="s">
        <v>178</v>
      </c>
      <c r="G19" s="108">
        <v>256455</v>
      </c>
      <c r="H19" s="108"/>
      <c r="I19" s="108" t="s">
        <v>179</v>
      </c>
      <c r="J19" s="108"/>
      <c r="K19" s="108" t="s">
        <v>530</v>
      </c>
      <c r="L19" s="108" t="s">
        <v>229</v>
      </c>
      <c r="M19" s="108" t="s">
        <v>232</v>
      </c>
      <c r="N19" s="108" t="s">
        <v>631</v>
      </c>
      <c r="O19" s="108" t="s">
        <v>632</v>
      </c>
      <c r="P19" s="108"/>
      <c r="Q19" s="108"/>
      <c r="R19" s="108"/>
    </row>
    <row r="20" spans="1:18" s="21" customFormat="1" ht="45" x14ac:dyDescent="0.25">
      <c r="A20" s="109" t="s">
        <v>708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</row>
    <row r="21" spans="1:18" s="21" customFormat="1" x14ac:dyDescent="0.25">
      <c r="A21" s="112" t="s">
        <v>913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08"/>
      <c r="R21" s="108"/>
    </row>
    <row r="22" spans="1:18" s="21" customFormat="1" ht="30" x14ac:dyDescent="0.25">
      <c r="A22" s="109" t="s">
        <v>709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</row>
    <row r="23" spans="1:18" s="21" customFormat="1" ht="15" customHeight="1" x14ac:dyDescent="0.25">
      <c r="A23" s="112" t="s">
        <v>914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08"/>
      <c r="R23" s="108"/>
    </row>
    <row r="24" spans="1:18" s="21" customFormat="1" x14ac:dyDescent="0.25">
      <c r="A24" s="85" t="s">
        <v>230</v>
      </c>
      <c r="B24" s="85">
        <v>1598167</v>
      </c>
      <c r="C24" s="85" t="s">
        <v>820</v>
      </c>
      <c r="D24" s="85" t="s">
        <v>821</v>
      </c>
      <c r="E24" s="85" t="s">
        <v>207</v>
      </c>
      <c r="F24" s="85" t="s">
        <v>168</v>
      </c>
      <c r="G24" s="85">
        <v>210396</v>
      </c>
      <c r="H24" s="85" t="s">
        <v>942</v>
      </c>
      <c r="I24" s="85" t="s">
        <v>583</v>
      </c>
      <c r="J24" s="85">
        <v>45170.724305555559</v>
      </c>
      <c r="K24" s="85" t="s">
        <v>530</v>
      </c>
      <c r="L24" s="85" t="s">
        <v>229</v>
      </c>
      <c r="M24" s="85" t="s">
        <v>232</v>
      </c>
      <c r="N24" s="85" t="s">
        <v>633</v>
      </c>
      <c r="O24" s="85" t="s">
        <v>634</v>
      </c>
      <c r="P24" s="85" t="s">
        <v>943</v>
      </c>
      <c r="Q24" s="85"/>
      <c r="R24" s="85"/>
    </row>
    <row r="25" spans="1:18" s="21" customFormat="1" ht="30" x14ac:dyDescent="0.25">
      <c r="A25" s="109" t="s">
        <v>247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</row>
    <row r="26" spans="1:18" s="21" customFormat="1" x14ac:dyDescent="0.25">
      <c r="A26" s="112" t="s">
        <v>915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08"/>
      <c r="R26" s="108"/>
    </row>
    <row r="27" spans="1:18" s="21" customFormat="1" x14ac:dyDescent="0.25">
      <c r="A27" s="108" t="s">
        <v>230</v>
      </c>
      <c r="B27" s="108">
        <v>1597447</v>
      </c>
      <c r="C27" s="108" t="s">
        <v>827</v>
      </c>
      <c r="D27" s="108" t="s">
        <v>828</v>
      </c>
      <c r="E27" s="108" t="s">
        <v>207</v>
      </c>
      <c r="F27" s="108" t="s">
        <v>574</v>
      </c>
      <c r="G27" s="108">
        <v>235948</v>
      </c>
      <c r="H27" s="108" t="s">
        <v>944</v>
      </c>
      <c r="I27" s="108" t="s">
        <v>575</v>
      </c>
      <c r="J27" s="108">
        <v>45169.464583333334</v>
      </c>
      <c r="K27" s="108" t="s">
        <v>530</v>
      </c>
      <c r="L27" s="108" t="s">
        <v>229</v>
      </c>
      <c r="M27" s="108" t="s">
        <v>232</v>
      </c>
      <c r="N27" s="108" t="s">
        <v>635</v>
      </c>
      <c r="O27" s="108" t="s">
        <v>636</v>
      </c>
      <c r="P27" s="108"/>
      <c r="Q27" s="108"/>
      <c r="R27" s="108"/>
    </row>
    <row r="28" spans="1:18" s="21" customFormat="1" x14ac:dyDescent="0.25">
      <c r="A28" s="108" t="s">
        <v>230</v>
      </c>
      <c r="B28" s="108">
        <v>1597462</v>
      </c>
      <c r="C28" s="108" t="s">
        <v>827</v>
      </c>
      <c r="D28" s="108" t="s">
        <v>832</v>
      </c>
      <c r="E28" s="108" t="s">
        <v>207</v>
      </c>
      <c r="F28" s="108" t="s">
        <v>574</v>
      </c>
      <c r="G28" s="108">
        <v>235948</v>
      </c>
      <c r="H28" s="108" t="s">
        <v>944</v>
      </c>
      <c r="I28" s="108" t="s">
        <v>575</v>
      </c>
      <c r="J28" s="108">
        <v>45169.468055555553</v>
      </c>
      <c r="K28" s="108" t="s">
        <v>530</v>
      </c>
      <c r="L28" s="108" t="s">
        <v>229</v>
      </c>
      <c r="M28" s="108" t="s">
        <v>232</v>
      </c>
      <c r="N28" s="108" t="s">
        <v>637</v>
      </c>
      <c r="O28" s="108" t="s">
        <v>638</v>
      </c>
      <c r="P28" s="108"/>
      <c r="Q28" s="108"/>
      <c r="R28" s="108"/>
    </row>
    <row r="29" spans="1:18" s="21" customFormat="1" x14ac:dyDescent="0.25">
      <c r="A29" s="108" t="s">
        <v>230</v>
      </c>
      <c r="B29" s="108">
        <v>1597979</v>
      </c>
      <c r="C29" s="108" t="s">
        <v>768</v>
      </c>
      <c r="D29" s="108" t="s">
        <v>769</v>
      </c>
      <c r="E29" s="108" t="s">
        <v>173</v>
      </c>
      <c r="F29" s="108" t="s">
        <v>180</v>
      </c>
      <c r="G29" s="108">
        <v>235948</v>
      </c>
      <c r="H29" s="108"/>
      <c r="I29" s="108" t="s">
        <v>532</v>
      </c>
      <c r="J29" s="108"/>
      <c r="K29" s="108" t="s">
        <v>530</v>
      </c>
      <c r="L29" s="108" t="s">
        <v>229</v>
      </c>
      <c r="M29" s="108" t="s">
        <v>232</v>
      </c>
      <c r="N29" s="108" t="s">
        <v>743</v>
      </c>
      <c r="O29" s="108" t="s">
        <v>744</v>
      </c>
      <c r="P29" s="108"/>
      <c r="Q29" s="108"/>
      <c r="R29" s="108"/>
    </row>
    <row r="30" spans="1:18" s="21" customFormat="1" ht="135" x14ac:dyDescent="0.25">
      <c r="A30" s="109" t="s">
        <v>710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</row>
    <row r="31" spans="1:18" s="21" customFormat="1" x14ac:dyDescent="0.25">
      <c r="A31" s="112" t="s">
        <v>916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08"/>
      <c r="R31" s="108"/>
    </row>
    <row r="32" spans="1:18" s="21" customFormat="1" x14ac:dyDescent="0.25">
      <c r="A32" s="108" t="s">
        <v>230</v>
      </c>
      <c r="B32" s="108">
        <v>1584795</v>
      </c>
      <c r="C32" s="108" t="s">
        <v>772</v>
      </c>
      <c r="D32" s="108" t="s">
        <v>773</v>
      </c>
      <c r="E32" s="108" t="s">
        <v>183</v>
      </c>
      <c r="F32" s="108" t="s">
        <v>184</v>
      </c>
      <c r="G32" s="108">
        <v>260819</v>
      </c>
      <c r="H32" s="108"/>
      <c r="I32" s="108" t="s">
        <v>639</v>
      </c>
      <c r="J32" s="108"/>
      <c r="K32" s="108" t="s">
        <v>530</v>
      </c>
      <c r="L32" s="108" t="s">
        <v>186</v>
      </c>
      <c r="M32" s="108" t="s">
        <v>232</v>
      </c>
      <c r="N32" s="108" t="s">
        <v>640</v>
      </c>
      <c r="O32" s="108" t="s">
        <v>641</v>
      </c>
      <c r="P32" s="108"/>
      <c r="Q32" s="108"/>
      <c r="R32" s="108"/>
    </row>
    <row r="33" spans="1:18" s="21" customFormat="1" x14ac:dyDescent="0.25">
      <c r="A33" s="108" t="s">
        <v>230</v>
      </c>
      <c r="B33" s="108">
        <v>1584798</v>
      </c>
      <c r="C33" s="108" t="s">
        <v>772</v>
      </c>
      <c r="D33" s="108" t="s">
        <v>786</v>
      </c>
      <c r="E33" s="108" t="s">
        <v>183</v>
      </c>
      <c r="F33" s="108" t="s">
        <v>184</v>
      </c>
      <c r="G33" s="108">
        <v>260819</v>
      </c>
      <c r="H33" s="108"/>
      <c r="I33" s="108" t="s">
        <v>639</v>
      </c>
      <c r="J33" s="108"/>
      <c r="K33" s="108" t="s">
        <v>530</v>
      </c>
      <c r="L33" s="108" t="s">
        <v>186</v>
      </c>
      <c r="M33" s="108" t="s">
        <v>232</v>
      </c>
      <c r="N33" s="108" t="s">
        <v>642</v>
      </c>
      <c r="O33" s="108" t="s">
        <v>643</v>
      </c>
      <c r="P33" s="108"/>
      <c r="Q33" s="108"/>
      <c r="R33" s="108"/>
    </row>
    <row r="34" spans="1:18" s="21" customFormat="1" x14ac:dyDescent="0.25">
      <c r="A34" s="108" t="s">
        <v>230</v>
      </c>
      <c r="B34" s="108">
        <v>1596634</v>
      </c>
      <c r="C34" s="108" t="s">
        <v>846</v>
      </c>
      <c r="D34" s="108" t="s">
        <v>847</v>
      </c>
      <c r="E34" s="108" t="s">
        <v>211</v>
      </c>
      <c r="F34" s="108" t="s">
        <v>212</v>
      </c>
      <c r="G34" s="108">
        <v>260819</v>
      </c>
      <c r="H34" s="108"/>
      <c r="I34" s="108" t="s">
        <v>644</v>
      </c>
      <c r="J34" s="108"/>
      <c r="K34" s="108" t="s">
        <v>530</v>
      </c>
      <c r="L34" s="108" t="s">
        <v>229</v>
      </c>
      <c r="M34" s="108" t="s">
        <v>232</v>
      </c>
      <c r="N34" s="108" t="s">
        <v>645</v>
      </c>
      <c r="O34" s="108" t="s">
        <v>646</v>
      </c>
      <c r="P34" s="108"/>
      <c r="Q34" s="108"/>
      <c r="R34" s="108"/>
    </row>
    <row r="35" spans="1:18" s="21" customFormat="1" x14ac:dyDescent="0.25">
      <c r="A35" s="108" t="s">
        <v>230</v>
      </c>
      <c r="B35" s="108">
        <v>1598393</v>
      </c>
      <c r="C35" s="108" t="s">
        <v>800</v>
      </c>
      <c r="D35" s="108" t="s">
        <v>801</v>
      </c>
      <c r="E35" s="108" t="s">
        <v>193</v>
      </c>
      <c r="F35" s="108" t="s">
        <v>647</v>
      </c>
      <c r="G35" s="108">
        <v>260819</v>
      </c>
      <c r="H35" s="108"/>
      <c r="I35" s="108" t="s">
        <v>644</v>
      </c>
      <c r="J35" s="108"/>
      <c r="K35" s="108" t="s">
        <v>530</v>
      </c>
      <c r="L35" s="108" t="s">
        <v>229</v>
      </c>
      <c r="M35" s="108" t="s">
        <v>232</v>
      </c>
      <c r="N35" s="108" t="s">
        <v>648</v>
      </c>
      <c r="O35" s="108" t="s">
        <v>649</v>
      </c>
      <c r="P35" s="108"/>
      <c r="Q35" s="108"/>
      <c r="R35" s="108"/>
    </row>
    <row r="36" spans="1:18" s="21" customFormat="1" ht="45" x14ac:dyDescent="0.25">
      <c r="A36" s="109" t="s">
        <v>246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</row>
    <row r="37" spans="1:18" s="21" customFormat="1" x14ac:dyDescent="0.25">
      <c r="A37" s="112" t="s">
        <v>917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08"/>
      <c r="R37" s="108"/>
    </row>
    <row r="38" spans="1:18" s="21" customFormat="1" ht="45" x14ac:dyDescent="0.25">
      <c r="A38" s="109" t="s">
        <v>712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</row>
    <row r="39" spans="1:18" s="21" customFormat="1" x14ac:dyDescent="0.25">
      <c r="A39" s="112" t="s">
        <v>918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08"/>
      <c r="R39" s="108"/>
    </row>
    <row r="40" spans="1:18" s="21" customFormat="1" x14ac:dyDescent="0.25">
      <c r="A40" s="108" t="s">
        <v>230</v>
      </c>
      <c r="B40" s="108">
        <v>1276121</v>
      </c>
      <c r="C40" s="108" t="s">
        <v>842</v>
      </c>
      <c r="D40" s="108" t="s">
        <v>843</v>
      </c>
      <c r="E40" s="108" t="s">
        <v>234</v>
      </c>
      <c r="F40" s="108" t="s">
        <v>235</v>
      </c>
      <c r="G40" s="108">
        <v>227792</v>
      </c>
      <c r="H40" s="108" t="s">
        <v>944</v>
      </c>
      <c r="I40" s="108" t="s">
        <v>236</v>
      </c>
      <c r="J40" s="108">
        <v>44782.655555555553</v>
      </c>
      <c r="K40" s="108" t="s">
        <v>530</v>
      </c>
      <c r="L40" s="108" t="s">
        <v>237</v>
      </c>
      <c r="M40" s="108" t="s">
        <v>232</v>
      </c>
      <c r="N40" s="108" t="s">
        <v>650</v>
      </c>
      <c r="O40" s="108" t="s">
        <v>651</v>
      </c>
      <c r="P40" s="108"/>
      <c r="Q40" s="108"/>
      <c r="R40" s="108"/>
    </row>
    <row r="41" spans="1:18" s="21" customFormat="1" x14ac:dyDescent="0.25">
      <c r="A41" s="108" t="s">
        <v>230</v>
      </c>
      <c r="B41" s="108">
        <v>1276153</v>
      </c>
      <c r="C41" s="108" t="s">
        <v>838</v>
      </c>
      <c r="D41" s="108" t="s">
        <v>839</v>
      </c>
      <c r="E41" s="108" t="s">
        <v>234</v>
      </c>
      <c r="F41" s="108" t="s">
        <v>652</v>
      </c>
      <c r="G41" s="108">
        <v>227792</v>
      </c>
      <c r="H41" s="108" t="s">
        <v>944</v>
      </c>
      <c r="I41" s="108" t="s">
        <v>236</v>
      </c>
      <c r="J41" s="108">
        <v>44782.67291666667</v>
      </c>
      <c r="K41" s="108" t="s">
        <v>530</v>
      </c>
      <c r="L41" s="108" t="s">
        <v>229</v>
      </c>
      <c r="M41" s="108" t="s">
        <v>232</v>
      </c>
      <c r="N41" s="108" t="s">
        <v>653</v>
      </c>
      <c r="O41" s="108" t="s">
        <v>654</v>
      </c>
      <c r="P41" s="108"/>
      <c r="Q41" s="108"/>
      <c r="R41" s="108"/>
    </row>
    <row r="42" spans="1:18" s="21" customFormat="1" x14ac:dyDescent="0.25">
      <c r="A42" s="108" t="s">
        <v>230</v>
      </c>
      <c r="B42" s="108">
        <v>1383378</v>
      </c>
      <c r="C42" s="108" t="s">
        <v>774</v>
      </c>
      <c r="D42" s="108" t="s">
        <v>775</v>
      </c>
      <c r="E42" s="108" t="s">
        <v>183</v>
      </c>
      <c r="F42" s="108" t="s">
        <v>184</v>
      </c>
      <c r="G42" s="108">
        <v>227792</v>
      </c>
      <c r="H42" s="108"/>
      <c r="I42" s="108" t="s">
        <v>639</v>
      </c>
      <c r="J42" s="108"/>
      <c r="K42" s="108" t="s">
        <v>530</v>
      </c>
      <c r="L42" s="108" t="s">
        <v>186</v>
      </c>
      <c r="M42" s="108" t="s">
        <v>232</v>
      </c>
      <c r="N42" s="108" t="s">
        <v>655</v>
      </c>
      <c r="O42" s="108" t="s">
        <v>656</v>
      </c>
      <c r="P42" s="108"/>
      <c r="Q42" s="108"/>
      <c r="R42" s="108"/>
    </row>
    <row r="43" spans="1:18" s="21" customFormat="1" x14ac:dyDescent="0.25">
      <c r="A43" s="108" t="s">
        <v>230</v>
      </c>
      <c r="B43" s="108">
        <v>1448820</v>
      </c>
      <c r="C43" s="108" t="s">
        <v>840</v>
      </c>
      <c r="D43" s="108" t="s">
        <v>841</v>
      </c>
      <c r="E43" s="108" t="s">
        <v>234</v>
      </c>
      <c r="F43" s="108" t="s">
        <v>596</v>
      </c>
      <c r="G43" s="108">
        <v>227792</v>
      </c>
      <c r="H43" s="108" t="s">
        <v>944</v>
      </c>
      <c r="I43" s="108" t="s">
        <v>236</v>
      </c>
      <c r="J43" s="108">
        <v>44945.502083333333</v>
      </c>
      <c r="K43" s="108" t="s">
        <v>530</v>
      </c>
      <c r="L43" s="108" t="s">
        <v>229</v>
      </c>
      <c r="M43" s="108" t="s">
        <v>232</v>
      </c>
      <c r="N43" s="108" t="s">
        <v>657</v>
      </c>
      <c r="O43" s="108" t="s">
        <v>658</v>
      </c>
      <c r="P43" s="108"/>
      <c r="Q43" s="108"/>
      <c r="R43" s="108"/>
    </row>
    <row r="44" spans="1:18" s="21" customFormat="1" x14ac:dyDescent="0.25">
      <c r="A44" s="108" t="s">
        <v>230</v>
      </c>
      <c r="B44" s="108">
        <v>1515013</v>
      </c>
      <c r="C44" s="108" t="s">
        <v>774</v>
      </c>
      <c r="D44" s="108" t="s">
        <v>776</v>
      </c>
      <c r="E44" s="108" t="s">
        <v>183</v>
      </c>
      <c r="F44" s="108" t="s">
        <v>184</v>
      </c>
      <c r="G44" s="108">
        <v>227792</v>
      </c>
      <c r="H44" s="108"/>
      <c r="I44" s="108" t="s">
        <v>639</v>
      </c>
      <c r="J44" s="108"/>
      <c r="K44" s="108" t="s">
        <v>530</v>
      </c>
      <c r="L44" s="108" t="s">
        <v>186</v>
      </c>
      <c r="M44" s="108" t="s">
        <v>232</v>
      </c>
      <c r="N44" s="108" t="s">
        <v>659</v>
      </c>
      <c r="O44" s="108" t="s">
        <v>660</v>
      </c>
      <c r="P44" s="108"/>
      <c r="Q44" s="108"/>
      <c r="R44" s="108"/>
    </row>
    <row r="45" spans="1:18" s="21" customFormat="1" x14ac:dyDescent="0.25">
      <c r="A45" s="108" t="s">
        <v>230</v>
      </c>
      <c r="B45" s="108">
        <v>1597872</v>
      </c>
      <c r="C45" s="108" t="s">
        <v>856</v>
      </c>
      <c r="D45" s="108" t="s">
        <v>857</v>
      </c>
      <c r="E45" s="108" t="s">
        <v>214</v>
      </c>
      <c r="F45" s="108" t="s">
        <v>233</v>
      </c>
      <c r="G45" s="108">
        <v>227792</v>
      </c>
      <c r="H45" s="108"/>
      <c r="I45" s="108" t="s">
        <v>218</v>
      </c>
      <c r="J45" s="108"/>
      <c r="K45" s="108" t="s">
        <v>530</v>
      </c>
      <c r="L45" s="108" t="s">
        <v>229</v>
      </c>
      <c r="M45" s="108" t="s">
        <v>232</v>
      </c>
      <c r="N45" s="108" t="s">
        <v>661</v>
      </c>
      <c r="O45" s="108" t="s">
        <v>662</v>
      </c>
      <c r="P45" s="108"/>
      <c r="Q45" s="108"/>
      <c r="R45" s="108"/>
    </row>
    <row r="46" spans="1:18" s="21" customFormat="1" x14ac:dyDescent="0.25">
      <c r="A46" s="108" t="s">
        <v>230</v>
      </c>
      <c r="B46" s="108">
        <v>1597939</v>
      </c>
      <c r="C46" s="108" t="s">
        <v>875</v>
      </c>
      <c r="D46" s="108" t="s">
        <v>876</v>
      </c>
      <c r="E46" s="108" t="s">
        <v>224</v>
      </c>
      <c r="F46" s="108" t="s">
        <v>227</v>
      </c>
      <c r="G46" s="108">
        <v>227792</v>
      </c>
      <c r="H46" s="108"/>
      <c r="I46" s="108" t="s">
        <v>663</v>
      </c>
      <c r="J46" s="108"/>
      <c r="K46" s="108" t="s">
        <v>530</v>
      </c>
      <c r="L46" s="108" t="s">
        <v>229</v>
      </c>
      <c r="M46" s="108" t="s">
        <v>232</v>
      </c>
      <c r="N46" s="108" t="s">
        <v>664</v>
      </c>
      <c r="O46" s="108" t="s">
        <v>665</v>
      </c>
      <c r="P46" s="108"/>
      <c r="Q46" s="108"/>
      <c r="R46" s="108"/>
    </row>
    <row r="47" spans="1:18" s="21" customFormat="1" x14ac:dyDescent="0.25">
      <c r="A47" s="108" t="s">
        <v>230</v>
      </c>
      <c r="B47" s="108">
        <v>1598389</v>
      </c>
      <c r="C47" s="108" t="s">
        <v>851</v>
      </c>
      <c r="D47" s="108" t="s">
        <v>852</v>
      </c>
      <c r="E47" s="108" t="s">
        <v>211</v>
      </c>
      <c r="F47" s="108" t="s">
        <v>666</v>
      </c>
      <c r="G47" s="108">
        <v>227792</v>
      </c>
      <c r="H47" s="108"/>
      <c r="I47" s="108" t="s">
        <v>667</v>
      </c>
      <c r="J47" s="108"/>
      <c r="K47" s="108" t="s">
        <v>530</v>
      </c>
      <c r="L47" s="108" t="s">
        <v>229</v>
      </c>
      <c r="M47" s="108" t="s">
        <v>232</v>
      </c>
      <c r="N47" s="108" t="s">
        <v>668</v>
      </c>
      <c r="O47" s="108" t="s">
        <v>669</v>
      </c>
      <c r="P47" s="108"/>
      <c r="Q47" s="108"/>
      <c r="R47" s="108"/>
    </row>
    <row r="48" spans="1:18" s="21" customFormat="1" ht="165" x14ac:dyDescent="0.25">
      <c r="A48" s="109" t="s">
        <v>711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spans="1:18" s="21" customFormat="1" x14ac:dyDescent="0.25">
      <c r="A49" s="112" t="s">
        <v>919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08"/>
      <c r="R49" s="108"/>
    </row>
    <row r="50" spans="1:18" s="21" customFormat="1" x14ac:dyDescent="0.25">
      <c r="A50" s="108" t="s">
        <v>230</v>
      </c>
      <c r="B50" s="108">
        <v>1579971</v>
      </c>
      <c r="C50" s="108" t="s">
        <v>784</v>
      </c>
      <c r="D50" s="108" t="s">
        <v>785</v>
      </c>
      <c r="E50" s="108" t="s">
        <v>183</v>
      </c>
      <c r="F50" s="108" t="s">
        <v>184</v>
      </c>
      <c r="G50" s="108">
        <v>259996</v>
      </c>
      <c r="H50" s="108"/>
      <c r="I50" s="108" t="s">
        <v>185</v>
      </c>
      <c r="J50" s="108"/>
      <c r="K50" s="108" t="s">
        <v>530</v>
      </c>
      <c r="L50" s="108" t="s">
        <v>186</v>
      </c>
      <c r="M50" s="108" t="s">
        <v>232</v>
      </c>
      <c r="N50" s="108" t="s">
        <v>670</v>
      </c>
      <c r="O50" s="108" t="s">
        <v>671</v>
      </c>
      <c r="P50" s="108"/>
      <c r="Q50" s="108"/>
      <c r="R50" s="108"/>
    </row>
    <row r="51" spans="1:18" s="21" customFormat="1" x14ac:dyDescent="0.25">
      <c r="A51" s="108" t="s">
        <v>230</v>
      </c>
      <c r="B51" s="108">
        <v>1580976</v>
      </c>
      <c r="C51" s="108" t="s">
        <v>836</v>
      </c>
      <c r="D51" s="108" t="s">
        <v>837</v>
      </c>
      <c r="E51" s="108" t="s">
        <v>234</v>
      </c>
      <c r="F51" s="108" t="s">
        <v>235</v>
      </c>
      <c r="G51" s="108">
        <v>259996</v>
      </c>
      <c r="H51" s="108" t="s">
        <v>944</v>
      </c>
      <c r="I51" s="108" t="s">
        <v>672</v>
      </c>
      <c r="J51" s="108">
        <v>45119.527083333334</v>
      </c>
      <c r="K51" s="108" t="s">
        <v>530</v>
      </c>
      <c r="L51" s="108" t="s">
        <v>237</v>
      </c>
      <c r="M51" s="108" t="s">
        <v>232</v>
      </c>
      <c r="N51" s="108" t="s">
        <v>673</v>
      </c>
      <c r="O51" s="108" t="s">
        <v>674</v>
      </c>
      <c r="P51" s="108"/>
      <c r="Q51" s="108"/>
      <c r="R51" s="108"/>
    </row>
    <row r="52" spans="1:18" s="21" customFormat="1" x14ac:dyDescent="0.25">
      <c r="A52" s="113" t="s">
        <v>920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08"/>
      <c r="R52" s="108"/>
    </row>
    <row r="53" spans="1:18" s="21" customFormat="1" x14ac:dyDescent="0.25">
      <c r="A53" s="108" t="s">
        <v>230</v>
      </c>
      <c r="B53" s="108">
        <v>1589954</v>
      </c>
      <c r="C53" s="108" t="s">
        <v>866</v>
      </c>
      <c r="D53" s="108" t="s">
        <v>867</v>
      </c>
      <c r="E53" s="108" t="s">
        <v>214</v>
      </c>
      <c r="F53" s="108" t="s">
        <v>233</v>
      </c>
      <c r="G53" s="108">
        <v>223124</v>
      </c>
      <c r="H53" s="108"/>
      <c r="I53" s="108" t="s">
        <v>675</v>
      </c>
      <c r="J53" s="108"/>
      <c r="K53" s="108" t="s">
        <v>530</v>
      </c>
      <c r="L53" s="108" t="s">
        <v>229</v>
      </c>
      <c r="M53" s="108" t="s">
        <v>232</v>
      </c>
      <c r="N53" s="108" t="s">
        <v>676</v>
      </c>
      <c r="O53" s="108" t="s">
        <v>677</v>
      </c>
      <c r="P53" s="108"/>
      <c r="Q53" s="108"/>
      <c r="R53" s="108"/>
    </row>
    <row r="54" spans="1:18" s="21" customFormat="1" x14ac:dyDescent="0.25">
      <c r="A54" s="108" t="s">
        <v>230</v>
      </c>
      <c r="B54" s="108">
        <v>1597466</v>
      </c>
      <c r="C54" s="108" t="s">
        <v>869</v>
      </c>
      <c r="D54" s="108" t="s">
        <v>870</v>
      </c>
      <c r="E54" s="108" t="s">
        <v>220</v>
      </c>
      <c r="F54" s="108" t="s">
        <v>221</v>
      </c>
      <c r="G54" s="108">
        <v>223124</v>
      </c>
      <c r="H54" s="108"/>
      <c r="I54" s="108" t="s">
        <v>222</v>
      </c>
      <c r="J54" s="108"/>
      <c r="K54" s="108" t="s">
        <v>530</v>
      </c>
      <c r="L54" s="108" t="s">
        <v>229</v>
      </c>
      <c r="M54" s="108" t="s">
        <v>232</v>
      </c>
      <c r="N54" s="108" t="s">
        <v>241</v>
      </c>
      <c r="O54" s="108" t="s">
        <v>678</v>
      </c>
      <c r="P54" s="108"/>
      <c r="Q54" s="108"/>
      <c r="R54" s="108"/>
    </row>
    <row r="55" spans="1:18" s="21" customFormat="1" x14ac:dyDescent="0.25">
      <c r="A55" s="108" t="s">
        <v>230</v>
      </c>
      <c r="B55" s="108">
        <v>1597546</v>
      </c>
      <c r="C55" s="108" t="s">
        <v>798</v>
      </c>
      <c r="D55" s="108" t="s">
        <v>799</v>
      </c>
      <c r="E55" s="108" t="s">
        <v>191</v>
      </c>
      <c r="F55" s="108" t="s">
        <v>192</v>
      </c>
      <c r="G55" s="108">
        <v>223124</v>
      </c>
      <c r="H55" s="108"/>
      <c r="I55" s="108" t="s">
        <v>222</v>
      </c>
      <c r="J55" s="108"/>
      <c r="K55" s="108" t="s">
        <v>530</v>
      </c>
      <c r="L55" s="108" t="s">
        <v>229</v>
      </c>
      <c r="M55" s="108" t="s">
        <v>232</v>
      </c>
      <c r="N55" s="108" t="s">
        <v>242</v>
      </c>
      <c r="O55" s="108" t="s">
        <v>679</v>
      </c>
      <c r="P55" s="108"/>
      <c r="Q55" s="108"/>
      <c r="R55" s="108"/>
    </row>
    <row r="56" spans="1:18" s="21" customFormat="1" x14ac:dyDescent="0.25">
      <c r="A56" s="108" t="s">
        <v>230</v>
      </c>
      <c r="B56" s="108">
        <v>1591234</v>
      </c>
      <c r="C56" s="108" t="s">
        <v>861</v>
      </c>
      <c r="D56" s="108" t="s">
        <v>862</v>
      </c>
      <c r="E56" s="108" t="s">
        <v>214</v>
      </c>
      <c r="F56" s="108" t="s">
        <v>233</v>
      </c>
      <c r="G56" s="108">
        <v>223124</v>
      </c>
      <c r="H56" s="108"/>
      <c r="I56" s="108" t="s">
        <v>218</v>
      </c>
      <c r="J56" s="108"/>
      <c r="K56" s="108" t="s">
        <v>530</v>
      </c>
      <c r="L56" s="108" t="s">
        <v>229</v>
      </c>
      <c r="M56" s="108" t="s">
        <v>232</v>
      </c>
      <c r="N56" s="108" t="s">
        <v>741</v>
      </c>
      <c r="O56" s="108" t="s">
        <v>742</v>
      </c>
      <c r="P56" s="108"/>
      <c r="Q56" s="108"/>
      <c r="R56" s="108"/>
    </row>
    <row r="57" spans="1:18" s="21" customFormat="1" ht="105" x14ac:dyDescent="0.25">
      <c r="A57" s="109" t="s">
        <v>713</v>
      </c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 s="21" customFormat="1" x14ac:dyDescent="0.25">
      <c r="A58" s="112" t="s">
        <v>921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08"/>
      <c r="R58" s="108"/>
    </row>
    <row r="59" spans="1:18" s="21" customFormat="1" x14ac:dyDescent="0.25">
      <c r="A59" s="108" t="s">
        <v>230</v>
      </c>
      <c r="B59" s="108">
        <v>1597869</v>
      </c>
      <c r="C59" s="108" t="s">
        <v>872</v>
      </c>
      <c r="D59" s="108" t="s">
        <v>873</v>
      </c>
      <c r="E59" s="108" t="s">
        <v>224</v>
      </c>
      <c r="F59" s="108" t="s">
        <v>225</v>
      </c>
      <c r="G59" s="108">
        <v>255144</v>
      </c>
      <c r="H59" s="108"/>
      <c r="I59" s="108" t="s">
        <v>680</v>
      </c>
      <c r="J59" s="108"/>
      <c r="K59" s="108" t="s">
        <v>530</v>
      </c>
      <c r="L59" s="108" t="s">
        <v>229</v>
      </c>
      <c r="M59" s="108" t="s">
        <v>232</v>
      </c>
      <c r="N59" s="108" t="s">
        <v>681</v>
      </c>
      <c r="O59" s="108" t="s">
        <v>682</v>
      </c>
      <c r="P59" s="108"/>
      <c r="Q59" s="108"/>
      <c r="R59" s="108"/>
    </row>
    <row r="60" spans="1:18" s="21" customFormat="1" x14ac:dyDescent="0.25">
      <c r="A60" s="108" t="s">
        <v>230</v>
      </c>
      <c r="B60" s="108">
        <v>1597879</v>
      </c>
      <c r="C60" s="108" t="s">
        <v>880</v>
      </c>
      <c r="D60" s="108" t="s">
        <v>881</v>
      </c>
      <c r="E60" s="108" t="s">
        <v>224</v>
      </c>
      <c r="F60" s="108" t="s">
        <v>227</v>
      </c>
      <c r="G60" s="108">
        <v>255144</v>
      </c>
      <c r="H60" s="108"/>
      <c r="I60" s="108" t="s">
        <v>680</v>
      </c>
      <c r="J60" s="108"/>
      <c r="K60" s="108" t="s">
        <v>530</v>
      </c>
      <c r="L60" s="108" t="s">
        <v>229</v>
      </c>
      <c r="M60" s="108" t="s">
        <v>232</v>
      </c>
      <c r="N60" s="108" t="s">
        <v>683</v>
      </c>
      <c r="O60" s="108" t="s">
        <v>684</v>
      </c>
      <c r="P60" s="108"/>
      <c r="Q60" s="108"/>
      <c r="R60" s="108"/>
    </row>
    <row r="61" spans="1:18" s="21" customFormat="1" ht="30" x14ac:dyDescent="0.25">
      <c r="A61" s="109" t="s">
        <v>245</v>
      </c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</row>
    <row r="62" spans="1:18" s="21" customFormat="1" x14ac:dyDescent="0.25">
      <c r="A62" s="112" t="s">
        <v>922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08"/>
      <c r="R62" s="108"/>
    </row>
    <row r="63" spans="1:18" s="21" customFormat="1" ht="30" x14ac:dyDescent="0.25">
      <c r="A63" s="109" t="s">
        <v>245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</row>
    <row r="64" spans="1:18" s="21" customFormat="1" x14ac:dyDescent="0.25">
      <c r="A64" s="112" t="s">
        <v>923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08"/>
      <c r="R64" s="108"/>
    </row>
    <row r="65" spans="1:18" s="21" customFormat="1" x14ac:dyDescent="0.25">
      <c r="A65" s="108" t="s">
        <v>230</v>
      </c>
      <c r="B65" s="108">
        <v>1597933</v>
      </c>
      <c r="C65" s="108" t="s">
        <v>877</v>
      </c>
      <c r="D65" s="108" t="s">
        <v>878</v>
      </c>
      <c r="E65" s="108" t="s">
        <v>224</v>
      </c>
      <c r="F65" s="108" t="s">
        <v>685</v>
      </c>
      <c r="G65" s="108">
        <v>254713</v>
      </c>
      <c r="H65" s="108" t="s">
        <v>944</v>
      </c>
      <c r="I65" s="108" t="s">
        <v>243</v>
      </c>
      <c r="J65" s="108">
        <v>45170.48541666667</v>
      </c>
      <c r="K65" s="108" t="s">
        <v>530</v>
      </c>
      <c r="L65" s="108" t="s">
        <v>226</v>
      </c>
      <c r="M65" s="108" t="s">
        <v>232</v>
      </c>
      <c r="N65" s="108" t="s">
        <v>686</v>
      </c>
      <c r="O65" s="108" t="s">
        <v>172</v>
      </c>
      <c r="P65" s="108"/>
      <c r="Q65" s="108"/>
      <c r="R65" s="108"/>
    </row>
    <row r="66" spans="1:18" s="21" customFormat="1" x14ac:dyDescent="0.25">
      <c r="A66" s="112" t="s">
        <v>924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08"/>
      <c r="R66" s="108"/>
    </row>
    <row r="67" spans="1:18" s="21" customFormat="1" ht="30" x14ac:dyDescent="0.25">
      <c r="A67" s="109" t="s">
        <v>244</v>
      </c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</row>
    <row r="68" spans="1:18" s="21" customFormat="1" x14ac:dyDescent="0.25">
      <c r="A68" s="112" t="s">
        <v>925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08"/>
      <c r="R68" s="108"/>
    </row>
    <row r="69" spans="1:18" s="21" customFormat="1" x14ac:dyDescent="0.25">
      <c r="A69" s="108" t="s">
        <v>230</v>
      </c>
      <c r="B69" s="108">
        <v>1598428</v>
      </c>
      <c r="C69" s="108" t="s">
        <v>809</v>
      </c>
      <c r="D69" s="108" t="s">
        <v>813</v>
      </c>
      <c r="E69" s="108" t="s">
        <v>197</v>
      </c>
      <c r="F69" s="108" t="s">
        <v>201</v>
      </c>
      <c r="G69" s="108">
        <v>262233</v>
      </c>
      <c r="H69" s="108"/>
      <c r="I69" s="108" t="s">
        <v>202</v>
      </c>
      <c r="J69" s="108"/>
      <c r="K69" s="108" t="s">
        <v>530</v>
      </c>
      <c r="L69" s="108" t="s">
        <v>229</v>
      </c>
      <c r="M69" s="108" t="s">
        <v>232</v>
      </c>
      <c r="N69" s="108" t="s">
        <v>687</v>
      </c>
      <c r="O69" s="108" t="s">
        <v>688</v>
      </c>
      <c r="P69" s="108"/>
      <c r="Q69" s="108"/>
      <c r="R69" s="108"/>
    </row>
    <row r="70" spans="1:18" s="21" customFormat="1" x14ac:dyDescent="0.25">
      <c r="A70" s="108" t="s">
        <v>230</v>
      </c>
      <c r="B70" s="108">
        <v>1598439</v>
      </c>
      <c r="C70" s="108" t="s">
        <v>809</v>
      </c>
      <c r="D70" s="108" t="s">
        <v>810</v>
      </c>
      <c r="E70" s="108" t="s">
        <v>197</v>
      </c>
      <c r="F70" s="108" t="s">
        <v>201</v>
      </c>
      <c r="G70" s="108">
        <v>262233</v>
      </c>
      <c r="H70" s="108"/>
      <c r="I70" s="108" t="s">
        <v>202</v>
      </c>
      <c r="J70" s="108"/>
      <c r="K70" s="108" t="s">
        <v>530</v>
      </c>
      <c r="L70" s="108" t="s">
        <v>229</v>
      </c>
      <c r="M70" s="108" t="s">
        <v>232</v>
      </c>
      <c r="N70" s="108" t="s">
        <v>689</v>
      </c>
      <c r="O70" s="108" t="s">
        <v>690</v>
      </c>
      <c r="P70" s="108"/>
      <c r="Q70" s="108"/>
      <c r="R70" s="108"/>
    </row>
    <row r="71" spans="1:18" s="21" customFormat="1" ht="60" x14ac:dyDescent="0.25">
      <c r="A71" s="109" t="s">
        <v>714</v>
      </c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</row>
    <row r="72" spans="1:18" s="21" customFormat="1" x14ac:dyDescent="0.25">
      <c r="A72" s="113" t="s">
        <v>926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08"/>
      <c r="R72" s="108"/>
    </row>
    <row r="73" spans="1:18" s="21" customFormat="1" x14ac:dyDescent="0.25">
      <c r="A73" s="108" t="s">
        <v>230</v>
      </c>
      <c r="B73" s="108">
        <v>1592886</v>
      </c>
      <c r="C73" s="108" t="s">
        <v>788</v>
      </c>
      <c r="D73" s="108" t="s">
        <v>789</v>
      </c>
      <c r="E73" s="108" t="s">
        <v>183</v>
      </c>
      <c r="F73" s="108" t="s">
        <v>184</v>
      </c>
      <c r="G73" s="108">
        <v>255118</v>
      </c>
      <c r="H73" s="108"/>
      <c r="I73" s="108" t="s">
        <v>185</v>
      </c>
      <c r="J73" s="108"/>
      <c r="K73" s="108" t="s">
        <v>530</v>
      </c>
      <c r="L73" s="108" t="s">
        <v>186</v>
      </c>
      <c r="M73" s="108" t="s">
        <v>232</v>
      </c>
      <c r="N73" s="108" t="s">
        <v>691</v>
      </c>
      <c r="O73" s="108" t="s">
        <v>692</v>
      </c>
      <c r="P73" s="108"/>
      <c r="Q73" s="108"/>
      <c r="R73" s="108"/>
    </row>
    <row r="74" spans="1:18" s="21" customFormat="1" x14ac:dyDescent="0.25">
      <c r="A74" s="108" t="s">
        <v>230</v>
      </c>
      <c r="B74" s="108">
        <v>1598526</v>
      </c>
      <c r="C74" s="108" t="s">
        <v>854</v>
      </c>
      <c r="D74" s="108" t="s">
        <v>855</v>
      </c>
      <c r="E74" s="108" t="s">
        <v>608</v>
      </c>
      <c r="F74" s="108" t="s">
        <v>609</v>
      </c>
      <c r="G74" s="108">
        <v>255118</v>
      </c>
      <c r="H74" s="108" t="s">
        <v>944</v>
      </c>
      <c r="I74" s="108" t="s">
        <v>693</v>
      </c>
      <c r="J74" s="108">
        <v>45173.586805555555</v>
      </c>
      <c r="K74" s="108" t="s">
        <v>530</v>
      </c>
      <c r="L74" s="108" t="s">
        <v>229</v>
      </c>
      <c r="M74" s="108" t="s">
        <v>232</v>
      </c>
      <c r="N74" s="108" t="s">
        <v>694</v>
      </c>
      <c r="O74" s="108" t="s">
        <v>695</v>
      </c>
      <c r="P74" s="108"/>
      <c r="Q74" s="108"/>
      <c r="R74" s="108"/>
    </row>
    <row r="75" spans="1:18" s="21" customFormat="1" x14ac:dyDescent="0.25">
      <c r="A75" s="108" t="s">
        <v>230</v>
      </c>
      <c r="B75" s="108">
        <v>1583247</v>
      </c>
      <c r="C75" s="108" t="s">
        <v>848</v>
      </c>
      <c r="D75" s="108" t="s">
        <v>849</v>
      </c>
      <c r="E75" s="108" t="s">
        <v>211</v>
      </c>
      <c r="F75" s="108" t="s">
        <v>666</v>
      </c>
      <c r="G75" s="108">
        <v>255118</v>
      </c>
      <c r="H75" s="108"/>
      <c r="I75" s="108" t="s">
        <v>667</v>
      </c>
      <c r="J75" s="108"/>
      <c r="K75" s="108" t="s">
        <v>530</v>
      </c>
      <c r="L75" s="108" t="s">
        <v>229</v>
      </c>
      <c r="M75" s="108" t="s">
        <v>232</v>
      </c>
      <c r="N75" s="108" t="s">
        <v>727</v>
      </c>
      <c r="O75" s="108" t="s">
        <v>728</v>
      </c>
      <c r="P75" s="108"/>
      <c r="Q75" s="108"/>
      <c r="R75" s="108"/>
    </row>
    <row r="76" spans="1:18" s="21" customFormat="1" ht="45" x14ac:dyDescent="0.25">
      <c r="A76" s="109" t="s">
        <v>715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</row>
    <row r="77" spans="1:18" s="21" customFormat="1" x14ac:dyDescent="0.25">
      <c r="A77" s="112" t="s">
        <v>927</v>
      </c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08"/>
      <c r="R77" s="108"/>
    </row>
    <row r="78" spans="1:18" s="21" customFormat="1" ht="30" x14ac:dyDescent="0.25">
      <c r="A78" s="109" t="s">
        <v>716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</row>
    <row r="79" spans="1:18" s="21" customFormat="1" x14ac:dyDescent="0.25">
      <c r="A79" s="112" t="s">
        <v>928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08"/>
      <c r="R79" s="108"/>
    </row>
    <row r="80" spans="1:18" s="21" customFormat="1" ht="90" x14ac:dyDescent="0.25">
      <c r="A80" s="109" t="s">
        <v>717</v>
      </c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</row>
    <row r="81" spans="1:18" s="21" customFormat="1" x14ac:dyDescent="0.25">
      <c r="A81" s="112" t="s">
        <v>929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08"/>
      <c r="R81" s="108"/>
    </row>
    <row r="82" spans="1:18" s="21" customFormat="1" ht="30" x14ac:dyDescent="0.25">
      <c r="A82" s="109" t="s">
        <v>716</v>
      </c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</row>
    <row r="83" spans="1:18" s="21" customFormat="1" x14ac:dyDescent="0.25">
      <c r="A83" s="112" t="s">
        <v>930</v>
      </c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08"/>
      <c r="R83" s="108"/>
    </row>
    <row r="84" spans="1:18" s="21" customFormat="1" x14ac:dyDescent="0.25">
      <c r="A84" s="108" t="s">
        <v>230</v>
      </c>
      <c r="B84" s="108">
        <v>1597642</v>
      </c>
      <c r="C84" s="108" t="s">
        <v>781</v>
      </c>
      <c r="D84" s="108" t="s">
        <v>782</v>
      </c>
      <c r="E84" s="108" t="s">
        <v>183</v>
      </c>
      <c r="F84" s="108" t="s">
        <v>238</v>
      </c>
      <c r="G84" s="108">
        <v>250334</v>
      </c>
      <c r="H84" s="108"/>
      <c r="I84" s="108" t="s">
        <v>696</v>
      </c>
      <c r="J84" s="108"/>
      <c r="K84" s="108" t="s">
        <v>530</v>
      </c>
      <c r="L84" s="108" t="s">
        <v>186</v>
      </c>
      <c r="M84" s="108" t="s">
        <v>232</v>
      </c>
      <c r="N84" s="108" t="s">
        <v>697</v>
      </c>
      <c r="O84" s="108" t="s">
        <v>698</v>
      </c>
      <c r="P84" s="108"/>
      <c r="Q84" s="108"/>
      <c r="R84" s="108"/>
    </row>
    <row r="85" spans="1:18" s="21" customFormat="1" ht="75" x14ac:dyDescent="0.25">
      <c r="A85" s="109" t="s">
        <v>719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</row>
    <row r="86" spans="1:18" s="21" customFormat="1" x14ac:dyDescent="0.25">
      <c r="A86" s="112" t="s">
        <v>931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08"/>
      <c r="R86" s="108"/>
    </row>
    <row r="87" spans="1:18" s="21" customFormat="1" ht="45" x14ac:dyDescent="0.25">
      <c r="A87" s="109" t="s">
        <v>718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</row>
    <row r="88" spans="1:18" s="21" customFormat="1" x14ac:dyDescent="0.25">
      <c r="A88" s="112" t="s">
        <v>932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08"/>
      <c r="R88" s="108"/>
    </row>
    <row r="89" spans="1:18" s="21" customFormat="1" x14ac:dyDescent="0.25">
      <c r="A89" s="108" t="s">
        <v>230</v>
      </c>
      <c r="B89" s="108">
        <v>1598272</v>
      </c>
      <c r="C89" s="108" t="s">
        <v>793</v>
      </c>
      <c r="D89" s="108" t="s">
        <v>794</v>
      </c>
      <c r="E89" s="108" t="s">
        <v>191</v>
      </c>
      <c r="F89" s="108" t="s">
        <v>544</v>
      </c>
      <c r="G89" s="108">
        <v>260976</v>
      </c>
      <c r="H89" s="108"/>
      <c r="I89" s="108" t="s">
        <v>545</v>
      </c>
      <c r="J89" s="108"/>
      <c r="K89" s="108" t="s">
        <v>530</v>
      </c>
      <c r="L89" s="108" t="s">
        <v>229</v>
      </c>
      <c r="M89" s="108" t="s">
        <v>232</v>
      </c>
      <c r="N89" s="108" t="s">
        <v>699</v>
      </c>
      <c r="O89" s="108" t="s">
        <v>700</v>
      </c>
      <c r="P89" s="108"/>
      <c r="Q89" s="108"/>
      <c r="R89" s="108"/>
    </row>
    <row r="90" spans="1:18" s="21" customFormat="1" ht="30" x14ac:dyDescent="0.25">
      <c r="A90" s="109" t="s">
        <v>709</v>
      </c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</row>
    <row r="91" spans="1:18" s="21" customFormat="1" x14ac:dyDescent="0.25">
      <c r="A91" s="112" t="s">
        <v>933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08"/>
      <c r="R91" s="108"/>
    </row>
    <row r="92" spans="1:18" s="21" customFormat="1" ht="30" x14ac:dyDescent="0.25">
      <c r="A92" s="109" t="s">
        <v>720</v>
      </c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</row>
    <row r="93" spans="1:18" s="21" customFormat="1" x14ac:dyDescent="0.25">
      <c r="A93" s="112" t="s">
        <v>934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08"/>
      <c r="R93" s="108"/>
    </row>
    <row r="94" spans="1:18" s="21" customFormat="1" ht="60" x14ac:dyDescent="0.25">
      <c r="A94" s="109" t="s">
        <v>721</v>
      </c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</row>
    <row r="95" spans="1:18" s="21" customFormat="1" x14ac:dyDescent="0.25">
      <c r="A95" s="112" t="s">
        <v>935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08"/>
      <c r="R95" s="108"/>
    </row>
    <row r="96" spans="1:18" s="21" customFormat="1" ht="30" x14ac:dyDescent="0.25">
      <c r="A96" s="109" t="s">
        <v>244</v>
      </c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</row>
    <row r="97" spans="1:18" s="21" customFormat="1" x14ac:dyDescent="0.25">
      <c r="A97" s="112" t="s">
        <v>936</v>
      </c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08"/>
      <c r="R97" s="108"/>
    </row>
    <row r="98" spans="1:18" s="21" customFormat="1" x14ac:dyDescent="0.25">
      <c r="A98" s="108" t="s">
        <v>230</v>
      </c>
      <c r="B98" s="108">
        <v>1598307</v>
      </c>
      <c r="C98" s="108" t="s">
        <v>803</v>
      </c>
      <c r="D98" s="108" t="s">
        <v>804</v>
      </c>
      <c r="E98" s="108" t="s">
        <v>193</v>
      </c>
      <c r="F98" s="108" t="s">
        <v>194</v>
      </c>
      <c r="G98" s="108">
        <v>242983</v>
      </c>
      <c r="H98" s="108"/>
      <c r="I98" s="108" t="s">
        <v>701</v>
      </c>
      <c r="J98" s="108"/>
      <c r="K98" s="108" t="s">
        <v>530</v>
      </c>
      <c r="L98" s="108" t="s">
        <v>229</v>
      </c>
      <c r="M98" s="108" t="s">
        <v>232</v>
      </c>
      <c r="N98" s="108" t="s">
        <v>702</v>
      </c>
      <c r="O98" s="108" t="s">
        <v>703</v>
      </c>
      <c r="P98" s="108"/>
      <c r="Q98" s="108"/>
      <c r="R98" s="108"/>
    </row>
    <row r="99" spans="1:18" s="21" customFormat="1" ht="75" x14ac:dyDescent="0.25">
      <c r="A99" s="109" t="s">
        <v>723</v>
      </c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</row>
    <row r="100" spans="1:18" s="21" customFormat="1" x14ac:dyDescent="0.25">
      <c r="A100" s="112" t="s">
        <v>937</v>
      </c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08"/>
      <c r="R100" s="108"/>
    </row>
    <row r="101" spans="1:18" s="21" customFormat="1" ht="75" x14ac:dyDescent="0.25">
      <c r="A101" s="109" t="s">
        <v>722</v>
      </c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</row>
    <row r="102" spans="1:18" s="21" customFormat="1" x14ac:dyDescent="0.25">
      <c r="A102" s="112" t="s">
        <v>938</v>
      </c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08"/>
      <c r="R102" s="108"/>
    </row>
    <row r="103" spans="1:18" s="21" customFormat="1" ht="30" x14ac:dyDescent="0.25">
      <c r="A103" s="109" t="s">
        <v>244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</row>
    <row r="104" spans="1:18" s="21" customFormat="1" x14ac:dyDescent="0.25">
      <c r="A104" s="112" t="s">
        <v>939</v>
      </c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08"/>
      <c r="R104" s="108"/>
    </row>
    <row r="105" spans="1:18" s="21" customFormat="1" ht="135" x14ac:dyDescent="0.25">
      <c r="A105" s="109" t="s">
        <v>756</v>
      </c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</row>
    <row r="106" spans="1:18" s="21" customFormat="1" ht="16.5" customHeight="1" x14ac:dyDescent="0.25">
      <c r="A106" s="112" t="s">
        <v>940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08"/>
      <c r="R106" s="108"/>
    </row>
    <row r="107" spans="1:18" x14ac:dyDescent="0.25">
      <c r="A107" s="108" t="s">
        <v>230</v>
      </c>
      <c r="B107" s="108">
        <v>1583322</v>
      </c>
      <c r="C107" s="108" t="s">
        <v>859</v>
      </c>
      <c r="D107" s="108" t="s">
        <v>860</v>
      </c>
      <c r="E107" s="108" t="s">
        <v>214</v>
      </c>
      <c r="F107" s="108" t="s">
        <v>233</v>
      </c>
      <c r="G107" s="108">
        <v>251150</v>
      </c>
      <c r="H107" s="108"/>
      <c r="I107" s="108" t="s">
        <v>738</v>
      </c>
      <c r="J107" s="108"/>
      <c r="K107" s="108" t="s">
        <v>530</v>
      </c>
      <c r="L107" s="108" t="s">
        <v>229</v>
      </c>
      <c r="M107" s="108" t="s">
        <v>232</v>
      </c>
      <c r="N107" s="108" t="s">
        <v>739</v>
      </c>
      <c r="O107" s="108" t="s">
        <v>740</v>
      </c>
      <c r="P107" s="108"/>
      <c r="Q107" s="110"/>
      <c r="R107" s="110"/>
    </row>
    <row r="108" spans="1:18" x14ac:dyDescent="0.25">
      <c r="A108" s="108" t="s">
        <v>230</v>
      </c>
      <c r="B108" s="108">
        <v>1599491</v>
      </c>
      <c r="C108" s="108" t="s">
        <v>779</v>
      </c>
      <c r="D108" s="108" t="s">
        <v>780</v>
      </c>
      <c r="E108" s="108" t="s">
        <v>183</v>
      </c>
      <c r="F108" s="108" t="s">
        <v>238</v>
      </c>
      <c r="G108" s="108">
        <v>251150</v>
      </c>
      <c r="H108" s="108"/>
      <c r="I108" s="108" t="s">
        <v>239</v>
      </c>
      <c r="J108" s="108"/>
      <c r="K108" s="108" t="s">
        <v>530</v>
      </c>
      <c r="L108" s="108" t="s">
        <v>186</v>
      </c>
      <c r="M108" s="108" t="s">
        <v>232</v>
      </c>
      <c r="N108" s="108" t="s">
        <v>745</v>
      </c>
      <c r="O108" s="108" t="s">
        <v>746</v>
      </c>
      <c r="P108" s="108"/>
      <c r="Q108" s="110"/>
      <c r="R108" s="110"/>
    </row>
    <row r="109" spans="1:18" x14ac:dyDescent="0.25">
      <c r="A109" s="108" t="s">
        <v>230</v>
      </c>
      <c r="B109" s="108">
        <v>1599496</v>
      </c>
      <c r="C109" s="108" t="s">
        <v>779</v>
      </c>
      <c r="D109" s="108" t="s">
        <v>787</v>
      </c>
      <c r="E109" s="108" t="s">
        <v>183</v>
      </c>
      <c r="F109" s="108" t="s">
        <v>238</v>
      </c>
      <c r="G109" s="108">
        <v>251150</v>
      </c>
      <c r="H109" s="108"/>
      <c r="I109" s="108" t="s">
        <v>239</v>
      </c>
      <c r="J109" s="108"/>
      <c r="K109" s="108" t="s">
        <v>530</v>
      </c>
      <c r="L109" s="108" t="s">
        <v>186</v>
      </c>
      <c r="M109" s="108" t="s">
        <v>232</v>
      </c>
      <c r="N109" s="108" t="s">
        <v>745</v>
      </c>
      <c r="O109" s="108" t="s">
        <v>747</v>
      </c>
      <c r="P109" s="108"/>
      <c r="Q109" s="110"/>
      <c r="R109" s="110"/>
    </row>
    <row r="110" spans="1:18" s="21" customFormat="1" ht="14.1" customHeight="1" x14ac:dyDescent="0.25">
      <c r="A110" s="112" t="s">
        <v>81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08"/>
      <c r="R110" s="108"/>
    </row>
    <row r="111" spans="1:18" x14ac:dyDescent="0.25">
      <c r="A111" s="108" t="s">
        <v>230</v>
      </c>
      <c r="B111" s="108">
        <v>1597109</v>
      </c>
      <c r="C111" s="108" t="s">
        <v>757</v>
      </c>
      <c r="D111" s="108" t="s">
        <v>758</v>
      </c>
      <c r="E111" s="108" t="s">
        <v>552</v>
      </c>
      <c r="F111" s="108" t="s">
        <v>553</v>
      </c>
      <c r="G111" s="108">
        <v>245354</v>
      </c>
      <c r="H111" s="108" t="s">
        <v>944</v>
      </c>
      <c r="I111" s="108" t="s">
        <v>554</v>
      </c>
      <c r="J111" s="108">
        <v>45168.570833333331</v>
      </c>
      <c r="K111" s="108" t="s">
        <v>530</v>
      </c>
      <c r="L111" s="108" t="s">
        <v>229</v>
      </c>
      <c r="M111" s="108" t="s">
        <v>232</v>
      </c>
      <c r="N111" s="108" t="s">
        <v>621</v>
      </c>
      <c r="O111" s="108" t="s">
        <v>622</v>
      </c>
      <c r="P111" s="108"/>
      <c r="Q111" s="110"/>
      <c r="R111" s="110"/>
    </row>
    <row r="112" spans="1:18" s="21" customFormat="1" ht="14.1" customHeight="1" x14ac:dyDescent="0.25">
      <c r="A112" s="112" t="s">
        <v>752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08"/>
      <c r="R112" s="108"/>
    </row>
    <row r="113" spans="1:18" x14ac:dyDescent="0.25">
      <c r="A113" s="108" t="s">
        <v>230</v>
      </c>
      <c r="B113" s="108">
        <v>1599673</v>
      </c>
      <c r="C113" s="108" t="s">
        <v>760</v>
      </c>
      <c r="D113" s="108" t="s">
        <v>761</v>
      </c>
      <c r="E113" s="108" t="s">
        <v>183</v>
      </c>
      <c r="F113" s="108" t="s">
        <v>753</v>
      </c>
      <c r="G113" s="108">
        <v>244905</v>
      </c>
      <c r="H113" s="108"/>
      <c r="I113" s="108" t="s">
        <v>639</v>
      </c>
      <c r="J113" s="108"/>
      <c r="K113" s="108" t="s">
        <v>530</v>
      </c>
      <c r="L113" s="108" t="s">
        <v>186</v>
      </c>
      <c r="M113" s="108" t="s">
        <v>232</v>
      </c>
      <c r="N113" s="108" t="s">
        <v>754</v>
      </c>
      <c r="O113" s="108" t="s">
        <v>755</v>
      </c>
      <c r="P113" s="108"/>
      <c r="Q113" s="110"/>
      <c r="R113" s="110"/>
    </row>
    <row r="114" spans="1:18" s="21" customFormat="1" ht="14.1" customHeight="1" x14ac:dyDescent="0.25">
      <c r="A114" s="112" t="s">
        <v>82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08"/>
      <c r="R114" s="108"/>
    </row>
    <row r="115" spans="1:18" x14ac:dyDescent="0.25">
      <c r="A115" s="108" t="s">
        <v>228</v>
      </c>
      <c r="B115" s="108">
        <v>1597398</v>
      </c>
      <c r="C115" s="108" t="s">
        <v>763</v>
      </c>
      <c r="D115" s="108"/>
      <c r="E115" s="108" t="s">
        <v>173</v>
      </c>
      <c r="F115" s="108" t="s">
        <v>174</v>
      </c>
      <c r="G115" s="108"/>
      <c r="H115" s="108"/>
      <c r="I115" s="108" t="s">
        <v>175</v>
      </c>
      <c r="J115" s="108"/>
      <c r="K115" s="108" t="s">
        <v>530</v>
      </c>
      <c r="L115" s="108" t="s">
        <v>176</v>
      </c>
      <c r="M115" s="108"/>
      <c r="N115" s="108" t="s">
        <v>177</v>
      </c>
      <c r="O115" s="108" t="s">
        <v>531</v>
      </c>
      <c r="P115" s="108"/>
      <c r="Q115" s="110"/>
      <c r="R115" s="110"/>
    </row>
    <row r="116" spans="1:18" x14ac:dyDescent="0.25">
      <c r="A116" s="108" t="s">
        <v>228</v>
      </c>
      <c r="B116" s="108">
        <v>1597850</v>
      </c>
      <c r="C116" s="108" t="s">
        <v>767</v>
      </c>
      <c r="D116" s="108"/>
      <c r="E116" s="108" t="s">
        <v>173</v>
      </c>
      <c r="F116" s="108" t="s">
        <v>180</v>
      </c>
      <c r="G116" s="108"/>
      <c r="H116" s="108"/>
      <c r="I116" s="108" t="s">
        <v>532</v>
      </c>
      <c r="J116" s="108"/>
      <c r="K116" s="108" t="s">
        <v>530</v>
      </c>
      <c r="L116" s="108" t="s">
        <v>176</v>
      </c>
      <c r="M116" s="108"/>
      <c r="N116" s="108" t="s">
        <v>533</v>
      </c>
      <c r="O116" s="108" t="s">
        <v>534</v>
      </c>
      <c r="P116" s="108"/>
      <c r="Q116" s="110"/>
      <c r="R116" s="110"/>
    </row>
    <row r="117" spans="1:18" x14ac:dyDescent="0.25">
      <c r="A117" s="108" t="s">
        <v>228</v>
      </c>
      <c r="B117" s="108">
        <v>1597857</v>
      </c>
      <c r="C117" s="108" t="s">
        <v>765</v>
      </c>
      <c r="D117" s="108"/>
      <c r="E117" s="108" t="s">
        <v>173</v>
      </c>
      <c r="F117" s="108" t="s">
        <v>178</v>
      </c>
      <c r="G117" s="108"/>
      <c r="H117" s="108"/>
      <c r="I117" s="108" t="s">
        <v>535</v>
      </c>
      <c r="J117" s="108"/>
      <c r="K117" s="108" t="s">
        <v>530</v>
      </c>
      <c r="L117" s="108" t="s">
        <v>176</v>
      </c>
      <c r="M117" s="108"/>
      <c r="N117" s="108" t="s">
        <v>536</v>
      </c>
      <c r="O117" s="111" t="s">
        <v>724</v>
      </c>
      <c r="P117" s="108"/>
      <c r="Q117" s="110"/>
      <c r="R117" s="110"/>
    </row>
    <row r="118" spans="1:18" x14ac:dyDescent="0.25">
      <c r="A118" s="108" t="s">
        <v>228</v>
      </c>
      <c r="B118" s="108">
        <v>1597863</v>
      </c>
      <c r="C118" s="108" t="s">
        <v>766</v>
      </c>
      <c r="D118" s="108"/>
      <c r="E118" s="108" t="s">
        <v>173</v>
      </c>
      <c r="F118" s="108" t="s">
        <v>178</v>
      </c>
      <c r="G118" s="108"/>
      <c r="H118" s="108"/>
      <c r="I118" s="108" t="s">
        <v>537</v>
      </c>
      <c r="J118" s="108"/>
      <c r="K118" s="108" t="s">
        <v>530</v>
      </c>
      <c r="L118" s="108" t="s">
        <v>176</v>
      </c>
      <c r="M118" s="108"/>
      <c r="N118" s="108" t="s">
        <v>538</v>
      </c>
      <c r="O118" s="111" t="s">
        <v>725</v>
      </c>
      <c r="P118" s="108"/>
      <c r="Q118" s="110"/>
      <c r="R118" s="110"/>
    </row>
    <row r="119" spans="1:18" x14ac:dyDescent="0.25">
      <c r="A119" s="108" t="s">
        <v>228</v>
      </c>
      <c r="B119" s="108">
        <v>1597970</v>
      </c>
      <c r="C119" s="108" t="s">
        <v>771</v>
      </c>
      <c r="D119" s="108"/>
      <c r="E119" s="108" t="s">
        <v>173</v>
      </c>
      <c r="F119" s="108" t="s">
        <v>178</v>
      </c>
      <c r="G119" s="108"/>
      <c r="H119" s="108"/>
      <c r="I119" s="108" t="s">
        <v>181</v>
      </c>
      <c r="J119" s="108"/>
      <c r="K119" s="108" t="s">
        <v>530</v>
      </c>
      <c r="L119" s="108" t="s">
        <v>176</v>
      </c>
      <c r="M119" s="108"/>
      <c r="N119" s="108" t="s">
        <v>182</v>
      </c>
      <c r="O119" s="111" t="s">
        <v>726</v>
      </c>
      <c r="P119" s="108"/>
      <c r="Q119" s="110"/>
      <c r="R119" s="110"/>
    </row>
    <row r="120" spans="1:18" x14ac:dyDescent="0.25">
      <c r="A120" s="108" t="s">
        <v>228</v>
      </c>
      <c r="B120" s="108">
        <v>1598508</v>
      </c>
      <c r="C120" s="108" t="s">
        <v>790</v>
      </c>
      <c r="D120" s="108"/>
      <c r="E120" s="108" t="s">
        <v>187</v>
      </c>
      <c r="F120" s="108" t="s">
        <v>188</v>
      </c>
      <c r="G120" s="108"/>
      <c r="H120" s="108"/>
      <c r="I120" s="108" t="s">
        <v>190</v>
      </c>
      <c r="J120" s="108"/>
      <c r="K120" s="108" t="s">
        <v>530</v>
      </c>
      <c r="L120" s="108" t="s">
        <v>176</v>
      </c>
      <c r="M120" s="108"/>
      <c r="N120" s="108" t="s">
        <v>539</v>
      </c>
      <c r="O120" s="108" t="s">
        <v>540</v>
      </c>
      <c r="P120" s="108"/>
      <c r="Q120" s="110"/>
      <c r="R120" s="110"/>
    </row>
    <row r="121" spans="1:18" x14ac:dyDescent="0.25">
      <c r="A121" s="108" t="s">
        <v>228</v>
      </c>
      <c r="B121" s="108">
        <v>1597924</v>
      </c>
      <c r="C121" s="108" t="s">
        <v>791</v>
      </c>
      <c r="D121" s="108"/>
      <c r="E121" s="108" t="s">
        <v>191</v>
      </c>
      <c r="F121" s="108" t="s">
        <v>192</v>
      </c>
      <c r="G121" s="108"/>
      <c r="H121" s="108"/>
      <c r="I121" s="108" t="s">
        <v>541</v>
      </c>
      <c r="J121" s="108"/>
      <c r="K121" s="108" t="s">
        <v>530</v>
      </c>
      <c r="L121" s="108" t="s">
        <v>176</v>
      </c>
      <c r="M121" s="108"/>
      <c r="N121" s="108" t="s">
        <v>542</v>
      </c>
      <c r="O121" s="108" t="s">
        <v>543</v>
      </c>
      <c r="P121" s="108"/>
      <c r="Q121" s="110"/>
      <c r="R121" s="110"/>
    </row>
    <row r="122" spans="1:18" x14ac:dyDescent="0.25">
      <c r="A122" s="108" t="s">
        <v>228</v>
      </c>
      <c r="B122" s="108">
        <v>1598276</v>
      </c>
      <c r="C122" s="108" t="s">
        <v>792</v>
      </c>
      <c r="D122" s="108"/>
      <c r="E122" s="108" t="s">
        <v>191</v>
      </c>
      <c r="F122" s="108" t="s">
        <v>544</v>
      </c>
      <c r="G122" s="108"/>
      <c r="H122" s="108"/>
      <c r="I122" s="108" t="s">
        <v>545</v>
      </c>
      <c r="J122" s="108"/>
      <c r="K122" s="108" t="s">
        <v>530</v>
      </c>
      <c r="L122" s="108" t="s">
        <v>176</v>
      </c>
      <c r="M122" s="108"/>
      <c r="N122" s="108" t="s">
        <v>546</v>
      </c>
      <c r="O122" s="108" t="s">
        <v>547</v>
      </c>
      <c r="P122" s="108"/>
      <c r="Q122" s="110"/>
      <c r="R122" s="110"/>
    </row>
    <row r="123" spans="1:18" x14ac:dyDescent="0.25">
      <c r="A123" s="108" t="s">
        <v>228</v>
      </c>
      <c r="B123" s="108">
        <v>1598486</v>
      </c>
      <c r="C123" s="108" t="s">
        <v>882</v>
      </c>
      <c r="D123" s="108"/>
      <c r="E123" s="108" t="s">
        <v>193</v>
      </c>
      <c r="F123" s="108" t="s">
        <v>194</v>
      </c>
      <c r="G123" s="108"/>
      <c r="H123" s="108"/>
      <c r="I123" s="108" t="s">
        <v>240</v>
      </c>
      <c r="J123" s="108"/>
      <c r="K123" s="108" t="s">
        <v>530</v>
      </c>
      <c r="L123" s="108" t="s">
        <v>176</v>
      </c>
      <c r="M123" s="108"/>
      <c r="N123" s="108" t="s">
        <v>548</v>
      </c>
      <c r="O123" s="108" t="s">
        <v>549</v>
      </c>
      <c r="P123" s="108"/>
      <c r="Q123" s="110"/>
      <c r="R123" s="110"/>
    </row>
    <row r="124" spans="1:18" x14ac:dyDescent="0.25">
      <c r="A124" s="108" t="s">
        <v>228</v>
      </c>
      <c r="B124" s="108">
        <v>1598299</v>
      </c>
      <c r="C124" s="108" t="s">
        <v>805</v>
      </c>
      <c r="D124" s="108"/>
      <c r="E124" s="108" t="s">
        <v>195</v>
      </c>
      <c r="F124" s="108" t="s">
        <v>196</v>
      </c>
      <c r="G124" s="108"/>
      <c r="H124" s="108"/>
      <c r="I124" s="108" t="s">
        <v>190</v>
      </c>
      <c r="J124" s="108"/>
      <c r="K124" s="108" t="s">
        <v>530</v>
      </c>
      <c r="L124" s="108" t="s">
        <v>189</v>
      </c>
      <c r="M124" s="108"/>
      <c r="N124" s="108" t="s">
        <v>550</v>
      </c>
      <c r="O124" s="108" t="s">
        <v>551</v>
      </c>
      <c r="P124" s="108"/>
      <c r="Q124" s="110"/>
      <c r="R124" s="110"/>
    </row>
    <row r="125" spans="1:18" x14ac:dyDescent="0.25">
      <c r="A125" s="108" t="s">
        <v>228</v>
      </c>
      <c r="B125" s="108">
        <v>1597565</v>
      </c>
      <c r="C125" s="108" t="s">
        <v>806</v>
      </c>
      <c r="D125" s="108"/>
      <c r="E125" s="108" t="s">
        <v>552</v>
      </c>
      <c r="F125" s="108" t="s">
        <v>553</v>
      </c>
      <c r="G125" s="108"/>
      <c r="H125" s="108" t="s">
        <v>944</v>
      </c>
      <c r="I125" s="108" t="s">
        <v>554</v>
      </c>
      <c r="J125" s="108">
        <v>45169.59097222222</v>
      </c>
      <c r="K125" s="108" t="s">
        <v>530</v>
      </c>
      <c r="L125" s="108" t="s">
        <v>176</v>
      </c>
      <c r="M125" s="108"/>
      <c r="N125" s="108" t="s">
        <v>555</v>
      </c>
      <c r="O125" s="108" t="s">
        <v>556</v>
      </c>
      <c r="P125" s="108"/>
      <c r="Q125" s="110"/>
      <c r="R125" s="110"/>
    </row>
    <row r="126" spans="1:18" x14ac:dyDescent="0.25">
      <c r="A126" s="108" t="s">
        <v>228</v>
      </c>
      <c r="B126" s="108">
        <v>1597576</v>
      </c>
      <c r="C126" s="108" t="s">
        <v>807</v>
      </c>
      <c r="D126" s="108"/>
      <c r="E126" s="108" t="s">
        <v>552</v>
      </c>
      <c r="F126" s="108" t="s">
        <v>553</v>
      </c>
      <c r="G126" s="108"/>
      <c r="H126" s="108" t="s">
        <v>944</v>
      </c>
      <c r="I126" s="108" t="s">
        <v>554</v>
      </c>
      <c r="J126" s="108">
        <v>45169.59652777778</v>
      </c>
      <c r="K126" s="108" t="s">
        <v>530</v>
      </c>
      <c r="L126" s="108" t="s">
        <v>557</v>
      </c>
      <c r="M126" s="108"/>
      <c r="N126" s="108" t="s">
        <v>558</v>
      </c>
      <c r="O126" s="108" t="s">
        <v>559</v>
      </c>
      <c r="P126" s="108"/>
      <c r="Q126" s="110"/>
      <c r="R126" s="110"/>
    </row>
    <row r="127" spans="1:18" x14ac:dyDescent="0.25">
      <c r="A127" s="108" t="s">
        <v>228</v>
      </c>
      <c r="B127" s="108">
        <v>1598308</v>
      </c>
      <c r="C127" s="108" t="s">
        <v>811</v>
      </c>
      <c r="D127" s="108"/>
      <c r="E127" s="108" t="s">
        <v>197</v>
      </c>
      <c r="F127" s="108" t="s">
        <v>198</v>
      </c>
      <c r="G127" s="108"/>
      <c r="H127" s="108"/>
      <c r="I127" s="108" t="s">
        <v>199</v>
      </c>
      <c r="J127" s="108"/>
      <c r="K127" s="108" t="s">
        <v>530</v>
      </c>
      <c r="L127" s="108" t="s">
        <v>176</v>
      </c>
      <c r="M127" s="108"/>
      <c r="N127" s="108" t="s">
        <v>200</v>
      </c>
      <c r="O127" s="108" t="s">
        <v>560</v>
      </c>
      <c r="P127" s="108"/>
      <c r="Q127" s="110"/>
      <c r="R127" s="110"/>
    </row>
    <row r="128" spans="1:18" x14ac:dyDescent="0.25">
      <c r="A128" s="108" t="s">
        <v>228</v>
      </c>
      <c r="B128" s="108">
        <v>1598410</v>
      </c>
      <c r="C128" s="108" t="s">
        <v>812</v>
      </c>
      <c r="D128" s="108"/>
      <c r="E128" s="108" t="s">
        <v>197</v>
      </c>
      <c r="F128" s="108" t="s">
        <v>201</v>
      </c>
      <c r="G128" s="108"/>
      <c r="H128" s="108" t="s">
        <v>944</v>
      </c>
      <c r="I128" s="108" t="s">
        <v>202</v>
      </c>
      <c r="J128" s="108">
        <v>45173.520833333336</v>
      </c>
      <c r="K128" s="108" t="s">
        <v>530</v>
      </c>
      <c r="L128" s="108" t="s">
        <v>176</v>
      </c>
      <c r="M128" s="108"/>
      <c r="N128" s="108" t="s">
        <v>561</v>
      </c>
      <c r="O128" s="108" t="s">
        <v>562</v>
      </c>
      <c r="P128" s="108"/>
      <c r="Q128" s="110"/>
      <c r="R128" s="110"/>
    </row>
    <row r="129" spans="1:18" x14ac:dyDescent="0.25">
      <c r="A129" s="108" t="s">
        <v>228</v>
      </c>
      <c r="B129" s="108">
        <v>1598455</v>
      </c>
      <c r="C129" s="108" t="s">
        <v>808</v>
      </c>
      <c r="D129" s="108"/>
      <c r="E129" s="108" t="s">
        <v>197</v>
      </c>
      <c r="F129" s="108" t="s">
        <v>201</v>
      </c>
      <c r="G129" s="108"/>
      <c r="H129" s="108"/>
      <c r="I129" s="108" t="s">
        <v>202</v>
      </c>
      <c r="J129" s="108"/>
      <c r="K129" s="108" t="s">
        <v>530</v>
      </c>
      <c r="L129" s="108" t="s">
        <v>176</v>
      </c>
      <c r="M129" s="108"/>
      <c r="N129" s="108" t="s">
        <v>563</v>
      </c>
      <c r="O129" s="108" t="s">
        <v>564</v>
      </c>
      <c r="P129" s="108"/>
      <c r="Q129" s="110"/>
      <c r="R129" s="110"/>
    </row>
    <row r="130" spans="1:18" x14ac:dyDescent="0.25">
      <c r="A130" s="108" t="s">
        <v>228</v>
      </c>
      <c r="B130" s="108">
        <v>1597804</v>
      </c>
      <c r="C130" s="108" t="s">
        <v>814</v>
      </c>
      <c r="D130" s="108"/>
      <c r="E130" s="108" t="s">
        <v>203</v>
      </c>
      <c r="F130" s="108" t="s">
        <v>204</v>
      </c>
      <c r="G130" s="108"/>
      <c r="H130" s="108"/>
      <c r="I130" s="108" t="s">
        <v>205</v>
      </c>
      <c r="J130" s="108"/>
      <c r="K130" s="108" t="s">
        <v>530</v>
      </c>
      <c r="L130" s="108" t="s">
        <v>206</v>
      </c>
      <c r="M130" s="108"/>
      <c r="N130" s="108" t="s">
        <v>565</v>
      </c>
      <c r="O130" s="108" t="s">
        <v>566</v>
      </c>
      <c r="P130" s="108"/>
      <c r="Q130" s="110"/>
      <c r="R130" s="110"/>
    </row>
    <row r="131" spans="1:18" x14ac:dyDescent="0.25">
      <c r="A131" s="108" t="s">
        <v>228</v>
      </c>
      <c r="B131" s="108">
        <v>1577531</v>
      </c>
      <c r="C131" s="108" t="s">
        <v>826</v>
      </c>
      <c r="D131" s="108"/>
      <c r="E131" s="108" t="s">
        <v>207</v>
      </c>
      <c r="F131" s="108" t="s">
        <v>168</v>
      </c>
      <c r="G131" s="108"/>
      <c r="H131" s="108"/>
      <c r="I131" s="108" t="s">
        <v>567</v>
      </c>
      <c r="J131" s="108"/>
      <c r="K131" s="108" t="s">
        <v>530</v>
      </c>
      <c r="L131" s="108" t="s">
        <v>208</v>
      </c>
      <c r="M131" s="108"/>
      <c r="N131" s="108" t="s">
        <v>568</v>
      </c>
      <c r="O131" s="108" t="s">
        <v>569</v>
      </c>
      <c r="P131" s="108"/>
      <c r="Q131" s="110"/>
      <c r="R131" s="110"/>
    </row>
    <row r="132" spans="1:18" x14ac:dyDescent="0.25">
      <c r="A132" s="108" t="s">
        <v>228</v>
      </c>
      <c r="B132" s="108">
        <v>1577546</v>
      </c>
      <c r="C132" s="108" t="s">
        <v>818</v>
      </c>
      <c r="D132" s="108"/>
      <c r="E132" s="108" t="s">
        <v>207</v>
      </c>
      <c r="F132" s="108" t="s">
        <v>168</v>
      </c>
      <c r="G132" s="108"/>
      <c r="H132" s="108"/>
      <c r="I132" s="108" t="s">
        <v>567</v>
      </c>
      <c r="J132" s="108"/>
      <c r="K132" s="108" t="s">
        <v>530</v>
      </c>
      <c r="L132" s="108" t="s">
        <v>208</v>
      </c>
      <c r="M132" s="108"/>
      <c r="N132" s="108" t="s">
        <v>570</v>
      </c>
      <c r="O132" s="108" t="s">
        <v>571</v>
      </c>
      <c r="P132" s="108"/>
      <c r="Q132" s="110"/>
      <c r="R132" s="110"/>
    </row>
    <row r="133" spans="1:18" x14ac:dyDescent="0.25">
      <c r="A133" s="108" t="s">
        <v>228</v>
      </c>
      <c r="B133" s="108">
        <v>1597168</v>
      </c>
      <c r="C133" s="108" t="s">
        <v>816</v>
      </c>
      <c r="D133" s="108"/>
      <c r="E133" s="108" t="s">
        <v>207</v>
      </c>
      <c r="F133" s="108" t="s">
        <v>168</v>
      </c>
      <c r="G133" s="108"/>
      <c r="H133" s="108"/>
      <c r="I133" s="108" t="s">
        <v>567</v>
      </c>
      <c r="J133" s="108"/>
      <c r="K133" s="108" t="s">
        <v>530</v>
      </c>
      <c r="L133" s="108" t="s">
        <v>208</v>
      </c>
      <c r="M133" s="108"/>
      <c r="N133" s="108" t="s">
        <v>572</v>
      </c>
      <c r="O133" s="108" t="s">
        <v>573</v>
      </c>
      <c r="P133" s="108"/>
      <c r="Q133" s="110"/>
      <c r="R133" s="110"/>
    </row>
    <row r="134" spans="1:18" x14ac:dyDescent="0.25">
      <c r="A134" s="108" t="s">
        <v>228</v>
      </c>
      <c r="B134" s="108">
        <v>1597378</v>
      </c>
      <c r="C134" s="108" t="s">
        <v>819</v>
      </c>
      <c r="D134" s="108"/>
      <c r="E134" s="108" t="s">
        <v>207</v>
      </c>
      <c r="F134" s="108" t="s">
        <v>574</v>
      </c>
      <c r="G134" s="108"/>
      <c r="H134" s="108"/>
      <c r="I134" s="108" t="s">
        <v>575</v>
      </c>
      <c r="J134" s="108"/>
      <c r="K134" s="108" t="s">
        <v>530</v>
      </c>
      <c r="L134" s="108" t="s">
        <v>210</v>
      </c>
      <c r="M134" s="108"/>
      <c r="N134" s="108" t="s">
        <v>576</v>
      </c>
      <c r="O134" s="108" t="s">
        <v>577</v>
      </c>
      <c r="P134" s="108"/>
      <c r="Q134" s="110"/>
      <c r="R134" s="110"/>
    </row>
    <row r="135" spans="1:18" x14ac:dyDescent="0.25">
      <c r="A135" s="108" t="s">
        <v>228</v>
      </c>
      <c r="B135" s="108">
        <v>1597419</v>
      </c>
      <c r="C135" s="108" t="s">
        <v>829</v>
      </c>
      <c r="D135" s="108"/>
      <c r="E135" s="108" t="s">
        <v>207</v>
      </c>
      <c r="F135" s="108" t="s">
        <v>574</v>
      </c>
      <c r="G135" s="108"/>
      <c r="H135" s="108"/>
      <c r="I135" s="108" t="s">
        <v>575</v>
      </c>
      <c r="J135" s="108"/>
      <c r="K135" s="108" t="s">
        <v>530</v>
      </c>
      <c r="L135" s="108" t="s">
        <v>176</v>
      </c>
      <c r="M135" s="108"/>
      <c r="N135" s="108" t="s">
        <v>578</v>
      </c>
      <c r="O135" s="108" t="s">
        <v>579</v>
      </c>
      <c r="P135" s="108"/>
      <c r="Q135" s="110"/>
      <c r="R135" s="110"/>
    </row>
    <row r="136" spans="1:18" x14ac:dyDescent="0.25">
      <c r="A136" s="108" t="s">
        <v>228</v>
      </c>
      <c r="B136" s="108">
        <v>1597685</v>
      </c>
      <c r="C136" s="108" t="s">
        <v>833</v>
      </c>
      <c r="D136" s="108"/>
      <c r="E136" s="108" t="s">
        <v>207</v>
      </c>
      <c r="F136" s="108" t="s">
        <v>168</v>
      </c>
      <c r="G136" s="108"/>
      <c r="H136" s="108"/>
      <c r="I136" s="108" t="s">
        <v>580</v>
      </c>
      <c r="J136" s="108"/>
      <c r="K136" s="108" t="s">
        <v>530</v>
      </c>
      <c r="L136" s="108" t="s">
        <v>208</v>
      </c>
      <c r="M136" s="108"/>
      <c r="N136" s="108" t="s">
        <v>581</v>
      </c>
      <c r="O136" s="108" t="s">
        <v>582</v>
      </c>
      <c r="P136" s="108"/>
      <c r="Q136" s="110"/>
      <c r="R136" s="110"/>
    </row>
    <row r="137" spans="1:18" x14ac:dyDescent="0.25">
      <c r="A137" s="108" t="s">
        <v>228</v>
      </c>
      <c r="B137" s="108">
        <v>1597855</v>
      </c>
      <c r="C137" s="108" t="s">
        <v>825</v>
      </c>
      <c r="D137" s="108"/>
      <c r="E137" s="108" t="s">
        <v>207</v>
      </c>
      <c r="F137" s="108" t="s">
        <v>168</v>
      </c>
      <c r="G137" s="108"/>
      <c r="H137" s="108"/>
      <c r="I137" s="108" t="s">
        <v>583</v>
      </c>
      <c r="J137" s="108"/>
      <c r="K137" s="108" t="s">
        <v>530</v>
      </c>
      <c r="L137" s="108" t="s">
        <v>208</v>
      </c>
      <c r="M137" s="108"/>
      <c r="N137" s="108" t="s">
        <v>584</v>
      </c>
      <c r="O137" s="108" t="s">
        <v>585</v>
      </c>
      <c r="P137" s="108"/>
      <c r="Q137" s="110"/>
      <c r="R137" s="110"/>
    </row>
    <row r="138" spans="1:18" x14ac:dyDescent="0.25">
      <c r="A138" s="108" t="s">
        <v>228</v>
      </c>
      <c r="B138" s="108">
        <v>1597865</v>
      </c>
      <c r="C138" s="108" t="s">
        <v>835</v>
      </c>
      <c r="D138" s="108"/>
      <c r="E138" s="108" t="s">
        <v>207</v>
      </c>
      <c r="F138" s="108" t="s">
        <v>168</v>
      </c>
      <c r="G138" s="108"/>
      <c r="H138" s="108"/>
      <c r="I138" s="108" t="s">
        <v>583</v>
      </c>
      <c r="J138" s="108"/>
      <c r="K138" s="108" t="s">
        <v>530</v>
      </c>
      <c r="L138" s="108" t="s">
        <v>208</v>
      </c>
      <c r="M138" s="108"/>
      <c r="N138" s="108" t="s">
        <v>586</v>
      </c>
      <c r="O138" s="108" t="s">
        <v>587</v>
      </c>
      <c r="P138" s="108"/>
      <c r="Q138" s="110"/>
      <c r="R138" s="110"/>
    </row>
    <row r="139" spans="1:18" x14ac:dyDescent="0.25">
      <c r="A139" s="108" t="s">
        <v>228</v>
      </c>
      <c r="B139" s="108">
        <v>1597874</v>
      </c>
      <c r="C139" s="108" t="s">
        <v>822</v>
      </c>
      <c r="D139" s="108"/>
      <c r="E139" s="108" t="s">
        <v>207</v>
      </c>
      <c r="F139" s="108" t="s">
        <v>168</v>
      </c>
      <c r="G139" s="108"/>
      <c r="H139" s="108"/>
      <c r="I139" s="108" t="s">
        <v>583</v>
      </c>
      <c r="J139" s="108"/>
      <c r="K139" s="108" t="s">
        <v>530</v>
      </c>
      <c r="L139" s="108" t="s">
        <v>208</v>
      </c>
      <c r="M139" s="108"/>
      <c r="N139" s="108" t="s">
        <v>588</v>
      </c>
      <c r="O139" s="108" t="s">
        <v>589</v>
      </c>
      <c r="P139" s="108"/>
      <c r="Q139" s="110"/>
      <c r="R139" s="110"/>
    </row>
    <row r="140" spans="1:18" x14ac:dyDescent="0.25">
      <c r="A140" s="108" t="s">
        <v>228</v>
      </c>
      <c r="B140" s="108">
        <v>1598032</v>
      </c>
      <c r="C140" s="108" t="s">
        <v>823</v>
      </c>
      <c r="D140" s="108"/>
      <c r="E140" s="108" t="s">
        <v>207</v>
      </c>
      <c r="F140" s="108" t="s">
        <v>168</v>
      </c>
      <c r="G140" s="108"/>
      <c r="H140" s="108" t="s">
        <v>944</v>
      </c>
      <c r="I140" s="108" t="s">
        <v>567</v>
      </c>
      <c r="J140" s="108">
        <v>45170.605555555558</v>
      </c>
      <c r="K140" s="108" t="s">
        <v>530</v>
      </c>
      <c r="L140" s="108" t="s">
        <v>208</v>
      </c>
      <c r="M140" s="108"/>
      <c r="N140" s="108" t="s">
        <v>590</v>
      </c>
      <c r="O140" s="108" t="s">
        <v>591</v>
      </c>
      <c r="P140" s="108"/>
      <c r="Q140" s="110"/>
      <c r="R140" s="110"/>
    </row>
    <row r="141" spans="1:18" x14ac:dyDescent="0.25">
      <c r="A141" s="108" t="s">
        <v>228</v>
      </c>
      <c r="B141" s="108">
        <v>1598038</v>
      </c>
      <c r="C141" s="108" t="s">
        <v>815</v>
      </c>
      <c r="D141" s="108"/>
      <c r="E141" s="108" t="s">
        <v>207</v>
      </c>
      <c r="F141" s="108" t="s">
        <v>168</v>
      </c>
      <c r="G141" s="108"/>
      <c r="H141" s="108" t="s">
        <v>944</v>
      </c>
      <c r="I141" s="108" t="s">
        <v>567</v>
      </c>
      <c r="J141" s="108">
        <v>45170.613194444442</v>
      </c>
      <c r="K141" s="108" t="s">
        <v>530</v>
      </c>
      <c r="L141" s="108" t="s">
        <v>208</v>
      </c>
      <c r="M141" s="108"/>
      <c r="N141" s="108" t="s">
        <v>592</v>
      </c>
      <c r="O141" s="108" t="s">
        <v>593</v>
      </c>
      <c r="P141" s="108"/>
      <c r="Q141" s="110"/>
      <c r="R141" s="110"/>
    </row>
    <row r="142" spans="1:18" x14ac:dyDescent="0.25">
      <c r="A142" s="108" t="s">
        <v>228</v>
      </c>
      <c r="B142" s="108">
        <v>1598707</v>
      </c>
      <c r="C142" s="108" t="s">
        <v>824</v>
      </c>
      <c r="D142" s="108"/>
      <c r="E142" s="108" t="s">
        <v>207</v>
      </c>
      <c r="F142" s="108" t="s">
        <v>168</v>
      </c>
      <c r="G142" s="108"/>
      <c r="H142" s="108" t="s">
        <v>944</v>
      </c>
      <c r="I142" s="108" t="s">
        <v>209</v>
      </c>
      <c r="J142" s="108">
        <v>45173.737500000003</v>
      </c>
      <c r="K142" s="108" t="s">
        <v>530</v>
      </c>
      <c r="L142" s="108" t="s">
        <v>208</v>
      </c>
      <c r="M142" s="108"/>
      <c r="N142" s="108" t="s">
        <v>594</v>
      </c>
      <c r="O142" s="108" t="s">
        <v>595</v>
      </c>
      <c r="P142" s="108"/>
      <c r="Q142" s="110"/>
      <c r="R142" s="110"/>
    </row>
    <row r="143" spans="1:18" x14ac:dyDescent="0.25">
      <c r="A143" s="108" t="s">
        <v>228</v>
      </c>
      <c r="B143" s="108">
        <v>1278225</v>
      </c>
      <c r="C143" s="108" t="s">
        <v>844</v>
      </c>
      <c r="D143" s="108"/>
      <c r="E143" s="108" t="s">
        <v>234</v>
      </c>
      <c r="F143" s="108" t="s">
        <v>596</v>
      </c>
      <c r="G143" s="108"/>
      <c r="H143" s="108" t="s">
        <v>944</v>
      </c>
      <c r="I143" s="108" t="s">
        <v>236</v>
      </c>
      <c r="J143" s="108">
        <v>44784.495138888888</v>
      </c>
      <c r="K143" s="108" t="s">
        <v>530</v>
      </c>
      <c r="L143" s="108" t="s">
        <v>237</v>
      </c>
      <c r="M143" s="108"/>
      <c r="N143" s="108" t="s">
        <v>597</v>
      </c>
      <c r="O143" s="108" t="s">
        <v>598</v>
      </c>
      <c r="P143" s="108"/>
      <c r="Q143" s="110"/>
      <c r="R143" s="110"/>
    </row>
    <row r="144" spans="1:18" x14ac:dyDescent="0.25">
      <c r="A144" s="108" t="s">
        <v>228</v>
      </c>
      <c r="B144" s="108">
        <v>1598649</v>
      </c>
      <c r="C144" s="108" t="s">
        <v>845</v>
      </c>
      <c r="D144" s="108"/>
      <c r="E144" s="108" t="s">
        <v>599</v>
      </c>
      <c r="F144" s="108" t="s">
        <v>600</v>
      </c>
      <c r="G144" s="108"/>
      <c r="H144" s="108"/>
      <c r="I144" s="108" t="s">
        <v>601</v>
      </c>
      <c r="J144" s="108"/>
      <c r="K144" s="108" t="s">
        <v>530</v>
      </c>
      <c r="L144" s="108" t="s">
        <v>176</v>
      </c>
      <c r="M144" s="108"/>
      <c r="N144" s="108" t="s">
        <v>602</v>
      </c>
      <c r="O144" s="108" t="s">
        <v>603</v>
      </c>
      <c r="P144" s="108"/>
      <c r="Q144" s="110"/>
      <c r="R144" s="110"/>
    </row>
    <row r="145" spans="1:18" x14ac:dyDescent="0.25">
      <c r="A145" s="108" t="s">
        <v>228</v>
      </c>
      <c r="B145" s="108">
        <v>1598512</v>
      </c>
      <c r="C145" s="108" t="s">
        <v>883</v>
      </c>
      <c r="D145" s="108"/>
      <c r="E145" s="108" t="s">
        <v>211</v>
      </c>
      <c r="F145" s="108" t="s">
        <v>212</v>
      </c>
      <c r="G145" s="108"/>
      <c r="H145" s="108"/>
      <c r="I145" s="108" t="s">
        <v>213</v>
      </c>
      <c r="J145" s="108"/>
      <c r="K145" s="108" t="s">
        <v>530</v>
      </c>
      <c r="L145" s="108" t="s">
        <v>186</v>
      </c>
      <c r="M145" s="108"/>
      <c r="N145" s="108" t="s">
        <v>604</v>
      </c>
      <c r="O145" s="108" t="s">
        <v>605</v>
      </c>
      <c r="P145" s="108"/>
      <c r="Q145" s="110"/>
      <c r="R145" s="110"/>
    </row>
    <row r="146" spans="1:18" x14ac:dyDescent="0.25">
      <c r="A146" s="108" t="s">
        <v>228</v>
      </c>
      <c r="B146" s="108">
        <v>1598555</v>
      </c>
      <c r="C146" s="108" t="s">
        <v>850</v>
      </c>
      <c r="D146" s="108"/>
      <c r="E146" s="108" t="s">
        <v>211</v>
      </c>
      <c r="F146" s="108" t="s">
        <v>212</v>
      </c>
      <c r="G146" s="108"/>
      <c r="H146" s="108"/>
      <c r="I146" s="108" t="s">
        <v>190</v>
      </c>
      <c r="J146" s="108"/>
      <c r="K146" s="108" t="s">
        <v>530</v>
      </c>
      <c r="L146" s="108" t="s">
        <v>186</v>
      </c>
      <c r="M146" s="108"/>
      <c r="N146" s="108" t="s">
        <v>606</v>
      </c>
      <c r="O146" s="108" t="s">
        <v>607</v>
      </c>
      <c r="P146" s="108"/>
      <c r="Q146" s="110"/>
      <c r="R146" s="110"/>
    </row>
    <row r="147" spans="1:18" x14ac:dyDescent="0.25">
      <c r="A147" s="108" t="s">
        <v>228</v>
      </c>
      <c r="B147" s="108">
        <v>1598872</v>
      </c>
      <c r="C147" s="108" t="s">
        <v>853</v>
      </c>
      <c r="D147" s="108"/>
      <c r="E147" s="108" t="s">
        <v>608</v>
      </c>
      <c r="F147" s="108" t="s">
        <v>609</v>
      </c>
      <c r="G147" s="108"/>
      <c r="H147" s="108" t="s">
        <v>944</v>
      </c>
      <c r="I147" s="108" t="s">
        <v>190</v>
      </c>
      <c r="J147" s="108">
        <v>45174.386111111111</v>
      </c>
      <c r="K147" s="108" t="s">
        <v>530</v>
      </c>
      <c r="L147" s="108" t="s">
        <v>610</v>
      </c>
      <c r="M147" s="108"/>
      <c r="N147" s="108" t="s">
        <v>611</v>
      </c>
      <c r="O147" s="108" t="s">
        <v>612</v>
      </c>
      <c r="P147" s="108"/>
      <c r="Q147" s="110"/>
      <c r="R147" s="110"/>
    </row>
    <row r="148" spans="1:18" x14ac:dyDescent="0.25">
      <c r="A148" s="108" t="s">
        <v>228</v>
      </c>
      <c r="B148" s="108">
        <v>1591243</v>
      </c>
      <c r="C148" s="108" t="s">
        <v>865</v>
      </c>
      <c r="D148" s="108"/>
      <c r="E148" s="108" t="s">
        <v>214</v>
      </c>
      <c r="F148" s="108" t="s">
        <v>215</v>
      </c>
      <c r="G148" s="108"/>
      <c r="H148" s="108"/>
      <c r="I148" s="108" t="s">
        <v>218</v>
      </c>
      <c r="J148" s="108"/>
      <c r="K148" s="108" t="s">
        <v>530</v>
      </c>
      <c r="L148" s="108" t="s">
        <v>217</v>
      </c>
      <c r="M148" s="108"/>
      <c r="N148" s="108" t="s">
        <v>219</v>
      </c>
      <c r="O148" s="108" t="s">
        <v>613</v>
      </c>
      <c r="P148" s="108"/>
      <c r="Q148" s="110"/>
      <c r="R148" s="110"/>
    </row>
    <row r="149" spans="1:18" x14ac:dyDescent="0.25">
      <c r="A149" s="108" t="s">
        <v>228</v>
      </c>
      <c r="B149" s="108">
        <v>1597890</v>
      </c>
      <c r="C149" s="108" t="s">
        <v>858</v>
      </c>
      <c r="D149" s="108"/>
      <c r="E149" s="108" t="s">
        <v>214</v>
      </c>
      <c r="F149" s="108" t="s">
        <v>215</v>
      </c>
      <c r="G149" s="108"/>
      <c r="H149" s="108"/>
      <c r="I149" s="108" t="s">
        <v>216</v>
      </c>
      <c r="J149" s="108"/>
      <c r="K149" s="108" t="s">
        <v>530</v>
      </c>
      <c r="L149" s="108" t="s">
        <v>217</v>
      </c>
      <c r="M149" s="108"/>
      <c r="N149" s="108" t="s">
        <v>614</v>
      </c>
      <c r="O149" s="108" t="s">
        <v>615</v>
      </c>
      <c r="P149" s="108"/>
      <c r="Q149" s="110"/>
      <c r="R149" s="110"/>
    </row>
    <row r="150" spans="1:18" x14ac:dyDescent="0.25">
      <c r="A150" s="108" t="s">
        <v>228</v>
      </c>
      <c r="B150" s="108">
        <v>1597437</v>
      </c>
      <c r="C150" s="108" t="s">
        <v>868</v>
      </c>
      <c r="D150" s="108"/>
      <c r="E150" s="108" t="s">
        <v>220</v>
      </c>
      <c r="F150" s="108" t="s">
        <v>221</v>
      </c>
      <c r="G150" s="108"/>
      <c r="H150" s="108"/>
      <c r="I150" s="108" t="s">
        <v>222</v>
      </c>
      <c r="J150" s="108"/>
      <c r="K150" s="108" t="s">
        <v>530</v>
      </c>
      <c r="L150" s="108" t="s">
        <v>176</v>
      </c>
      <c r="M150" s="108"/>
      <c r="N150" s="108" t="s">
        <v>223</v>
      </c>
      <c r="O150" s="108" t="s">
        <v>616</v>
      </c>
      <c r="P150" s="108"/>
      <c r="Q150" s="110"/>
      <c r="R150" s="110"/>
    </row>
    <row r="151" spans="1:18" x14ac:dyDescent="0.25">
      <c r="A151" s="108" t="s">
        <v>228</v>
      </c>
      <c r="B151" s="108">
        <v>1598270</v>
      </c>
      <c r="C151" s="108" t="s">
        <v>874</v>
      </c>
      <c r="D151" s="108"/>
      <c r="E151" s="108" t="s">
        <v>224</v>
      </c>
      <c r="F151" s="108" t="s">
        <v>225</v>
      </c>
      <c r="G151" s="108"/>
      <c r="H151" s="108"/>
      <c r="I151" s="108" t="s">
        <v>190</v>
      </c>
      <c r="J151" s="108"/>
      <c r="K151" s="108" t="s">
        <v>530</v>
      </c>
      <c r="L151" s="108" t="s">
        <v>226</v>
      </c>
      <c r="M151" s="108"/>
      <c r="N151" s="108" t="s">
        <v>617</v>
      </c>
      <c r="O151" s="108" t="s">
        <v>618</v>
      </c>
      <c r="P151" s="108"/>
      <c r="Q151" s="110"/>
      <c r="R151" s="110"/>
    </row>
    <row r="152" spans="1:18" x14ac:dyDescent="0.25">
      <c r="A152" s="108" t="s">
        <v>228</v>
      </c>
      <c r="B152" s="108">
        <v>1598288</v>
      </c>
      <c r="C152" s="108" t="s">
        <v>871</v>
      </c>
      <c r="D152" s="108"/>
      <c r="E152" s="108" t="s">
        <v>224</v>
      </c>
      <c r="F152" s="108" t="s">
        <v>227</v>
      </c>
      <c r="G152" s="108"/>
      <c r="H152" s="108"/>
      <c r="I152" s="108" t="s">
        <v>190</v>
      </c>
      <c r="J152" s="108"/>
      <c r="K152" s="108" t="s">
        <v>530</v>
      </c>
      <c r="L152" s="108" t="s">
        <v>226</v>
      </c>
      <c r="M152" s="108"/>
      <c r="N152" s="108" t="s">
        <v>619</v>
      </c>
      <c r="O152" s="108" t="s">
        <v>620</v>
      </c>
      <c r="P152" s="108"/>
      <c r="Q152" s="110"/>
      <c r="R152" s="110"/>
    </row>
    <row r="153" spans="1:18" x14ac:dyDescent="0.25">
      <c r="A153" s="108" t="s">
        <v>228</v>
      </c>
      <c r="B153" s="108">
        <v>1599587</v>
      </c>
      <c r="C153" s="108" t="s">
        <v>834</v>
      </c>
      <c r="D153" s="108"/>
      <c r="E153" s="108" t="s">
        <v>207</v>
      </c>
      <c r="F153" s="108" t="s">
        <v>168</v>
      </c>
      <c r="G153" s="108"/>
      <c r="H153" s="108"/>
      <c r="I153" s="108" t="s">
        <v>209</v>
      </c>
      <c r="J153" s="108"/>
      <c r="K153" s="108" t="s">
        <v>530</v>
      </c>
      <c r="L153" s="108" t="s">
        <v>208</v>
      </c>
      <c r="M153" s="108"/>
      <c r="N153" s="108" t="s">
        <v>748</v>
      </c>
      <c r="O153" s="108" t="s">
        <v>749</v>
      </c>
      <c r="P153" s="108"/>
      <c r="Q153" s="110"/>
      <c r="R153" s="110"/>
    </row>
    <row r="154" spans="1:18" x14ac:dyDescent="0.25">
      <c r="A154" s="108" t="s">
        <v>228</v>
      </c>
      <c r="B154" s="108">
        <v>1599805</v>
      </c>
      <c r="C154" s="108" t="s">
        <v>830</v>
      </c>
      <c r="D154" s="108"/>
      <c r="E154" s="108" t="s">
        <v>207</v>
      </c>
      <c r="F154" s="108" t="s">
        <v>168</v>
      </c>
      <c r="G154" s="108"/>
      <c r="H154" s="108" t="s">
        <v>944</v>
      </c>
      <c r="I154" s="108" t="s">
        <v>567</v>
      </c>
      <c r="J154" s="108" t="s">
        <v>941</v>
      </c>
      <c r="K154" s="108" t="s">
        <v>530</v>
      </c>
      <c r="L154" s="108" t="s">
        <v>208</v>
      </c>
      <c r="M154" s="108"/>
      <c r="N154" s="108" t="s">
        <v>750</v>
      </c>
      <c r="O154" s="108" t="s">
        <v>751</v>
      </c>
      <c r="P154" s="108"/>
      <c r="Q154" s="110"/>
      <c r="R154" s="110"/>
    </row>
  </sheetData>
  <mergeCells count="38">
    <mergeCell ref="A2:P2"/>
    <mergeCell ref="A6:P6"/>
    <mergeCell ref="A18:P18"/>
    <mergeCell ref="A26:P26"/>
    <mergeCell ref="A49:P49"/>
    <mergeCell ref="A23:P23"/>
    <mergeCell ref="A31:P31"/>
    <mergeCell ref="A39:P39"/>
    <mergeCell ref="A4:P4"/>
    <mergeCell ref="A9:P9"/>
    <mergeCell ref="A11:P11"/>
    <mergeCell ref="A16:P16"/>
    <mergeCell ref="A114:P114"/>
    <mergeCell ref="A110:P110"/>
    <mergeCell ref="A72:P72"/>
    <mergeCell ref="A79:P79"/>
    <mergeCell ref="A83:P83"/>
    <mergeCell ref="A91:P91"/>
    <mergeCell ref="A95:P95"/>
    <mergeCell ref="A100:P100"/>
    <mergeCell ref="A102:P102"/>
    <mergeCell ref="A88:P88"/>
    <mergeCell ref="A93:P93"/>
    <mergeCell ref="A77:P77"/>
    <mergeCell ref="A81:P81"/>
    <mergeCell ref="A86:P86"/>
    <mergeCell ref="A104:P104"/>
    <mergeCell ref="A106:P106"/>
    <mergeCell ref="A112:P112"/>
    <mergeCell ref="A97:P97"/>
    <mergeCell ref="A21:P21"/>
    <mergeCell ref="A37:P37"/>
    <mergeCell ref="A52:P52"/>
    <mergeCell ref="A58:P58"/>
    <mergeCell ref="A62:P62"/>
    <mergeCell ref="A64:P64"/>
    <mergeCell ref="A66:P66"/>
    <mergeCell ref="A68:P68"/>
  </mergeCells>
  <conditionalFormatting sqref="B1">
    <cfRule type="duplicateValues" dxfId="44" priority="396"/>
  </conditionalFormatting>
  <conditionalFormatting sqref="B115:B152 B155:B1048576">
    <cfRule type="duplicateValues" dxfId="43" priority="13583"/>
  </conditionalFormatting>
  <conditionalFormatting sqref="B111">
    <cfRule type="duplicateValues" dxfId="42" priority="5"/>
  </conditionalFormatting>
  <conditionalFormatting sqref="B107">
    <cfRule type="duplicateValues" dxfId="41" priority="4"/>
  </conditionalFormatting>
  <conditionalFormatting sqref="B108:B109">
    <cfRule type="duplicateValues" dxfId="40" priority="3"/>
  </conditionalFormatting>
  <conditionalFormatting sqref="B153:B154">
    <cfRule type="duplicateValues" dxfId="39" priority="2"/>
  </conditionalFormatting>
  <conditionalFormatting sqref="B113">
    <cfRule type="duplicateValues" dxfId="38" priority="1"/>
  </conditionalFormatting>
  <hyperlinks>
    <hyperlink ref="O117" r:id="rId1" xr:uid="{00000000-0004-0000-0400-000000000000}"/>
    <hyperlink ref="O118" r:id="rId2" xr:uid="{00000000-0004-0000-0400-000001000000}"/>
    <hyperlink ref="O119" r:id="rId3" xr:uid="{00000000-0004-0000-0400-000002000000}"/>
  </hyperlinks>
  <pageMargins left="0.7" right="0.7" top="0.75" bottom="0.75" header="0.3" footer="0.3"/>
  <pageSetup orientation="portrait" r:id="rId4"/>
  <headerFooter>
    <oddFooter>&amp;C&amp;1#&amp;"Calibri"&amp;12&amp;K000000e&amp;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5"/>
  <sheetViews>
    <sheetView showZeros="0" topLeftCell="A51" zoomScale="85" zoomScaleNormal="85" workbookViewId="0">
      <selection activeCell="L56" sqref="L56"/>
    </sheetView>
  </sheetViews>
  <sheetFormatPr defaultColWidth="9.140625" defaultRowHeight="12.75" x14ac:dyDescent="0.2"/>
  <cols>
    <col min="1" max="1" width="27" style="1" customWidth="1"/>
    <col min="2" max="2" width="18.5703125" style="1" customWidth="1"/>
    <col min="3" max="3" width="4.5703125" style="1" customWidth="1"/>
    <col min="4" max="4" width="10.7109375" style="1" customWidth="1"/>
    <col min="5" max="5" width="11.28515625" style="1" bestFit="1" customWidth="1"/>
    <col min="6" max="6" width="12.7109375" style="1" customWidth="1"/>
    <col min="7" max="7" width="14.7109375" style="1" customWidth="1"/>
    <col min="8" max="8" width="10.42578125" style="1" bestFit="1" customWidth="1"/>
    <col min="9" max="9" width="8.28515625" style="1" bestFit="1" customWidth="1"/>
    <col min="10" max="10" width="8.42578125" style="1" bestFit="1" customWidth="1"/>
    <col min="11" max="11" width="9.28515625" style="1" customWidth="1"/>
    <col min="12" max="12" width="10.5703125" style="1" customWidth="1"/>
    <col min="13" max="13" width="61.140625" style="1" bestFit="1" customWidth="1"/>
    <col min="14" max="14" width="37.85546875" style="1" customWidth="1"/>
    <col min="15" max="15" width="17.5703125" style="1" bestFit="1" customWidth="1"/>
    <col min="16" max="16" width="27.85546875" style="1" customWidth="1"/>
    <col min="17" max="17" width="9.7109375" style="1" bestFit="1" customWidth="1"/>
    <col min="18" max="18" width="22.7109375" style="1" bestFit="1" customWidth="1"/>
    <col min="19" max="16384" width="9.140625" style="1"/>
  </cols>
  <sheetData>
    <row r="1" spans="1:18" x14ac:dyDescent="0.2">
      <c r="A1" s="3" t="s">
        <v>23</v>
      </c>
      <c r="C1" s="4"/>
      <c r="D1" s="4"/>
      <c r="F1" s="98" t="s">
        <v>16</v>
      </c>
      <c r="G1" s="98" t="s">
        <v>60</v>
      </c>
      <c r="H1" s="98" t="s">
        <v>17</v>
      </c>
      <c r="I1" s="97" t="s">
        <v>14</v>
      </c>
      <c r="J1" s="97" t="s">
        <v>15</v>
      </c>
      <c r="K1" s="98" t="s">
        <v>24</v>
      </c>
      <c r="L1" s="98" t="s">
        <v>25</v>
      </c>
      <c r="M1" s="97" t="s">
        <v>22</v>
      </c>
      <c r="N1" s="97" t="s">
        <v>20</v>
      </c>
      <c r="O1" s="97" t="s">
        <v>5</v>
      </c>
      <c r="P1" s="97" t="s">
        <v>21</v>
      </c>
      <c r="Q1" s="98" t="s">
        <v>62</v>
      </c>
      <c r="R1" s="97" t="s">
        <v>26</v>
      </c>
    </row>
    <row r="2" spans="1:18" x14ac:dyDescent="0.2">
      <c r="A2" s="5" t="s">
        <v>27</v>
      </c>
      <c r="B2" s="6" t="s">
        <v>28</v>
      </c>
      <c r="C2" s="4"/>
      <c r="D2" s="4"/>
      <c r="F2" s="98"/>
      <c r="G2" s="98"/>
      <c r="H2" s="98"/>
      <c r="I2" s="97"/>
      <c r="J2" s="97"/>
      <c r="K2" s="98"/>
      <c r="L2" s="98"/>
      <c r="M2" s="97"/>
      <c r="N2" s="97"/>
      <c r="O2" s="97"/>
      <c r="P2" s="97"/>
      <c r="Q2" s="98"/>
      <c r="R2" s="97"/>
    </row>
    <row r="3" spans="1:18" ht="45" x14ac:dyDescent="0.2">
      <c r="A3" s="5" t="s">
        <v>29</v>
      </c>
      <c r="B3" s="6" t="s">
        <v>30</v>
      </c>
      <c r="F3" s="39" t="s">
        <v>183</v>
      </c>
      <c r="G3" s="39" t="s">
        <v>904</v>
      </c>
      <c r="H3" s="41">
        <v>244905</v>
      </c>
      <c r="I3" s="41" t="s">
        <v>230</v>
      </c>
      <c r="J3" s="41">
        <v>1599673</v>
      </c>
      <c r="K3" s="41" t="s">
        <v>760</v>
      </c>
      <c r="L3" s="41" t="s">
        <v>761</v>
      </c>
      <c r="M3" s="41" t="s">
        <v>755</v>
      </c>
      <c r="N3" s="72" t="s">
        <v>186</v>
      </c>
      <c r="O3" s="41" t="s">
        <v>759</v>
      </c>
      <c r="P3" s="39" t="s">
        <v>754</v>
      </c>
      <c r="Q3" s="41" t="str">
        <f>VLOOKUP(K3,'CR APPROVAL STATUS'!$B:$H,6,FALSE)</f>
        <v>Pending</v>
      </c>
      <c r="R3" s="41" t="str">
        <f>VLOOKUP(K3,'CR APPROVAL STATUS'!$B:$H,7,FALSE)</f>
        <v>IT_ConceptWave</v>
      </c>
    </row>
    <row r="4" spans="1:18" ht="60" x14ac:dyDescent="0.2">
      <c r="F4" s="39" t="s">
        <v>183</v>
      </c>
      <c r="G4" s="39" t="s">
        <v>184</v>
      </c>
      <c r="H4" s="41">
        <v>260819</v>
      </c>
      <c r="I4" s="41" t="s">
        <v>230</v>
      </c>
      <c r="J4" s="41">
        <v>1584795</v>
      </c>
      <c r="K4" s="41" t="s">
        <v>772</v>
      </c>
      <c r="L4" s="41" t="s">
        <v>773</v>
      </c>
      <c r="M4" s="41" t="s">
        <v>641</v>
      </c>
      <c r="N4" s="72" t="s">
        <v>186</v>
      </c>
      <c r="O4" s="41" t="s">
        <v>759</v>
      </c>
      <c r="P4" s="39" t="s">
        <v>640</v>
      </c>
      <c r="Q4" s="41" t="str">
        <f>VLOOKUP(K4,'CR APPROVAL STATUS'!$B:$H,6,FALSE)</f>
        <v>Pending</v>
      </c>
      <c r="R4" s="41" t="str">
        <f>VLOOKUP(K4,'CR APPROVAL STATUS'!$B:$H,7,FALSE)</f>
        <v>IT_ConceptWave</v>
      </c>
    </row>
    <row r="5" spans="1:18" ht="30" x14ac:dyDescent="0.25">
      <c r="A5" s="7" t="s">
        <v>31</v>
      </c>
      <c r="B5" s="7" t="s">
        <v>32</v>
      </c>
      <c r="C5"/>
      <c r="D5"/>
      <c r="E5"/>
      <c r="F5" s="39" t="s">
        <v>183</v>
      </c>
      <c r="G5" s="39" t="s">
        <v>184</v>
      </c>
      <c r="H5" s="41">
        <v>227792</v>
      </c>
      <c r="I5" s="41" t="s">
        <v>230</v>
      </c>
      <c r="J5" s="41">
        <v>1383378</v>
      </c>
      <c r="K5" s="41" t="s">
        <v>774</v>
      </c>
      <c r="L5" s="41" t="s">
        <v>775</v>
      </c>
      <c r="M5" s="41" t="s">
        <v>656</v>
      </c>
      <c r="N5" s="72" t="s">
        <v>186</v>
      </c>
      <c r="O5" s="41" t="s">
        <v>759</v>
      </c>
      <c r="P5" s="39" t="s">
        <v>655</v>
      </c>
      <c r="Q5" s="41" t="str">
        <f>VLOOKUP(K5,'CR APPROVAL STATUS'!$B:$H,6,FALSE)</f>
        <v>Pending</v>
      </c>
      <c r="R5" s="41" t="str">
        <f>VLOOKUP(K5,'CR APPROVAL STATUS'!$B:$H,7,FALSE)</f>
        <v>IT_ConceptWave</v>
      </c>
    </row>
    <row r="6" spans="1:18" ht="30" x14ac:dyDescent="0.25">
      <c r="A6" s="23" t="s">
        <v>2</v>
      </c>
      <c r="B6" s="20" t="s">
        <v>762</v>
      </c>
      <c r="C6" s="20" t="s">
        <v>230</v>
      </c>
      <c r="D6" s="20" t="s">
        <v>4</v>
      </c>
      <c r="E6"/>
      <c r="F6" s="39" t="s">
        <v>183</v>
      </c>
      <c r="G6" s="39" t="s">
        <v>184</v>
      </c>
      <c r="H6" s="41">
        <v>227792</v>
      </c>
      <c r="I6" s="41" t="s">
        <v>230</v>
      </c>
      <c r="J6" s="41">
        <v>1515013</v>
      </c>
      <c r="K6" s="41" t="s">
        <v>774</v>
      </c>
      <c r="L6" s="41" t="s">
        <v>776</v>
      </c>
      <c r="M6" s="41" t="s">
        <v>660</v>
      </c>
      <c r="N6" s="72" t="s">
        <v>186</v>
      </c>
      <c r="O6" s="41" t="s">
        <v>759</v>
      </c>
      <c r="P6" s="39" t="s">
        <v>659</v>
      </c>
      <c r="Q6" s="41" t="str">
        <f>VLOOKUP(K6,'CR APPROVAL STATUS'!$B:$H,6,FALSE)</f>
        <v>Pending</v>
      </c>
      <c r="R6" s="41" t="str">
        <f>VLOOKUP(K6,'CR APPROVAL STATUS'!$B:$H,7,FALSE)</f>
        <v>IT_ConceptWave</v>
      </c>
    </row>
    <row r="7" spans="1:18" ht="45" x14ac:dyDescent="0.25">
      <c r="A7" s="70" t="s">
        <v>173</v>
      </c>
      <c r="B7" s="22">
        <v>5</v>
      </c>
      <c r="C7" s="22">
        <v>2</v>
      </c>
      <c r="D7" s="22">
        <v>7</v>
      </c>
      <c r="E7"/>
      <c r="F7" s="39" t="s">
        <v>183</v>
      </c>
      <c r="G7" s="39" t="s">
        <v>238</v>
      </c>
      <c r="H7" s="41">
        <v>252008</v>
      </c>
      <c r="I7" s="41" t="s">
        <v>230</v>
      </c>
      <c r="J7" s="41">
        <v>1598090</v>
      </c>
      <c r="K7" s="41" t="s">
        <v>777</v>
      </c>
      <c r="L7" s="41" t="s">
        <v>778</v>
      </c>
      <c r="M7" s="41" t="s">
        <v>627</v>
      </c>
      <c r="N7" s="72" t="s">
        <v>186</v>
      </c>
      <c r="O7" s="41" t="s">
        <v>759</v>
      </c>
      <c r="P7" s="39" t="s">
        <v>625</v>
      </c>
      <c r="Q7" s="41" t="str">
        <f>VLOOKUP(K7,'CR APPROVAL STATUS'!$B:$H,6,FALSE)</f>
        <v>Pending</v>
      </c>
      <c r="R7" s="41" t="str">
        <f>VLOOKUP(K7,'CR APPROVAL STATUS'!$B:$H,7,FALSE)</f>
        <v>IT_ConceptWave</v>
      </c>
    </row>
    <row r="8" spans="1:18" ht="15" x14ac:dyDescent="0.25">
      <c r="A8" s="70" t="s">
        <v>183</v>
      </c>
      <c r="B8" s="22"/>
      <c r="C8" s="22">
        <v>12</v>
      </c>
      <c r="D8" s="22">
        <v>12</v>
      </c>
      <c r="E8"/>
      <c r="F8" s="39" t="s">
        <v>183</v>
      </c>
      <c r="G8" s="39" t="s">
        <v>238</v>
      </c>
      <c r="H8" s="41">
        <v>251150</v>
      </c>
      <c r="I8" s="41" t="s">
        <v>230</v>
      </c>
      <c r="J8" s="41">
        <v>1599491</v>
      </c>
      <c r="K8" s="41" t="s">
        <v>779</v>
      </c>
      <c r="L8" s="41" t="s">
        <v>780</v>
      </c>
      <c r="M8" s="41" t="s">
        <v>746</v>
      </c>
      <c r="N8" s="72" t="s">
        <v>186</v>
      </c>
      <c r="O8" s="41" t="s">
        <v>759</v>
      </c>
      <c r="P8" s="39" t="s">
        <v>745</v>
      </c>
      <c r="Q8" s="41" t="str">
        <f>VLOOKUP(K8,'CR APPROVAL STATUS'!$B:$H,6,FALSE)</f>
        <v>Pending</v>
      </c>
      <c r="R8" s="41" t="str">
        <f>VLOOKUP(K8,'CR APPROVAL STATUS'!$B:$H,7,FALSE)</f>
        <v>IT_ConceptWave</v>
      </c>
    </row>
    <row r="9" spans="1:18" ht="45" x14ac:dyDescent="0.25">
      <c r="A9" s="70" t="s">
        <v>187</v>
      </c>
      <c r="B9" s="22">
        <v>1</v>
      </c>
      <c r="C9" s="22"/>
      <c r="D9" s="22">
        <v>1</v>
      </c>
      <c r="E9"/>
      <c r="F9" s="39" t="s">
        <v>183</v>
      </c>
      <c r="G9" s="39" t="s">
        <v>238</v>
      </c>
      <c r="H9" s="41">
        <v>250334</v>
      </c>
      <c r="I9" s="41" t="s">
        <v>230</v>
      </c>
      <c r="J9" s="41">
        <v>1597642</v>
      </c>
      <c r="K9" s="41" t="s">
        <v>781</v>
      </c>
      <c r="L9" s="41" t="s">
        <v>782</v>
      </c>
      <c r="M9" s="41" t="s">
        <v>698</v>
      </c>
      <c r="N9" s="72" t="s">
        <v>186</v>
      </c>
      <c r="O9" s="41" t="s">
        <v>759</v>
      </c>
      <c r="P9" s="39" t="s">
        <v>697</v>
      </c>
      <c r="Q9" s="41" t="str">
        <f>VLOOKUP(K9,'CR APPROVAL STATUS'!$B:$H,6,FALSE)</f>
        <v>Pending</v>
      </c>
      <c r="R9" s="41" t="str">
        <f>VLOOKUP(K9,'CR APPROVAL STATUS'!$B:$H,7,FALSE)</f>
        <v>IT_ConceptWave</v>
      </c>
    </row>
    <row r="10" spans="1:18" ht="45" x14ac:dyDescent="0.25">
      <c r="A10" s="70" t="s">
        <v>191</v>
      </c>
      <c r="B10" s="22">
        <v>2</v>
      </c>
      <c r="C10" s="22">
        <v>3</v>
      </c>
      <c r="D10" s="22">
        <v>5</v>
      </c>
      <c r="E10"/>
      <c r="F10" s="39" t="s">
        <v>183</v>
      </c>
      <c r="G10" s="39" t="s">
        <v>238</v>
      </c>
      <c r="H10" s="41">
        <v>252008</v>
      </c>
      <c r="I10" s="41" t="s">
        <v>230</v>
      </c>
      <c r="J10" s="41">
        <v>1598087</v>
      </c>
      <c r="K10" s="41" t="s">
        <v>777</v>
      </c>
      <c r="L10" s="41" t="s">
        <v>783</v>
      </c>
      <c r="M10" s="41" t="s">
        <v>626</v>
      </c>
      <c r="N10" s="72" t="s">
        <v>186</v>
      </c>
      <c r="O10" s="41" t="s">
        <v>759</v>
      </c>
      <c r="P10" s="39" t="s">
        <v>625</v>
      </c>
      <c r="Q10" s="41" t="str">
        <f>VLOOKUP(K10,'CR APPROVAL STATUS'!$B:$H,6,FALSE)</f>
        <v>Pending</v>
      </c>
      <c r="R10" s="41" t="str">
        <f>VLOOKUP(K10,'CR APPROVAL STATUS'!$B:$H,7,FALSE)</f>
        <v>IT_ConceptWave</v>
      </c>
    </row>
    <row r="11" spans="1:18" ht="60" x14ac:dyDescent="0.25">
      <c r="A11" s="70" t="s">
        <v>193</v>
      </c>
      <c r="B11" s="22">
        <v>1</v>
      </c>
      <c r="C11" s="22">
        <v>2</v>
      </c>
      <c r="D11" s="22">
        <v>3</v>
      </c>
      <c r="E11"/>
      <c r="F11" s="39" t="s">
        <v>183</v>
      </c>
      <c r="G11" s="39" t="s">
        <v>184</v>
      </c>
      <c r="H11" s="41">
        <v>259996</v>
      </c>
      <c r="I11" s="41" t="s">
        <v>230</v>
      </c>
      <c r="J11" s="41">
        <v>1579971</v>
      </c>
      <c r="K11" s="41" t="s">
        <v>784</v>
      </c>
      <c r="L11" s="41" t="s">
        <v>785</v>
      </c>
      <c r="M11" s="41" t="s">
        <v>671</v>
      </c>
      <c r="N11" s="72" t="s">
        <v>186</v>
      </c>
      <c r="O11" s="41" t="s">
        <v>759</v>
      </c>
      <c r="P11" s="39" t="s">
        <v>670</v>
      </c>
      <c r="Q11" s="41" t="str">
        <f>VLOOKUP(K11,'CR APPROVAL STATUS'!$B:$H,6,FALSE)</f>
        <v>Pending</v>
      </c>
      <c r="R11" s="41" t="str">
        <f>VLOOKUP(K11,'CR APPROVAL STATUS'!$B:$H,7,FALSE)</f>
        <v>IT_ConceptWave</v>
      </c>
    </row>
    <row r="12" spans="1:18" ht="60" x14ac:dyDescent="0.25">
      <c r="A12" s="70" t="s">
        <v>195</v>
      </c>
      <c r="B12" s="22">
        <v>1</v>
      </c>
      <c r="C12" s="22"/>
      <c r="D12" s="22">
        <v>1</v>
      </c>
      <c r="E12"/>
      <c r="F12" s="39" t="s">
        <v>183</v>
      </c>
      <c r="G12" s="39" t="s">
        <v>184</v>
      </c>
      <c r="H12" s="41">
        <v>260819</v>
      </c>
      <c r="I12" s="41" t="s">
        <v>230</v>
      </c>
      <c r="J12" s="41">
        <v>1584798</v>
      </c>
      <c r="K12" s="41" t="s">
        <v>772</v>
      </c>
      <c r="L12" s="41" t="s">
        <v>786</v>
      </c>
      <c r="M12" s="41" t="s">
        <v>643</v>
      </c>
      <c r="N12" s="72" t="s">
        <v>186</v>
      </c>
      <c r="O12" s="41" t="s">
        <v>759</v>
      </c>
      <c r="P12" s="39" t="s">
        <v>642</v>
      </c>
      <c r="Q12" s="41" t="str">
        <f>VLOOKUP(K12,'CR APPROVAL STATUS'!$B:$H,6,FALSE)</f>
        <v>Pending</v>
      </c>
      <c r="R12" s="41" t="str">
        <f>VLOOKUP(K12,'CR APPROVAL STATUS'!$B:$H,7,FALSE)</f>
        <v>IT_ConceptWave</v>
      </c>
    </row>
    <row r="13" spans="1:18" ht="15" x14ac:dyDescent="0.25">
      <c r="A13" s="70" t="s">
        <v>203</v>
      </c>
      <c r="B13" s="22">
        <v>1</v>
      </c>
      <c r="C13" s="22"/>
      <c r="D13" s="22">
        <v>1</v>
      </c>
      <c r="E13"/>
      <c r="F13" s="39" t="s">
        <v>183</v>
      </c>
      <c r="G13" s="39" t="s">
        <v>238</v>
      </c>
      <c r="H13" s="41">
        <v>251150</v>
      </c>
      <c r="I13" s="41" t="s">
        <v>230</v>
      </c>
      <c r="J13" s="41">
        <v>1599496</v>
      </c>
      <c r="K13" s="41" t="s">
        <v>779</v>
      </c>
      <c r="L13" s="41" t="s">
        <v>787</v>
      </c>
      <c r="M13" s="41" t="s">
        <v>747</v>
      </c>
      <c r="N13" s="72" t="s">
        <v>186</v>
      </c>
      <c r="O13" s="41" t="s">
        <v>759</v>
      </c>
      <c r="P13" s="39" t="s">
        <v>745</v>
      </c>
      <c r="Q13" s="41" t="str">
        <f>VLOOKUP(K13,'CR APPROVAL STATUS'!$B:$H,6,FALSE)</f>
        <v>Pending</v>
      </c>
      <c r="R13" s="41" t="str">
        <f>VLOOKUP(K13,'CR APPROVAL STATUS'!$B:$H,7,FALSE)</f>
        <v>IT_ConceptWave</v>
      </c>
    </row>
    <row r="14" spans="1:18" ht="60" x14ac:dyDescent="0.25">
      <c r="A14" s="70" t="s">
        <v>207</v>
      </c>
      <c r="B14" s="22">
        <v>14</v>
      </c>
      <c r="C14" s="22">
        <v>3</v>
      </c>
      <c r="D14" s="22">
        <v>17</v>
      </c>
      <c r="E14"/>
      <c r="F14" s="39" t="s">
        <v>183</v>
      </c>
      <c r="G14" s="39" t="s">
        <v>184</v>
      </c>
      <c r="H14" s="41">
        <v>255118</v>
      </c>
      <c r="I14" s="41" t="s">
        <v>230</v>
      </c>
      <c r="J14" s="41">
        <v>1592886</v>
      </c>
      <c r="K14" s="41" t="s">
        <v>788</v>
      </c>
      <c r="L14" s="41" t="s">
        <v>789</v>
      </c>
      <c r="M14" s="41" t="s">
        <v>692</v>
      </c>
      <c r="N14" s="72" t="s">
        <v>186</v>
      </c>
      <c r="O14" s="41" t="s">
        <v>759</v>
      </c>
      <c r="P14" s="39" t="s">
        <v>691</v>
      </c>
      <c r="Q14" s="41" t="str">
        <f>VLOOKUP(K14,'CR APPROVAL STATUS'!$B:$H,6,FALSE)</f>
        <v>Pending</v>
      </c>
      <c r="R14" s="41" t="str">
        <f>VLOOKUP(K14,'CR APPROVAL STATUS'!$B:$H,7,FALSE)</f>
        <v>IT_ConceptWave</v>
      </c>
    </row>
    <row r="15" spans="1:18" ht="75" x14ac:dyDescent="0.25">
      <c r="A15" s="70" t="s">
        <v>234</v>
      </c>
      <c r="B15" s="22">
        <v>1</v>
      </c>
      <c r="C15" s="22">
        <v>4</v>
      </c>
      <c r="D15" s="22">
        <v>5</v>
      </c>
      <c r="E15"/>
      <c r="F15" s="39" t="s">
        <v>211</v>
      </c>
      <c r="G15" s="39" t="s">
        <v>212</v>
      </c>
      <c r="H15" s="41"/>
      <c r="I15" s="41" t="s">
        <v>228</v>
      </c>
      <c r="J15" s="41">
        <v>1598555</v>
      </c>
      <c r="K15" s="41" t="s">
        <v>850</v>
      </c>
      <c r="L15" s="41"/>
      <c r="M15" s="41" t="s">
        <v>607</v>
      </c>
      <c r="N15" s="72" t="s">
        <v>186</v>
      </c>
      <c r="O15" s="41" t="s">
        <v>764</v>
      </c>
      <c r="P15" s="39" t="s">
        <v>606</v>
      </c>
      <c r="Q15" s="41" t="str">
        <f>VLOOKUP(K15,'CR APPROVAL STATUS'!$B:$H,6,FALSE)</f>
        <v>Pending</v>
      </c>
      <c r="R15" s="41" t="str">
        <f>VLOOKUP(K15,'CR APPROVAL STATUS'!$B:$H,7,FALSE)</f>
        <v>IT_ConceptWave</v>
      </c>
    </row>
    <row r="16" spans="1:18" ht="45" x14ac:dyDescent="0.25">
      <c r="A16" s="70" t="s">
        <v>599</v>
      </c>
      <c r="B16" s="22">
        <v>1</v>
      </c>
      <c r="C16" s="22"/>
      <c r="D16" s="22">
        <v>1</v>
      </c>
      <c r="E16"/>
      <c r="F16" s="39" t="s">
        <v>211</v>
      </c>
      <c r="G16" s="39" t="s">
        <v>212</v>
      </c>
      <c r="H16" s="41"/>
      <c r="I16" s="41" t="s">
        <v>228</v>
      </c>
      <c r="J16" s="41">
        <v>1598512</v>
      </c>
      <c r="K16" s="41" t="s">
        <v>883</v>
      </c>
      <c r="L16" s="41"/>
      <c r="M16" s="41" t="s">
        <v>605</v>
      </c>
      <c r="N16" s="72" t="s">
        <v>186</v>
      </c>
      <c r="O16" s="41" t="s">
        <v>764</v>
      </c>
      <c r="P16" s="39" t="s">
        <v>604</v>
      </c>
      <c r="Q16" s="41" t="str">
        <f>VLOOKUP(K16,'CR APPROVAL STATUS'!$B:$H,6,FALSE)</f>
        <v>Pending</v>
      </c>
      <c r="R16" s="41" t="str">
        <f>VLOOKUP(K16,'CR APPROVAL STATUS'!$B:$H,7,FALSE)</f>
        <v>IT_ConceptWave</v>
      </c>
    </row>
    <row r="17" spans="1:18" ht="30" x14ac:dyDescent="0.25">
      <c r="A17" s="70" t="s">
        <v>211</v>
      </c>
      <c r="B17" s="22">
        <v>2</v>
      </c>
      <c r="C17" s="22">
        <v>3</v>
      </c>
      <c r="D17" s="22">
        <v>5</v>
      </c>
      <c r="E17"/>
      <c r="F17" s="39" t="s">
        <v>207</v>
      </c>
      <c r="G17" s="39" t="s">
        <v>574</v>
      </c>
      <c r="H17" s="41"/>
      <c r="I17" s="41" t="s">
        <v>228</v>
      </c>
      <c r="J17" s="41">
        <v>1597378</v>
      </c>
      <c r="K17" s="41" t="s">
        <v>819</v>
      </c>
      <c r="L17" s="41"/>
      <c r="M17" s="41" t="s">
        <v>577</v>
      </c>
      <c r="N17" s="73" t="s">
        <v>210</v>
      </c>
      <c r="O17" s="41" t="s">
        <v>764</v>
      </c>
      <c r="P17" s="39" t="s">
        <v>576</v>
      </c>
      <c r="Q17" s="41" t="str">
        <f>VLOOKUP(K17,'CR APPROVAL STATUS'!$B:$H,6,FALSE)</f>
        <v>Pending</v>
      </c>
      <c r="R17" s="41" t="str">
        <f>VLOOKUP(K17,'CR APPROVAL STATUS'!$B:$H,7,FALSE)</f>
        <v>ESB-BPM</v>
      </c>
    </row>
    <row r="18" spans="1:18" ht="30" x14ac:dyDescent="0.2">
      <c r="A18" s="70" t="s">
        <v>608</v>
      </c>
      <c r="B18" s="22">
        <v>1</v>
      </c>
      <c r="C18" s="22">
        <v>1</v>
      </c>
      <c r="D18" s="22">
        <v>2</v>
      </c>
      <c r="F18" s="39" t="s">
        <v>203</v>
      </c>
      <c r="G18" s="39" t="s">
        <v>204</v>
      </c>
      <c r="H18" s="41"/>
      <c r="I18" s="41" t="s">
        <v>228</v>
      </c>
      <c r="J18" s="41">
        <v>1597804</v>
      </c>
      <c r="K18" s="41" t="s">
        <v>814</v>
      </c>
      <c r="L18" s="41"/>
      <c r="M18" s="41" t="s">
        <v>566</v>
      </c>
      <c r="N18" s="74" t="s">
        <v>206</v>
      </c>
      <c r="O18" s="41" t="s">
        <v>764</v>
      </c>
      <c r="P18" s="39" t="s">
        <v>565</v>
      </c>
      <c r="Q18" s="41" t="str">
        <f>VLOOKUP(K18,'CR APPROVAL STATUS'!$B:$H,6,FALSE)</f>
        <v>Pending</v>
      </c>
      <c r="R18" s="41" t="str">
        <f>VLOOKUP(K18,'CR APPROVAL STATUS'!$B:$H,7,FALSE)</f>
        <v>hanyraouf</v>
      </c>
    </row>
    <row r="19" spans="1:18" ht="45" x14ac:dyDescent="0.2">
      <c r="A19" s="70" t="s">
        <v>214</v>
      </c>
      <c r="B19" s="22">
        <v>2</v>
      </c>
      <c r="C19" s="22">
        <v>5</v>
      </c>
      <c r="D19" s="22">
        <v>7</v>
      </c>
      <c r="F19" s="39" t="s">
        <v>234</v>
      </c>
      <c r="G19" s="39" t="s">
        <v>235</v>
      </c>
      <c r="H19" s="41">
        <v>259996</v>
      </c>
      <c r="I19" s="41" t="s">
        <v>230</v>
      </c>
      <c r="J19" s="41">
        <v>1580976</v>
      </c>
      <c r="K19" s="41" t="s">
        <v>836</v>
      </c>
      <c r="L19" s="41" t="s">
        <v>837</v>
      </c>
      <c r="M19" s="41" t="s">
        <v>674</v>
      </c>
      <c r="N19" s="75" t="s">
        <v>237</v>
      </c>
      <c r="O19" s="41" t="s">
        <v>759</v>
      </c>
      <c r="P19" s="39" t="s">
        <v>673</v>
      </c>
      <c r="Q19" s="41" t="str">
        <f>VLOOKUP(K19,'CR APPROVAL STATUS'!$B:$H,6,FALSE)</f>
        <v>Pending</v>
      </c>
      <c r="R19" s="41" t="str">
        <f>VLOOKUP(K19,'CR APPROVAL STATUS'!$B:$H,7,FALSE)</f>
        <v>moyibrahim</v>
      </c>
    </row>
    <row r="20" spans="1:18" ht="30" x14ac:dyDescent="0.2">
      <c r="A20" s="70" t="s">
        <v>224</v>
      </c>
      <c r="B20" s="22">
        <v>2</v>
      </c>
      <c r="C20" s="22">
        <v>4</v>
      </c>
      <c r="D20" s="22">
        <v>6</v>
      </c>
      <c r="F20" s="39" t="s">
        <v>234</v>
      </c>
      <c r="G20" s="39" t="s">
        <v>235</v>
      </c>
      <c r="H20" s="41">
        <v>227792</v>
      </c>
      <c r="I20" s="41" t="s">
        <v>230</v>
      </c>
      <c r="J20" s="41">
        <v>1276121</v>
      </c>
      <c r="K20" s="41" t="s">
        <v>842</v>
      </c>
      <c r="L20" s="41" t="s">
        <v>843</v>
      </c>
      <c r="M20" s="41" t="s">
        <v>651</v>
      </c>
      <c r="N20" s="75" t="s">
        <v>237</v>
      </c>
      <c r="O20" s="41" t="s">
        <v>759</v>
      </c>
      <c r="P20" s="39" t="s">
        <v>650</v>
      </c>
      <c r="Q20" s="41" t="str">
        <f>VLOOKUP(K20,'CR APPROVAL STATUS'!$B:$H,6,FALSE)</f>
        <v>Pending</v>
      </c>
      <c r="R20" s="41" t="str">
        <f>VLOOKUP(K20,'CR APPROVAL STATUS'!$B:$H,7,FALSE)</f>
        <v>moyibrahim</v>
      </c>
    </row>
    <row r="21" spans="1:18" ht="45" x14ac:dyDescent="0.2">
      <c r="A21" s="69" t="s">
        <v>552</v>
      </c>
      <c r="B21" s="22">
        <v>2</v>
      </c>
      <c r="C21" s="22">
        <v>1</v>
      </c>
      <c r="D21" s="22">
        <v>3</v>
      </c>
      <c r="F21" s="39" t="s">
        <v>234</v>
      </c>
      <c r="G21" s="39" t="s">
        <v>596</v>
      </c>
      <c r="H21" s="41"/>
      <c r="I21" s="41" t="s">
        <v>228</v>
      </c>
      <c r="J21" s="41">
        <v>1278225</v>
      </c>
      <c r="K21" s="41" t="s">
        <v>844</v>
      </c>
      <c r="L21" s="41"/>
      <c r="M21" s="41" t="s">
        <v>598</v>
      </c>
      <c r="N21" s="75" t="s">
        <v>237</v>
      </c>
      <c r="O21" s="41" t="s">
        <v>764</v>
      </c>
      <c r="P21" s="39" t="s">
        <v>597</v>
      </c>
      <c r="Q21" s="41" t="str">
        <f>VLOOKUP(K21,'CR APPROVAL STATUS'!$B:$H,6,FALSE)</f>
        <v>Pending</v>
      </c>
      <c r="R21" s="41" t="str">
        <f>VLOOKUP(K21,'CR APPROVAL STATUS'!$B:$H,7,FALSE)</f>
        <v>moyibrahim</v>
      </c>
    </row>
    <row r="22" spans="1:18" ht="45" x14ac:dyDescent="0.2">
      <c r="A22" s="71" t="s">
        <v>197</v>
      </c>
      <c r="B22" s="22">
        <v>3</v>
      </c>
      <c r="C22" s="22">
        <v>2</v>
      </c>
      <c r="D22" s="22">
        <v>5</v>
      </c>
      <c r="F22" s="39" t="s">
        <v>552</v>
      </c>
      <c r="G22" s="39" t="s">
        <v>553</v>
      </c>
      <c r="H22" s="41"/>
      <c r="I22" s="41" t="s">
        <v>228</v>
      </c>
      <c r="J22" s="41">
        <v>1597576</v>
      </c>
      <c r="K22" s="41" t="s">
        <v>807</v>
      </c>
      <c r="L22" s="41"/>
      <c r="M22" s="41" t="s">
        <v>559</v>
      </c>
      <c r="N22" s="76" t="s">
        <v>557</v>
      </c>
      <c r="O22" s="41" t="s">
        <v>764</v>
      </c>
      <c r="P22" s="39" t="s">
        <v>558</v>
      </c>
      <c r="Q22" s="41" t="str">
        <f>VLOOKUP(K22,'CR APPROVAL STATUS'!$B:$H,6,FALSE)</f>
        <v>Pending</v>
      </c>
      <c r="R22" s="41" t="str">
        <f>VLOOKUP(K22,'CR APPROVAL STATUS'!$B:$H,7,FALSE)</f>
        <v>CSS-Approver</v>
      </c>
    </row>
    <row r="23" spans="1:18" ht="60" x14ac:dyDescent="0.2">
      <c r="A23" s="69" t="s">
        <v>220</v>
      </c>
      <c r="B23" s="22">
        <v>1</v>
      </c>
      <c r="C23" s="22">
        <v>1</v>
      </c>
      <c r="D23" s="22">
        <v>2</v>
      </c>
      <c r="F23" s="39" t="s">
        <v>195</v>
      </c>
      <c r="G23" s="39" t="s">
        <v>196</v>
      </c>
      <c r="H23" s="41"/>
      <c r="I23" s="41" t="s">
        <v>228</v>
      </c>
      <c r="J23" s="41">
        <v>1598299</v>
      </c>
      <c r="K23" s="41" t="s">
        <v>805</v>
      </c>
      <c r="L23" s="41"/>
      <c r="M23" s="41" t="s">
        <v>551</v>
      </c>
      <c r="N23" s="77" t="s">
        <v>189</v>
      </c>
      <c r="O23" s="41" t="s">
        <v>764</v>
      </c>
      <c r="P23" s="39" t="s">
        <v>550</v>
      </c>
      <c r="Q23" s="41" t="str">
        <f>VLOOKUP(K23,'CR APPROVAL STATUS'!$B:$H,6,FALSE)</f>
        <v>Pending</v>
      </c>
      <c r="R23" s="41" t="str">
        <f>VLOOKUP(K23,'CR APPROVAL STATUS'!$B:$H,7,FALSE)</f>
        <v>AO-L2-CRM</v>
      </c>
    </row>
    <row r="24" spans="1:18" ht="30" x14ac:dyDescent="0.2">
      <c r="A24" s="20" t="s">
        <v>4</v>
      </c>
      <c r="B24" s="22">
        <v>40</v>
      </c>
      <c r="C24" s="22">
        <v>43</v>
      </c>
      <c r="D24" s="22">
        <v>83</v>
      </c>
      <c r="F24" s="39" t="s">
        <v>214</v>
      </c>
      <c r="G24" s="39" t="s">
        <v>215</v>
      </c>
      <c r="H24" s="41"/>
      <c r="I24" s="41" t="s">
        <v>228</v>
      </c>
      <c r="J24" s="41">
        <v>1597890</v>
      </c>
      <c r="K24" s="41" t="s">
        <v>858</v>
      </c>
      <c r="L24" s="41"/>
      <c r="M24" s="41" t="s">
        <v>615</v>
      </c>
      <c r="N24" s="78" t="s">
        <v>217</v>
      </c>
      <c r="O24" s="41" t="s">
        <v>764</v>
      </c>
      <c r="P24" s="39" t="s">
        <v>614</v>
      </c>
      <c r="Q24" s="41" t="str">
        <f>VLOOKUP(K24,'CR APPROVAL STATUS'!$B:$H,6,FALSE)</f>
        <v>Pending</v>
      </c>
      <c r="R24" s="41" t="str">
        <f>VLOOKUP(K24,'CR APPROVAL STATUS'!$B:$H,7,FALSE)</f>
        <v>nalsaeedi</v>
      </c>
    </row>
    <row r="25" spans="1:18" ht="30" x14ac:dyDescent="0.25">
      <c r="A25"/>
      <c r="B25"/>
      <c r="C25"/>
      <c r="D25"/>
      <c r="F25" s="39" t="s">
        <v>214</v>
      </c>
      <c r="G25" s="39" t="s">
        <v>215</v>
      </c>
      <c r="H25" s="41"/>
      <c r="I25" s="41" t="s">
        <v>228</v>
      </c>
      <c r="J25" s="41">
        <v>1591243</v>
      </c>
      <c r="K25" s="41" t="s">
        <v>865</v>
      </c>
      <c r="L25" s="41"/>
      <c r="M25" s="41" t="s">
        <v>613</v>
      </c>
      <c r="N25" s="78" t="s">
        <v>217</v>
      </c>
      <c r="O25" s="41" t="s">
        <v>764</v>
      </c>
      <c r="P25" s="39" t="s">
        <v>219</v>
      </c>
      <c r="Q25" s="41" t="str">
        <f>VLOOKUP(K25,'CR APPROVAL STATUS'!$B:$H,6,FALSE)</f>
        <v>Pending</v>
      </c>
      <c r="R25" s="41" t="str">
        <f>VLOOKUP(K25,'CR APPROVAL STATUS'!$B:$H,7,FALSE)</f>
        <v>nalsaeedi</v>
      </c>
    </row>
    <row r="26" spans="1:18" ht="45" x14ac:dyDescent="0.25">
      <c r="A26"/>
      <c r="B26"/>
      <c r="C26"/>
      <c r="D26"/>
      <c r="F26" s="39" t="s">
        <v>207</v>
      </c>
      <c r="G26" s="39" t="s">
        <v>168</v>
      </c>
      <c r="H26" s="41"/>
      <c r="I26" s="41" t="s">
        <v>228</v>
      </c>
      <c r="J26" s="41">
        <v>1598038</v>
      </c>
      <c r="K26" s="41" t="s">
        <v>815</v>
      </c>
      <c r="L26" s="41"/>
      <c r="M26" s="41" t="s">
        <v>593</v>
      </c>
      <c r="N26" s="79" t="s">
        <v>208</v>
      </c>
      <c r="O26" s="41" t="s">
        <v>764</v>
      </c>
      <c r="P26" s="39" t="s">
        <v>592</v>
      </c>
      <c r="Q26" s="41" t="str">
        <f>VLOOKUP(K26,'CR APPROVAL STATUS'!$B:$H,6,FALSE)</f>
        <v>Pending</v>
      </c>
      <c r="R26" s="41" t="str">
        <f>VLOOKUP(K26,'CR APPROVAL STATUS'!$B:$H,7,FALSE)</f>
        <v>TIBCO-ITO-L2</v>
      </c>
    </row>
    <row r="27" spans="1:18" ht="90" x14ac:dyDescent="0.25">
      <c r="A27"/>
      <c r="B27"/>
      <c r="C27"/>
      <c r="D27"/>
      <c r="F27" s="39" t="s">
        <v>207</v>
      </c>
      <c r="G27" s="39" t="s">
        <v>168</v>
      </c>
      <c r="H27" s="41"/>
      <c r="I27" s="41" t="s">
        <v>228</v>
      </c>
      <c r="J27" s="41">
        <v>1597168</v>
      </c>
      <c r="K27" s="41" t="s">
        <v>816</v>
      </c>
      <c r="L27" s="41"/>
      <c r="M27" s="41" t="s">
        <v>817</v>
      </c>
      <c r="N27" s="79" t="s">
        <v>208</v>
      </c>
      <c r="O27" s="41" t="s">
        <v>764</v>
      </c>
      <c r="P27" s="39" t="s">
        <v>572</v>
      </c>
      <c r="Q27" s="41" t="str">
        <f>VLOOKUP(K27,'CR APPROVAL STATUS'!$B:$H,6,FALSE)</f>
        <v>Pending</v>
      </c>
      <c r="R27" s="41" t="str">
        <f>VLOOKUP(K27,'CR APPROVAL STATUS'!$B:$H,7,FALSE)</f>
        <v>TIBCO-ITO-L2</v>
      </c>
    </row>
    <row r="28" spans="1:18" ht="90" x14ac:dyDescent="0.25">
      <c r="A28"/>
      <c r="B28"/>
      <c r="C28"/>
      <c r="D28"/>
      <c r="F28" s="39" t="s">
        <v>207</v>
      </c>
      <c r="G28" s="39" t="s">
        <v>168</v>
      </c>
      <c r="H28" s="41"/>
      <c r="I28" s="41" t="s">
        <v>228</v>
      </c>
      <c r="J28" s="41">
        <v>1577546</v>
      </c>
      <c r="K28" s="41" t="s">
        <v>818</v>
      </c>
      <c r="L28" s="41"/>
      <c r="M28" s="41" t="s">
        <v>571</v>
      </c>
      <c r="N28" s="79" t="s">
        <v>208</v>
      </c>
      <c r="O28" s="41" t="s">
        <v>764</v>
      </c>
      <c r="P28" s="39" t="s">
        <v>570</v>
      </c>
      <c r="Q28" s="41" t="str">
        <f>VLOOKUP(K28,'CR APPROVAL STATUS'!$B:$H,6,FALSE)</f>
        <v>Pending</v>
      </c>
      <c r="R28" s="41" t="str">
        <f>VLOOKUP(K28,'CR APPROVAL STATUS'!$B:$H,7,FALSE)</f>
        <v>TIBCO-ITO-L2</v>
      </c>
    </row>
    <row r="29" spans="1:18" ht="90" x14ac:dyDescent="0.2">
      <c r="F29" s="39" t="s">
        <v>207</v>
      </c>
      <c r="G29" s="39" t="s">
        <v>168</v>
      </c>
      <c r="H29" s="41"/>
      <c r="I29" s="41" t="s">
        <v>228</v>
      </c>
      <c r="J29" s="41">
        <v>1597874</v>
      </c>
      <c r="K29" s="41" t="s">
        <v>822</v>
      </c>
      <c r="L29" s="41"/>
      <c r="M29" s="41" t="s">
        <v>589</v>
      </c>
      <c r="N29" s="79" t="s">
        <v>208</v>
      </c>
      <c r="O29" s="41" t="s">
        <v>764</v>
      </c>
      <c r="P29" s="39" t="s">
        <v>588</v>
      </c>
      <c r="Q29" s="41" t="str">
        <f>VLOOKUP(K29,'CR APPROVAL STATUS'!$B:$H,6,FALSE)</f>
        <v>Pending</v>
      </c>
      <c r="R29" s="41" t="str">
        <f>VLOOKUP(K29,'CR APPROVAL STATUS'!$B:$H,7,FALSE)</f>
        <v>TIBCO-ITO-L2</v>
      </c>
    </row>
    <row r="30" spans="1:18" ht="45" x14ac:dyDescent="0.2">
      <c r="F30" s="39" t="s">
        <v>207</v>
      </c>
      <c r="G30" s="39" t="s">
        <v>168</v>
      </c>
      <c r="H30" s="41"/>
      <c r="I30" s="41" t="s">
        <v>228</v>
      </c>
      <c r="J30" s="41">
        <v>1598032</v>
      </c>
      <c r="K30" s="41" t="s">
        <v>823</v>
      </c>
      <c r="L30" s="41"/>
      <c r="M30" s="41" t="s">
        <v>591</v>
      </c>
      <c r="N30" s="79" t="s">
        <v>208</v>
      </c>
      <c r="O30" s="41" t="s">
        <v>764</v>
      </c>
      <c r="P30" s="39" t="s">
        <v>590</v>
      </c>
      <c r="Q30" s="41" t="str">
        <f>VLOOKUP(K30,'CR APPROVAL STATUS'!$B:$H,6,FALSE)</f>
        <v>Pending</v>
      </c>
      <c r="R30" s="41" t="str">
        <f>VLOOKUP(K30,'CR APPROVAL STATUS'!$B:$H,7,FALSE)</f>
        <v>TIBCO-ITO-L2</v>
      </c>
    </row>
    <row r="31" spans="1:18" ht="60" x14ac:dyDescent="0.2">
      <c r="F31" s="39" t="s">
        <v>207</v>
      </c>
      <c r="G31" s="39" t="s">
        <v>168</v>
      </c>
      <c r="H31" s="41"/>
      <c r="I31" s="41" t="s">
        <v>228</v>
      </c>
      <c r="J31" s="41">
        <v>1598707</v>
      </c>
      <c r="K31" s="41" t="s">
        <v>824</v>
      </c>
      <c r="L31" s="41"/>
      <c r="M31" s="41" t="s">
        <v>595</v>
      </c>
      <c r="N31" s="79" t="s">
        <v>208</v>
      </c>
      <c r="O31" s="41" t="s">
        <v>764</v>
      </c>
      <c r="P31" s="39" t="s">
        <v>594</v>
      </c>
      <c r="Q31" s="41" t="str">
        <f>VLOOKUP(K31,'CR APPROVAL STATUS'!$B:$H,6,FALSE)</f>
        <v>Pending</v>
      </c>
      <c r="R31" s="41" t="str">
        <f>VLOOKUP(K31,'CR APPROVAL STATUS'!$B:$H,7,FALSE)</f>
        <v>TIBCO-ITO-L2</v>
      </c>
    </row>
    <row r="32" spans="1:18" ht="90" x14ac:dyDescent="0.2">
      <c r="F32" s="39" t="s">
        <v>207</v>
      </c>
      <c r="G32" s="39" t="s">
        <v>168</v>
      </c>
      <c r="H32" s="41"/>
      <c r="I32" s="41" t="s">
        <v>228</v>
      </c>
      <c r="J32" s="41">
        <v>1597855</v>
      </c>
      <c r="K32" s="41" t="s">
        <v>825</v>
      </c>
      <c r="L32" s="41"/>
      <c r="M32" s="41" t="s">
        <v>585</v>
      </c>
      <c r="N32" s="79" t="s">
        <v>208</v>
      </c>
      <c r="O32" s="41" t="s">
        <v>764</v>
      </c>
      <c r="P32" s="39" t="s">
        <v>584</v>
      </c>
      <c r="Q32" s="41" t="str">
        <f>VLOOKUP(K32,'CR APPROVAL STATUS'!$B:$H,6,FALSE)</f>
        <v>Pending</v>
      </c>
      <c r="R32" s="41" t="str">
        <f>VLOOKUP(K32,'CR APPROVAL STATUS'!$B:$H,7,FALSE)</f>
        <v>TIBCO-ITO-L2</v>
      </c>
    </row>
    <row r="33" spans="6:18" ht="75" x14ac:dyDescent="0.2">
      <c r="F33" s="39" t="s">
        <v>207</v>
      </c>
      <c r="G33" s="39" t="s">
        <v>168</v>
      </c>
      <c r="H33" s="41"/>
      <c r="I33" s="41" t="s">
        <v>228</v>
      </c>
      <c r="J33" s="41">
        <v>1577531</v>
      </c>
      <c r="K33" s="41" t="s">
        <v>826</v>
      </c>
      <c r="L33" s="41"/>
      <c r="M33" s="41" t="s">
        <v>569</v>
      </c>
      <c r="N33" s="79" t="s">
        <v>208</v>
      </c>
      <c r="O33" s="41" t="s">
        <v>764</v>
      </c>
      <c r="P33" s="39" t="s">
        <v>568</v>
      </c>
      <c r="Q33" s="41" t="str">
        <f>VLOOKUP(K33,'CR APPROVAL STATUS'!$B:$H,6,FALSE)</f>
        <v>Pending</v>
      </c>
      <c r="R33" s="41" t="str">
        <f>VLOOKUP(K33,'CR APPROVAL STATUS'!$B:$H,7,FALSE)</f>
        <v>TIBCO-ITO-L2</v>
      </c>
    </row>
    <row r="34" spans="6:18" ht="75" x14ac:dyDescent="0.2">
      <c r="F34" s="39" t="s">
        <v>207</v>
      </c>
      <c r="G34" s="39" t="s">
        <v>168</v>
      </c>
      <c r="H34" s="41"/>
      <c r="I34" s="41" t="s">
        <v>228</v>
      </c>
      <c r="J34" s="41">
        <v>1599805</v>
      </c>
      <c r="K34" s="41" t="s">
        <v>830</v>
      </c>
      <c r="L34" s="41"/>
      <c r="M34" s="41" t="s">
        <v>751</v>
      </c>
      <c r="N34" s="79" t="s">
        <v>208</v>
      </c>
      <c r="O34" s="41" t="s">
        <v>764</v>
      </c>
      <c r="P34" s="39" t="s">
        <v>831</v>
      </c>
      <c r="Q34" s="41" t="str">
        <f>VLOOKUP(K34,'CR APPROVAL STATUS'!$B:$H,6,FALSE)</f>
        <v>Pending</v>
      </c>
      <c r="R34" s="41" t="str">
        <f>VLOOKUP(K34,'CR APPROVAL STATUS'!$B:$H,7,FALSE)</f>
        <v>TIBCO-ITO-L2</v>
      </c>
    </row>
    <row r="35" spans="6:18" ht="60" x14ac:dyDescent="0.2">
      <c r="F35" s="39" t="s">
        <v>207</v>
      </c>
      <c r="G35" s="39" t="s">
        <v>168</v>
      </c>
      <c r="H35" s="41"/>
      <c r="I35" s="41" t="s">
        <v>228</v>
      </c>
      <c r="J35" s="41">
        <v>1597685</v>
      </c>
      <c r="K35" s="41" t="s">
        <v>833</v>
      </c>
      <c r="L35" s="41"/>
      <c r="M35" s="41" t="s">
        <v>582</v>
      </c>
      <c r="N35" s="79" t="s">
        <v>208</v>
      </c>
      <c r="O35" s="41" t="s">
        <v>764</v>
      </c>
      <c r="P35" s="39" t="s">
        <v>581</v>
      </c>
      <c r="Q35" s="41" t="str">
        <f>VLOOKUP(K35,'CR APPROVAL STATUS'!$B:$H,6,FALSE)</f>
        <v>Pending</v>
      </c>
      <c r="R35" s="41" t="str">
        <f>VLOOKUP(K35,'CR APPROVAL STATUS'!$B:$H,7,FALSE)</f>
        <v>TIBCO-ITO-L2</v>
      </c>
    </row>
    <row r="36" spans="6:18" ht="60" x14ac:dyDescent="0.2">
      <c r="F36" s="39" t="s">
        <v>207</v>
      </c>
      <c r="G36" s="39" t="s">
        <v>168</v>
      </c>
      <c r="H36" s="41"/>
      <c r="I36" s="41" t="s">
        <v>228</v>
      </c>
      <c r="J36" s="41">
        <v>1599587</v>
      </c>
      <c r="K36" s="41" t="s">
        <v>834</v>
      </c>
      <c r="L36" s="41"/>
      <c r="M36" s="41" t="s">
        <v>749</v>
      </c>
      <c r="N36" s="79" t="s">
        <v>208</v>
      </c>
      <c r="O36" s="41" t="s">
        <v>764</v>
      </c>
      <c r="P36" s="39" t="s">
        <v>748</v>
      </c>
      <c r="Q36" s="41" t="str">
        <f>VLOOKUP(K36,'CR APPROVAL STATUS'!$B:$H,6,FALSE)</f>
        <v>Pending</v>
      </c>
      <c r="R36" s="41" t="str">
        <f>VLOOKUP(K36,'CR APPROVAL STATUS'!$B:$H,7,FALSE)</f>
        <v>TIBCO-ITO-L2</v>
      </c>
    </row>
    <row r="37" spans="6:18" ht="90" x14ac:dyDescent="0.2">
      <c r="F37" s="39" t="s">
        <v>207</v>
      </c>
      <c r="G37" s="39" t="s">
        <v>168</v>
      </c>
      <c r="H37" s="41"/>
      <c r="I37" s="41" t="s">
        <v>228</v>
      </c>
      <c r="J37" s="41">
        <v>1597865</v>
      </c>
      <c r="K37" s="41" t="s">
        <v>835</v>
      </c>
      <c r="L37" s="41"/>
      <c r="M37" s="41" t="s">
        <v>587</v>
      </c>
      <c r="N37" s="79" t="s">
        <v>208</v>
      </c>
      <c r="O37" s="41" t="s">
        <v>764</v>
      </c>
      <c r="P37" s="39" t="s">
        <v>586</v>
      </c>
      <c r="Q37" s="41" t="str">
        <f>VLOOKUP(K37,'CR APPROVAL STATUS'!$B:$H,6,FALSE)</f>
        <v>Pending</v>
      </c>
      <c r="R37" s="41" t="str">
        <f>VLOOKUP(K37,'CR APPROVAL STATUS'!$B:$H,7,FALSE)</f>
        <v>TIBCO-ITO-L2</v>
      </c>
    </row>
    <row r="38" spans="6:18" ht="30" x14ac:dyDescent="0.2">
      <c r="F38" s="39" t="s">
        <v>173</v>
      </c>
      <c r="G38" s="39" t="s">
        <v>885</v>
      </c>
      <c r="H38" s="41"/>
      <c r="I38" s="41" t="s">
        <v>228</v>
      </c>
      <c r="J38" s="41">
        <v>1597398</v>
      </c>
      <c r="K38" s="41" t="s">
        <v>763</v>
      </c>
      <c r="L38" s="41"/>
      <c r="M38" s="41" t="s">
        <v>531</v>
      </c>
      <c r="N38" s="80" t="s">
        <v>176</v>
      </c>
      <c r="O38" s="41" t="s">
        <v>764</v>
      </c>
      <c r="P38" s="39" t="s">
        <v>177</v>
      </c>
      <c r="Q38" s="41" t="str">
        <f>VLOOKUP(K38,'CR APPROVAL STATUS'!$B:$H,6,FALSE)</f>
        <v>Pending</v>
      </c>
      <c r="R38" s="41" t="str">
        <f>VLOOKUP(K38,'CR APPROVAL STATUS'!$B:$H,7,FALSE)</f>
        <v>IT_VAS_Approver</v>
      </c>
    </row>
    <row r="39" spans="6:18" ht="30" customHeight="1" x14ac:dyDescent="0.2">
      <c r="F39" s="39" t="s">
        <v>173</v>
      </c>
      <c r="G39" s="39" t="s">
        <v>178</v>
      </c>
      <c r="H39" s="41"/>
      <c r="I39" s="41" t="s">
        <v>228</v>
      </c>
      <c r="J39" s="41">
        <v>1597857</v>
      </c>
      <c r="K39" s="41" t="s">
        <v>765</v>
      </c>
      <c r="L39" s="41"/>
      <c r="M39" s="41" t="s">
        <v>724</v>
      </c>
      <c r="N39" s="80" t="s">
        <v>176</v>
      </c>
      <c r="O39" s="41" t="s">
        <v>764</v>
      </c>
      <c r="P39" s="39" t="s">
        <v>536</v>
      </c>
      <c r="Q39" s="41" t="str">
        <f>VLOOKUP(K39,'CR APPROVAL STATUS'!$B:$H,6,FALSE)</f>
        <v>Pending</v>
      </c>
      <c r="R39" s="41" t="str">
        <f>VLOOKUP(K39,'CR APPROVAL STATUS'!$B:$H,7,FALSE)</f>
        <v>IT_VAS_Approver</v>
      </c>
    </row>
    <row r="40" spans="6:18" ht="30" x14ac:dyDescent="0.2">
      <c r="F40" s="39" t="s">
        <v>173</v>
      </c>
      <c r="G40" s="39" t="s">
        <v>178</v>
      </c>
      <c r="H40" s="41"/>
      <c r="I40" s="41" t="s">
        <v>228</v>
      </c>
      <c r="J40" s="41">
        <v>1597863</v>
      </c>
      <c r="K40" s="41" t="s">
        <v>766</v>
      </c>
      <c r="L40" s="41"/>
      <c r="M40" s="41" t="s">
        <v>725</v>
      </c>
      <c r="N40" s="80" t="s">
        <v>176</v>
      </c>
      <c r="O40" s="41" t="s">
        <v>764</v>
      </c>
      <c r="P40" s="39" t="s">
        <v>538</v>
      </c>
      <c r="Q40" s="41" t="str">
        <f>VLOOKUP(K40,'CR APPROVAL STATUS'!$B:$H,6,FALSE)</f>
        <v>Pending</v>
      </c>
      <c r="R40" s="41" t="str">
        <f>VLOOKUP(K40,'CR APPROVAL STATUS'!$B:$H,7,FALSE)</f>
        <v>IT_VAS_Approver</v>
      </c>
    </row>
    <row r="41" spans="6:18" ht="45" x14ac:dyDescent="0.2">
      <c r="F41" s="39" t="s">
        <v>173</v>
      </c>
      <c r="G41" s="39" t="s">
        <v>180</v>
      </c>
      <c r="H41" s="41"/>
      <c r="I41" s="41" t="s">
        <v>228</v>
      </c>
      <c r="J41" s="41">
        <v>1597850</v>
      </c>
      <c r="K41" s="41" t="s">
        <v>767</v>
      </c>
      <c r="L41" s="41"/>
      <c r="M41" s="41" t="s">
        <v>534</v>
      </c>
      <c r="N41" s="80" t="s">
        <v>176</v>
      </c>
      <c r="O41" s="41" t="s">
        <v>764</v>
      </c>
      <c r="P41" s="39" t="s">
        <v>533</v>
      </c>
      <c r="Q41" s="41" t="str">
        <f>VLOOKUP(K41,'CR APPROVAL STATUS'!$B:$H,6,FALSE)</f>
        <v>Pending</v>
      </c>
      <c r="R41" s="41" t="str">
        <f>VLOOKUP(K41,'CR APPROVAL STATUS'!$B:$H,7,FALSE)</f>
        <v>IT_VAS_Approver</v>
      </c>
    </row>
    <row r="42" spans="6:18" ht="30" x14ac:dyDescent="0.2">
      <c r="F42" s="39" t="s">
        <v>173</v>
      </c>
      <c r="G42" s="39" t="s">
        <v>178</v>
      </c>
      <c r="H42" s="41"/>
      <c r="I42" s="41" t="s">
        <v>228</v>
      </c>
      <c r="J42" s="41">
        <v>1597970</v>
      </c>
      <c r="K42" s="41" t="s">
        <v>771</v>
      </c>
      <c r="L42" s="41"/>
      <c r="M42" s="41" t="s">
        <v>726</v>
      </c>
      <c r="N42" s="80" t="s">
        <v>176</v>
      </c>
      <c r="O42" s="41" t="s">
        <v>764</v>
      </c>
      <c r="P42" s="39" t="s">
        <v>182</v>
      </c>
      <c r="Q42" s="41" t="str">
        <f>VLOOKUP(K42,'CR APPROVAL STATUS'!$B:$H,6,FALSE)</f>
        <v>Pending</v>
      </c>
      <c r="R42" s="41" t="str">
        <f>VLOOKUP(K42,'CR APPROVAL STATUS'!$B:$H,7,FALSE)</f>
        <v>IT_VAS_Approver</v>
      </c>
    </row>
    <row r="43" spans="6:18" ht="75" x14ac:dyDescent="0.2">
      <c r="F43" s="39" t="s">
        <v>187</v>
      </c>
      <c r="G43" s="39" t="s">
        <v>188</v>
      </c>
      <c r="H43" s="41"/>
      <c r="I43" s="41" t="s">
        <v>228</v>
      </c>
      <c r="J43" s="41">
        <v>1598508</v>
      </c>
      <c r="K43" s="41" t="s">
        <v>790</v>
      </c>
      <c r="L43" s="41"/>
      <c r="M43" s="41" t="s">
        <v>540</v>
      </c>
      <c r="N43" s="80" t="s">
        <v>176</v>
      </c>
      <c r="O43" s="41" t="s">
        <v>764</v>
      </c>
      <c r="P43" s="39" t="s">
        <v>539</v>
      </c>
      <c r="Q43" s="41" t="str">
        <f>VLOOKUP(K43,'CR APPROVAL STATUS'!$B:$H,6,FALSE)</f>
        <v>Pending</v>
      </c>
      <c r="R43" s="41" t="str">
        <f>VLOOKUP(K43,'CR APPROVAL STATUS'!$B:$H,7,FALSE)</f>
        <v>AO-L2-CRM</v>
      </c>
    </row>
    <row r="44" spans="6:18" ht="45" x14ac:dyDescent="0.2">
      <c r="F44" s="39" t="s">
        <v>191</v>
      </c>
      <c r="G44" s="39" t="s">
        <v>192</v>
      </c>
      <c r="H44" s="41"/>
      <c r="I44" s="41" t="s">
        <v>228</v>
      </c>
      <c r="J44" s="41">
        <v>1597924</v>
      </c>
      <c r="K44" s="41" t="s">
        <v>791</v>
      </c>
      <c r="L44" s="41"/>
      <c r="M44" s="41" t="s">
        <v>543</v>
      </c>
      <c r="N44" s="80" t="s">
        <v>176</v>
      </c>
      <c r="O44" s="41" t="s">
        <v>764</v>
      </c>
      <c r="P44" s="39" t="s">
        <v>542</v>
      </c>
      <c r="Q44" s="41" t="str">
        <f>VLOOKUP(K44,'CR APPROVAL STATUS'!$B:$H,6,FALSE)</f>
        <v>Pending</v>
      </c>
      <c r="R44" s="41" t="str">
        <f>VLOOKUP(K44,'CR APPROVAL STATUS'!$B:$H,7,FALSE)</f>
        <v>IT_AO_CIM_Muamalaty</v>
      </c>
    </row>
    <row r="45" spans="6:18" ht="30" x14ac:dyDescent="0.2">
      <c r="F45" s="39" t="s">
        <v>191</v>
      </c>
      <c r="G45" s="39" t="s">
        <v>544</v>
      </c>
      <c r="H45" s="41"/>
      <c r="I45" s="41" t="s">
        <v>228</v>
      </c>
      <c r="J45" s="41">
        <v>1598276</v>
      </c>
      <c r="K45" s="41" t="s">
        <v>792</v>
      </c>
      <c r="L45" s="41"/>
      <c r="M45" s="41" t="s">
        <v>547</v>
      </c>
      <c r="N45" s="80" t="s">
        <v>176</v>
      </c>
      <c r="O45" s="41" t="s">
        <v>764</v>
      </c>
      <c r="P45" s="39" t="s">
        <v>546</v>
      </c>
      <c r="Q45" s="41" t="str">
        <f>VLOOKUP(K45,'CR APPROVAL STATUS'!$B:$H,6,FALSE)</f>
        <v>Pending</v>
      </c>
      <c r="R45" s="41" t="str">
        <f>VLOOKUP(K45,'CR APPROVAL STATUS'!$B:$H,7,FALSE)</f>
        <v>IT_AO_CIM_Muamalaty</v>
      </c>
    </row>
    <row r="46" spans="6:18" ht="30" x14ac:dyDescent="0.2">
      <c r="F46" s="39" t="s">
        <v>193</v>
      </c>
      <c r="G46" s="39" t="s">
        <v>194</v>
      </c>
      <c r="H46" s="41"/>
      <c r="I46" s="41" t="s">
        <v>228</v>
      </c>
      <c r="J46" s="41">
        <v>1598486</v>
      </c>
      <c r="K46" s="41" t="s">
        <v>882</v>
      </c>
      <c r="L46" s="41"/>
      <c r="M46" s="41" t="s">
        <v>549</v>
      </c>
      <c r="N46" s="80" t="s">
        <v>176</v>
      </c>
      <c r="O46" s="41" t="s">
        <v>764</v>
      </c>
      <c r="P46" s="39" t="s">
        <v>548</v>
      </c>
      <c r="Q46" s="41" t="str">
        <f>VLOOKUP(K46,'CR APPROVAL STATUS'!$B:$H,6,FALSE)</f>
        <v>Pending</v>
      </c>
      <c r="R46" s="41" t="str">
        <f>VLOOKUP(K46,'CR APPROVAL STATUS'!$B:$H,7,FALSE)</f>
        <v>sambady</v>
      </c>
    </row>
    <row r="47" spans="6:18" ht="60" x14ac:dyDescent="0.2">
      <c r="F47" s="39" t="s">
        <v>552</v>
      </c>
      <c r="G47" s="39" t="s">
        <v>553</v>
      </c>
      <c r="H47" s="41"/>
      <c r="I47" s="41" t="s">
        <v>228</v>
      </c>
      <c r="J47" s="41">
        <v>1597565</v>
      </c>
      <c r="K47" s="41" t="s">
        <v>806</v>
      </c>
      <c r="L47" s="41"/>
      <c r="M47" s="41" t="s">
        <v>556</v>
      </c>
      <c r="N47" s="80" t="s">
        <v>176</v>
      </c>
      <c r="O47" s="41" t="s">
        <v>764</v>
      </c>
      <c r="P47" s="39" t="s">
        <v>555</v>
      </c>
      <c r="Q47" s="41" t="str">
        <f>VLOOKUP(K47,'CR APPROVAL STATUS'!$B:$H,6,FALSE)</f>
        <v>Pending</v>
      </c>
      <c r="R47" s="41" t="str">
        <f>VLOOKUP(K47,'CR APPROVAL STATUS'!$B:$H,7,FALSE)</f>
        <v>CSS-Approver</v>
      </c>
    </row>
    <row r="48" spans="6:18" ht="30" x14ac:dyDescent="0.2">
      <c r="F48" s="39" t="s">
        <v>197</v>
      </c>
      <c r="G48" s="39" t="s">
        <v>201</v>
      </c>
      <c r="H48" s="41"/>
      <c r="I48" s="41" t="s">
        <v>228</v>
      </c>
      <c r="J48" s="41">
        <v>1598455</v>
      </c>
      <c r="K48" s="41" t="s">
        <v>808</v>
      </c>
      <c r="L48" s="41"/>
      <c r="M48" s="41" t="s">
        <v>564</v>
      </c>
      <c r="N48" s="80" t="s">
        <v>176</v>
      </c>
      <c r="O48" s="41" t="s">
        <v>764</v>
      </c>
      <c r="P48" s="39" t="s">
        <v>563</v>
      </c>
      <c r="Q48" s="41" t="str">
        <f>VLOOKUP(K48,'CR APPROVAL STATUS'!$B:$H,6,FALSE)</f>
        <v>Pending</v>
      </c>
      <c r="R48" s="41" t="str">
        <f>VLOOKUP(K48,'CR APPROVAL STATUS'!$B:$H,7,FALSE)</f>
        <v>IT_VAS_Approver</v>
      </c>
    </row>
    <row r="49" spans="6:18" ht="30" x14ac:dyDescent="0.2">
      <c r="F49" s="39" t="s">
        <v>197</v>
      </c>
      <c r="G49" s="39" t="s">
        <v>198</v>
      </c>
      <c r="H49" s="41"/>
      <c r="I49" s="41" t="s">
        <v>228</v>
      </c>
      <c r="J49" s="41">
        <v>1598308</v>
      </c>
      <c r="K49" s="41" t="s">
        <v>811</v>
      </c>
      <c r="L49" s="41"/>
      <c r="M49" s="41" t="s">
        <v>560</v>
      </c>
      <c r="N49" s="80" t="s">
        <v>176</v>
      </c>
      <c r="O49" s="41" t="s">
        <v>764</v>
      </c>
      <c r="P49" s="39" t="s">
        <v>200</v>
      </c>
      <c r="Q49" s="41" t="str">
        <f>VLOOKUP(K49,'CR APPROVAL STATUS'!$B:$H,6,FALSE)</f>
        <v>Pending</v>
      </c>
      <c r="R49" s="41" t="str">
        <f>VLOOKUP(K49,'CR APPROVAL STATUS'!$B:$H,7,FALSE)</f>
        <v>IT_VAS_Approver</v>
      </c>
    </row>
    <row r="50" spans="6:18" ht="30" x14ac:dyDescent="0.2">
      <c r="F50" s="39" t="s">
        <v>197</v>
      </c>
      <c r="G50" s="39" t="s">
        <v>201</v>
      </c>
      <c r="H50" s="41"/>
      <c r="I50" s="41" t="s">
        <v>228</v>
      </c>
      <c r="J50" s="41">
        <v>1598410</v>
      </c>
      <c r="K50" s="41" t="s">
        <v>812</v>
      </c>
      <c r="L50" s="41"/>
      <c r="M50" s="41" t="s">
        <v>562</v>
      </c>
      <c r="N50" s="80" t="s">
        <v>176</v>
      </c>
      <c r="O50" s="41" t="s">
        <v>764</v>
      </c>
      <c r="P50" s="39" t="s">
        <v>561</v>
      </c>
      <c r="Q50" s="41" t="str">
        <f>VLOOKUP(K50,'CR APPROVAL STATUS'!$B:$H,6,FALSE)</f>
        <v>Pending</v>
      </c>
      <c r="R50" s="41" t="str">
        <f>VLOOKUP(K50,'CR APPROVAL STATUS'!$B:$H,7,FALSE)</f>
        <v>IT_VAS_Approver</v>
      </c>
    </row>
    <row r="51" spans="6:18" ht="30" x14ac:dyDescent="0.2">
      <c r="F51" s="39" t="s">
        <v>207</v>
      </c>
      <c r="G51" s="39" t="s">
        <v>574</v>
      </c>
      <c r="H51" s="41"/>
      <c r="I51" s="41" t="s">
        <v>228</v>
      </c>
      <c r="J51" s="41">
        <v>1597419</v>
      </c>
      <c r="K51" s="41" t="s">
        <v>829</v>
      </c>
      <c r="L51" s="41"/>
      <c r="M51" s="41" t="s">
        <v>579</v>
      </c>
      <c r="N51" s="80" t="s">
        <v>176</v>
      </c>
      <c r="O51" s="41" t="s">
        <v>764</v>
      </c>
      <c r="P51" s="39" t="s">
        <v>578</v>
      </c>
      <c r="Q51" s="41" t="str">
        <f>VLOOKUP(K51,'CR APPROVAL STATUS'!$B:$H,6,FALSE)</f>
        <v>Pending</v>
      </c>
      <c r="R51" s="41" t="str">
        <f>VLOOKUP(K51,'CR APPROVAL STATUS'!$B:$H,7,FALSE)</f>
        <v>ESB-BPM</v>
      </c>
    </row>
    <row r="52" spans="6:18" ht="75" x14ac:dyDescent="0.2">
      <c r="F52" s="39" t="s">
        <v>599</v>
      </c>
      <c r="G52" s="39" t="s">
        <v>600</v>
      </c>
      <c r="H52" s="41"/>
      <c r="I52" s="41" t="s">
        <v>228</v>
      </c>
      <c r="J52" s="41">
        <v>1598649</v>
      </c>
      <c r="K52" s="41" t="s">
        <v>845</v>
      </c>
      <c r="L52" s="41"/>
      <c r="M52" s="41" t="s">
        <v>603</v>
      </c>
      <c r="N52" s="80" t="s">
        <v>176</v>
      </c>
      <c r="O52" s="41" t="s">
        <v>764</v>
      </c>
      <c r="P52" s="39" t="s">
        <v>602</v>
      </c>
      <c r="Q52" s="41" t="str">
        <f>VLOOKUP(K52,'CR APPROVAL STATUS'!$B:$H,6,FALSE)</f>
        <v>Pending</v>
      </c>
      <c r="R52" s="41" t="str">
        <f>VLOOKUP(K52,'CR APPROVAL STATUS'!$B:$H,7,FALSE)</f>
        <v>AO-Unified-Sales-Portal</v>
      </c>
    </row>
    <row r="53" spans="6:18" ht="30" x14ac:dyDescent="0.2">
      <c r="F53" s="39" t="s">
        <v>220</v>
      </c>
      <c r="G53" s="39" t="s">
        <v>221</v>
      </c>
      <c r="H53" s="41"/>
      <c r="I53" s="41" t="s">
        <v>228</v>
      </c>
      <c r="J53" s="41">
        <v>1597437</v>
      </c>
      <c r="K53" s="41" t="s">
        <v>868</v>
      </c>
      <c r="L53" s="41"/>
      <c r="M53" s="41" t="s">
        <v>616</v>
      </c>
      <c r="N53" s="80" t="s">
        <v>176</v>
      </c>
      <c r="O53" s="41" t="s">
        <v>764</v>
      </c>
      <c r="P53" s="39" t="s">
        <v>223</v>
      </c>
      <c r="Q53" s="41" t="str">
        <f>VLOOKUP(K53,'CR APPROVAL STATUS'!$B:$H,6,FALSE)</f>
        <v>Pending</v>
      </c>
      <c r="R53" s="41" t="str">
        <f>VLOOKUP(K53,'CR APPROVAL STATUS'!$B:$H,7,FALSE)</f>
        <v>AO-L2-CRM</v>
      </c>
    </row>
    <row r="54" spans="6:18" ht="45" x14ac:dyDescent="0.2">
      <c r="F54" s="39" t="s">
        <v>552</v>
      </c>
      <c r="G54" s="39" t="s">
        <v>553</v>
      </c>
      <c r="H54" s="41">
        <v>245354</v>
      </c>
      <c r="I54" s="41" t="s">
        <v>230</v>
      </c>
      <c r="J54" s="41">
        <v>1597109</v>
      </c>
      <c r="K54" s="41" t="s">
        <v>757</v>
      </c>
      <c r="L54" s="41" t="s">
        <v>758</v>
      </c>
      <c r="M54" s="41" t="s">
        <v>622</v>
      </c>
      <c r="N54" s="81" t="s">
        <v>229</v>
      </c>
      <c r="O54" s="41" t="s">
        <v>759</v>
      </c>
      <c r="P54" s="39" t="s">
        <v>903</v>
      </c>
      <c r="Q54" s="41" t="str">
        <f>VLOOKUP(K54,'CR APPROVAL STATUS'!$B:$H,6,FALSE)</f>
        <v>Pending</v>
      </c>
      <c r="R54" s="41" t="str">
        <f>VLOOKUP(K54,'CR APPROVAL STATUS'!$B:$H,7,FALSE)</f>
        <v>CSS-Approver</v>
      </c>
    </row>
    <row r="55" spans="6:18" ht="45" x14ac:dyDescent="0.2">
      <c r="F55" s="39" t="s">
        <v>173</v>
      </c>
      <c r="G55" s="39" t="s">
        <v>180</v>
      </c>
      <c r="H55" s="41">
        <v>235948</v>
      </c>
      <c r="I55" s="41" t="s">
        <v>230</v>
      </c>
      <c r="J55" s="41">
        <v>1597979</v>
      </c>
      <c r="K55" s="41" t="s">
        <v>768</v>
      </c>
      <c r="L55" s="41" t="s">
        <v>769</v>
      </c>
      <c r="M55" s="41" t="s">
        <v>744</v>
      </c>
      <c r="N55" s="81" t="s">
        <v>229</v>
      </c>
      <c r="O55" s="41" t="s">
        <v>759</v>
      </c>
      <c r="P55" s="39" t="s">
        <v>743</v>
      </c>
      <c r="Q55" s="41" t="str">
        <f>VLOOKUP(K55,'CR APPROVAL STATUS'!$B:$H,6,FALSE)</f>
        <v>Pending</v>
      </c>
      <c r="R55" s="41" t="str">
        <f>VLOOKUP(K55,'CR APPROVAL STATUS'!$B:$H,7,FALSE)</f>
        <v>IT_VAS_Approver</v>
      </c>
    </row>
    <row r="56" spans="6:18" ht="15" x14ac:dyDescent="0.2">
      <c r="F56" s="39" t="s">
        <v>173</v>
      </c>
      <c r="G56" s="39" t="s">
        <v>178</v>
      </c>
      <c r="H56" s="41">
        <v>256455</v>
      </c>
      <c r="I56" s="41" t="s">
        <v>230</v>
      </c>
      <c r="J56" s="41">
        <v>1598545</v>
      </c>
      <c r="K56" s="41" t="s">
        <v>770</v>
      </c>
      <c r="L56" s="41" t="s">
        <v>905</v>
      </c>
      <c r="M56" s="41" t="s">
        <v>632</v>
      </c>
      <c r="N56" s="81" t="s">
        <v>229</v>
      </c>
      <c r="O56" s="41" t="s">
        <v>759</v>
      </c>
      <c r="P56" s="39" t="s">
        <v>631</v>
      </c>
      <c r="Q56" s="41" t="str">
        <f>VLOOKUP(K56,'CR APPROVAL STATUS'!$B:$H,6,FALSE)</f>
        <v>Pending</v>
      </c>
      <c r="R56" s="41" t="str">
        <f>VLOOKUP(K56,'CR APPROVAL STATUS'!$B:$H,7,FALSE)</f>
        <v>IT_VAS_Approver</v>
      </c>
    </row>
    <row r="57" spans="6:18" ht="30" x14ac:dyDescent="0.2">
      <c r="F57" s="39" t="s">
        <v>191</v>
      </c>
      <c r="G57" s="39" t="s">
        <v>544</v>
      </c>
      <c r="H57" s="41">
        <v>260976</v>
      </c>
      <c r="I57" s="41" t="s">
        <v>230</v>
      </c>
      <c r="J57" s="41">
        <v>1598272</v>
      </c>
      <c r="K57" s="41" t="s">
        <v>793</v>
      </c>
      <c r="L57" s="41" t="s">
        <v>794</v>
      </c>
      <c r="M57" s="41" t="s">
        <v>700</v>
      </c>
      <c r="N57" s="81" t="s">
        <v>229</v>
      </c>
      <c r="O57" s="41" t="s">
        <v>759</v>
      </c>
      <c r="P57" s="39" t="s">
        <v>795</v>
      </c>
      <c r="Q57" s="41" t="str">
        <f>VLOOKUP(K57,'CR APPROVAL STATUS'!$B:$H,6,FALSE)</f>
        <v>Pending</v>
      </c>
      <c r="R57" s="41" t="str">
        <f>VLOOKUP(K57,'CR APPROVAL STATUS'!$B:$H,7,FALSE)</f>
        <v>IT_AO_CIM_Muamalaty</v>
      </c>
    </row>
    <row r="58" spans="6:18" ht="45" x14ac:dyDescent="0.2">
      <c r="F58" s="39" t="s">
        <v>191</v>
      </c>
      <c r="G58" s="39" t="s">
        <v>192</v>
      </c>
      <c r="H58" s="41">
        <v>233125</v>
      </c>
      <c r="I58" s="41" t="s">
        <v>230</v>
      </c>
      <c r="J58" s="41">
        <v>1597915</v>
      </c>
      <c r="K58" s="41" t="s">
        <v>796</v>
      </c>
      <c r="L58" s="41" t="s">
        <v>797</v>
      </c>
      <c r="M58" s="41" t="s">
        <v>623</v>
      </c>
      <c r="N58" s="81" t="s">
        <v>229</v>
      </c>
      <c r="O58" s="41" t="s">
        <v>759</v>
      </c>
      <c r="P58" s="39" t="s">
        <v>542</v>
      </c>
      <c r="Q58" s="41" t="str">
        <f>VLOOKUP(K58,'CR APPROVAL STATUS'!$B:$H,6,FALSE)</f>
        <v>Pending</v>
      </c>
      <c r="R58" s="41" t="str">
        <f>VLOOKUP(K58,'CR APPROVAL STATUS'!$B:$H,7,FALSE)</f>
        <v>IT_AO_CIM_Muamalaty</v>
      </c>
    </row>
    <row r="59" spans="6:18" ht="30" x14ac:dyDescent="0.2">
      <c r="F59" s="39" t="s">
        <v>191</v>
      </c>
      <c r="G59" s="39" t="s">
        <v>192</v>
      </c>
      <c r="H59" s="41">
        <v>223124</v>
      </c>
      <c r="I59" s="41" t="s">
        <v>230</v>
      </c>
      <c r="J59" s="41">
        <v>1597546</v>
      </c>
      <c r="K59" s="41" t="s">
        <v>798</v>
      </c>
      <c r="L59" s="41" t="s">
        <v>799</v>
      </c>
      <c r="M59" s="41" t="s">
        <v>679</v>
      </c>
      <c r="N59" s="81" t="s">
        <v>229</v>
      </c>
      <c r="O59" s="41" t="s">
        <v>759</v>
      </c>
      <c r="P59" s="39" t="s">
        <v>242</v>
      </c>
      <c r="Q59" s="41" t="str">
        <f>VLOOKUP(K59,'CR APPROVAL STATUS'!$B:$H,6,FALSE)</f>
        <v>Pending</v>
      </c>
      <c r="R59" s="41" t="str">
        <f>VLOOKUP(K59,'CR APPROVAL STATUS'!$B:$H,7,FALSE)</f>
        <v>IT_AO_CIM_Muamalaty</v>
      </c>
    </row>
    <row r="60" spans="6:18" ht="45" x14ac:dyDescent="0.2">
      <c r="F60" s="39" t="s">
        <v>193</v>
      </c>
      <c r="G60" s="39" t="s">
        <v>647</v>
      </c>
      <c r="H60" s="41">
        <v>260819</v>
      </c>
      <c r="I60" s="41" t="s">
        <v>230</v>
      </c>
      <c r="J60" s="41">
        <v>1598393</v>
      </c>
      <c r="K60" s="41" t="s">
        <v>800</v>
      </c>
      <c r="L60" s="41" t="s">
        <v>801</v>
      </c>
      <c r="M60" s="41" t="s">
        <v>649</v>
      </c>
      <c r="N60" s="81" t="s">
        <v>229</v>
      </c>
      <c r="O60" s="41" t="s">
        <v>759</v>
      </c>
      <c r="P60" s="39" t="s">
        <v>802</v>
      </c>
      <c r="Q60" s="41" t="str">
        <f>VLOOKUP(K60,'CR APPROVAL STATUS'!$B:$H,6,FALSE)</f>
        <v>Pending</v>
      </c>
      <c r="R60" s="41" t="str">
        <f>VLOOKUP(K60,'CR APPROVAL STATUS'!$B:$H,7,FALSE)</f>
        <v>sambady</v>
      </c>
    </row>
    <row r="61" spans="6:18" ht="45" x14ac:dyDescent="0.2">
      <c r="F61" s="39" t="s">
        <v>193</v>
      </c>
      <c r="G61" s="39" t="s">
        <v>194</v>
      </c>
      <c r="H61" s="41">
        <v>242983</v>
      </c>
      <c r="I61" s="41" t="s">
        <v>230</v>
      </c>
      <c r="J61" s="41">
        <v>1598307</v>
      </c>
      <c r="K61" s="41" t="s">
        <v>803</v>
      </c>
      <c r="L61" s="41" t="s">
        <v>804</v>
      </c>
      <c r="M61" s="41" t="s">
        <v>703</v>
      </c>
      <c r="N61" s="81" t="s">
        <v>229</v>
      </c>
      <c r="O61" s="41" t="s">
        <v>759</v>
      </c>
      <c r="P61" s="39" t="s">
        <v>702</v>
      </c>
      <c r="Q61" s="41" t="str">
        <f>VLOOKUP(K61,'CR APPROVAL STATUS'!$B:$H,6,FALSE)</f>
        <v>Pending</v>
      </c>
      <c r="R61" s="41" t="str">
        <f>VLOOKUP(K61,'CR APPROVAL STATUS'!$B:$H,7,FALSE)</f>
        <v>sambady</v>
      </c>
    </row>
    <row r="62" spans="6:18" ht="30" x14ac:dyDescent="0.2">
      <c r="F62" s="39" t="s">
        <v>197</v>
      </c>
      <c r="G62" s="39" t="s">
        <v>201</v>
      </c>
      <c r="H62" s="41">
        <v>262233</v>
      </c>
      <c r="I62" s="41" t="s">
        <v>230</v>
      </c>
      <c r="J62" s="41">
        <v>1598439</v>
      </c>
      <c r="K62" s="41" t="s">
        <v>809</v>
      </c>
      <c r="L62" s="41" t="s">
        <v>810</v>
      </c>
      <c r="M62" s="41" t="s">
        <v>690</v>
      </c>
      <c r="N62" s="81" t="s">
        <v>229</v>
      </c>
      <c r="O62" s="41" t="s">
        <v>759</v>
      </c>
      <c r="P62" s="39" t="s">
        <v>689</v>
      </c>
      <c r="Q62" s="41" t="str">
        <f>VLOOKUP(K62,'CR APPROVAL STATUS'!$B:$H,6,FALSE)</f>
        <v>Pending</v>
      </c>
      <c r="R62" s="41" t="str">
        <f>VLOOKUP(K62,'CR APPROVAL STATUS'!$B:$H,7,FALSE)</f>
        <v>IT_VAS_Approver</v>
      </c>
    </row>
    <row r="63" spans="6:18" ht="30" x14ac:dyDescent="0.2">
      <c r="F63" s="39" t="s">
        <v>197</v>
      </c>
      <c r="G63" s="39" t="s">
        <v>201</v>
      </c>
      <c r="H63" s="41">
        <v>262233</v>
      </c>
      <c r="I63" s="41" t="s">
        <v>230</v>
      </c>
      <c r="J63" s="41">
        <v>1598428</v>
      </c>
      <c r="K63" s="41" t="s">
        <v>809</v>
      </c>
      <c r="L63" s="41" t="s">
        <v>813</v>
      </c>
      <c r="M63" s="41" t="s">
        <v>688</v>
      </c>
      <c r="N63" s="81" t="s">
        <v>229</v>
      </c>
      <c r="O63" s="41" t="s">
        <v>759</v>
      </c>
      <c r="P63" s="39" t="s">
        <v>687</v>
      </c>
      <c r="Q63" s="41" t="str">
        <f>VLOOKUP(K63,'CR APPROVAL STATUS'!$B:$H,6,FALSE)</f>
        <v>Pending</v>
      </c>
      <c r="R63" s="41" t="str">
        <f>VLOOKUP(K63,'CR APPROVAL STATUS'!$B:$H,7,FALSE)</f>
        <v>IT_VAS_Approver</v>
      </c>
    </row>
    <row r="64" spans="6:18" ht="75" x14ac:dyDescent="0.2">
      <c r="F64" s="39" t="s">
        <v>207</v>
      </c>
      <c r="G64" s="39" t="s">
        <v>168</v>
      </c>
      <c r="H64" s="41">
        <v>210396</v>
      </c>
      <c r="I64" s="41" t="s">
        <v>230</v>
      </c>
      <c r="J64" s="41">
        <v>1598167</v>
      </c>
      <c r="K64" s="41" t="s">
        <v>820</v>
      </c>
      <c r="L64" s="41" t="s">
        <v>821</v>
      </c>
      <c r="M64" s="41" t="s">
        <v>634</v>
      </c>
      <c r="N64" s="81" t="s">
        <v>229</v>
      </c>
      <c r="O64" s="41" t="s">
        <v>759</v>
      </c>
      <c r="P64" s="39" t="s">
        <v>633</v>
      </c>
      <c r="Q64" s="41" t="str">
        <f>VLOOKUP(K64,'CR APPROVAL STATUS'!$B:$H,6,FALSE)</f>
        <v>Pending</v>
      </c>
      <c r="R64" s="41" t="str">
        <f>VLOOKUP(K64,'CR APPROVAL STATUS'!$B:$H,7,FALSE)</f>
        <v>TIBCO-ITO-L2</v>
      </c>
    </row>
    <row r="65" spans="6:18" ht="30" x14ac:dyDescent="0.2">
      <c r="F65" s="39" t="s">
        <v>207</v>
      </c>
      <c r="G65" s="39" t="s">
        <v>574</v>
      </c>
      <c r="H65" s="41">
        <v>235948</v>
      </c>
      <c r="I65" s="41" t="s">
        <v>230</v>
      </c>
      <c r="J65" s="41">
        <v>1597447</v>
      </c>
      <c r="K65" s="41" t="s">
        <v>827</v>
      </c>
      <c r="L65" s="41" t="s">
        <v>828</v>
      </c>
      <c r="M65" s="41" t="s">
        <v>636</v>
      </c>
      <c r="N65" s="81" t="s">
        <v>229</v>
      </c>
      <c r="O65" s="41" t="s">
        <v>759</v>
      </c>
      <c r="P65" s="39" t="s">
        <v>635</v>
      </c>
      <c r="Q65" s="41" t="str">
        <f>VLOOKUP(K65,'CR APPROVAL STATUS'!$B:$H,6,FALSE)</f>
        <v>Pending</v>
      </c>
      <c r="R65" s="41" t="str">
        <f>VLOOKUP(K65,'CR APPROVAL STATUS'!$B:$H,7,FALSE)</f>
        <v>ESB-BPM</v>
      </c>
    </row>
    <row r="66" spans="6:18" ht="30" x14ac:dyDescent="0.2">
      <c r="F66" s="39" t="s">
        <v>207</v>
      </c>
      <c r="G66" s="39" t="s">
        <v>574</v>
      </c>
      <c r="H66" s="41">
        <v>235948</v>
      </c>
      <c r="I66" s="41" t="s">
        <v>230</v>
      </c>
      <c r="J66" s="41">
        <v>1597462</v>
      </c>
      <c r="K66" s="41" t="s">
        <v>827</v>
      </c>
      <c r="L66" s="41" t="s">
        <v>832</v>
      </c>
      <c r="M66" s="41" t="s">
        <v>638</v>
      </c>
      <c r="N66" s="81" t="s">
        <v>229</v>
      </c>
      <c r="O66" s="41" t="s">
        <v>759</v>
      </c>
      <c r="P66" s="39" t="s">
        <v>637</v>
      </c>
      <c r="Q66" s="41" t="str">
        <f>VLOOKUP(K66,'CR APPROVAL STATUS'!$B:$H,6,FALSE)</f>
        <v>Pending</v>
      </c>
      <c r="R66" s="41" t="str">
        <f>VLOOKUP(K66,'CR APPROVAL STATUS'!$B:$H,7,FALSE)</f>
        <v>ESB-BPM</v>
      </c>
    </row>
    <row r="67" spans="6:18" ht="30" x14ac:dyDescent="0.2">
      <c r="F67" s="39" t="s">
        <v>234</v>
      </c>
      <c r="G67" s="39" t="s">
        <v>652</v>
      </c>
      <c r="H67" s="41">
        <v>227792</v>
      </c>
      <c r="I67" s="41" t="s">
        <v>230</v>
      </c>
      <c r="J67" s="41">
        <v>1276153</v>
      </c>
      <c r="K67" s="41" t="s">
        <v>838</v>
      </c>
      <c r="L67" s="41" t="s">
        <v>839</v>
      </c>
      <c r="M67" s="41" t="s">
        <v>654</v>
      </c>
      <c r="N67" s="81" t="s">
        <v>229</v>
      </c>
      <c r="O67" s="41" t="s">
        <v>759</v>
      </c>
      <c r="P67" s="39" t="s">
        <v>653</v>
      </c>
      <c r="Q67" s="41" t="str">
        <f>VLOOKUP(K67,'CR APPROVAL STATUS'!$B:$H,6,FALSE)</f>
        <v>Pending</v>
      </c>
      <c r="R67" s="41" t="str">
        <f>VLOOKUP(K67,'CR APPROVAL STATUS'!$B:$H,7,FALSE)</f>
        <v>mrabee</v>
      </c>
    </row>
    <row r="68" spans="6:18" ht="75" x14ac:dyDescent="0.2">
      <c r="F68" s="39" t="s">
        <v>234</v>
      </c>
      <c r="G68" s="39" t="s">
        <v>596</v>
      </c>
      <c r="H68" s="41">
        <v>227792</v>
      </c>
      <c r="I68" s="41" t="s">
        <v>230</v>
      </c>
      <c r="J68" s="41">
        <v>1448820</v>
      </c>
      <c r="K68" s="41" t="s">
        <v>840</v>
      </c>
      <c r="L68" s="41" t="s">
        <v>841</v>
      </c>
      <c r="M68" s="41" t="s">
        <v>658</v>
      </c>
      <c r="N68" s="81" t="s">
        <v>229</v>
      </c>
      <c r="O68" s="41" t="s">
        <v>759</v>
      </c>
      <c r="P68" s="39" t="s">
        <v>657</v>
      </c>
      <c r="Q68" s="41" t="str">
        <f>VLOOKUP(K68,'CR APPROVAL STATUS'!$B:$H,6,FALSE)</f>
        <v>Pending</v>
      </c>
      <c r="R68" s="41" t="str">
        <f>VLOOKUP(K68,'CR APPROVAL STATUS'!$B:$H,7,FALSE)</f>
        <v>moyibrahim</v>
      </c>
    </row>
    <row r="69" spans="6:18" ht="45" x14ac:dyDescent="0.2">
      <c r="F69" s="39" t="s">
        <v>211</v>
      </c>
      <c r="G69" s="39" t="s">
        <v>212</v>
      </c>
      <c r="H69" s="41">
        <v>260819</v>
      </c>
      <c r="I69" s="41" t="s">
        <v>230</v>
      </c>
      <c r="J69" s="41">
        <v>1596634</v>
      </c>
      <c r="K69" s="41" t="s">
        <v>846</v>
      </c>
      <c r="L69" s="41" t="s">
        <v>847</v>
      </c>
      <c r="M69" s="41" t="s">
        <v>646</v>
      </c>
      <c r="N69" s="81" t="s">
        <v>229</v>
      </c>
      <c r="O69" s="41" t="s">
        <v>759</v>
      </c>
      <c r="P69" s="39" t="s">
        <v>884</v>
      </c>
      <c r="Q69" s="41" t="str">
        <f>VLOOKUP(K69,'CR APPROVAL STATUS'!$B:$H,6,FALSE)</f>
        <v>Pending</v>
      </c>
      <c r="R69" s="41" t="str">
        <f>VLOOKUP(K69,'CR APPROVAL STATUS'!$B:$H,7,FALSE)</f>
        <v>IT_ConceptWave</v>
      </c>
    </row>
    <row r="70" spans="6:18" ht="30" x14ac:dyDescent="0.2">
      <c r="F70" s="39" t="s">
        <v>211</v>
      </c>
      <c r="G70" s="39" t="s">
        <v>666</v>
      </c>
      <c r="H70" s="41">
        <v>255118</v>
      </c>
      <c r="I70" s="41" t="s">
        <v>230</v>
      </c>
      <c r="J70" s="41">
        <v>1583247</v>
      </c>
      <c r="K70" s="41" t="s">
        <v>848</v>
      </c>
      <c r="L70" s="41" t="s">
        <v>849</v>
      </c>
      <c r="M70" s="41" t="s">
        <v>728</v>
      </c>
      <c r="N70" s="81" t="s">
        <v>229</v>
      </c>
      <c r="O70" s="41" t="s">
        <v>759</v>
      </c>
      <c r="P70" s="39" t="s">
        <v>727</v>
      </c>
      <c r="Q70" s="41" t="str">
        <f>VLOOKUP(K70,'CR APPROVAL STATUS'!$B:$H,6,FALSE)</f>
        <v>Pending</v>
      </c>
      <c r="R70" s="41" t="str">
        <f>VLOOKUP(K70,'CR APPROVAL STATUS'!$B:$H,7,FALSE)</f>
        <v>IT_ConceptWave</v>
      </c>
    </row>
    <row r="71" spans="6:18" ht="30" x14ac:dyDescent="0.2">
      <c r="F71" s="39" t="s">
        <v>211</v>
      </c>
      <c r="G71" s="39" t="s">
        <v>666</v>
      </c>
      <c r="H71" s="41">
        <v>227792</v>
      </c>
      <c r="I71" s="41" t="s">
        <v>230</v>
      </c>
      <c r="J71" s="41">
        <v>1598389</v>
      </c>
      <c r="K71" s="41" t="s">
        <v>851</v>
      </c>
      <c r="L71" s="41" t="s">
        <v>852</v>
      </c>
      <c r="M71" s="41" t="s">
        <v>669</v>
      </c>
      <c r="N71" s="81" t="s">
        <v>229</v>
      </c>
      <c r="O71" s="41" t="s">
        <v>759</v>
      </c>
      <c r="P71" s="39" t="s">
        <v>668</v>
      </c>
      <c r="Q71" s="41" t="str">
        <f>VLOOKUP(K71,'CR APPROVAL STATUS'!$B:$H,6,FALSE)</f>
        <v>Pending</v>
      </c>
      <c r="R71" s="41" t="str">
        <f>VLOOKUP(K71,'CR APPROVAL STATUS'!$B:$H,7,FALSE)</f>
        <v>IT_ConceptWave</v>
      </c>
    </row>
    <row r="72" spans="6:18" ht="30" x14ac:dyDescent="0.2">
      <c r="F72" s="39" t="s">
        <v>608</v>
      </c>
      <c r="G72" s="39" t="s">
        <v>609</v>
      </c>
      <c r="H72" s="41">
        <v>255118</v>
      </c>
      <c r="I72" s="41" t="s">
        <v>230</v>
      </c>
      <c r="J72" s="41">
        <v>1598526</v>
      </c>
      <c r="K72" s="41" t="s">
        <v>854</v>
      </c>
      <c r="L72" s="41" t="s">
        <v>855</v>
      </c>
      <c r="M72" s="41" t="s">
        <v>695</v>
      </c>
      <c r="N72" s="81" t="s">
        <v>229</v>
      </c>
      <c r="O72" s="41" t="s">
        <v>759</v>
      </c>
      <c r="P72" s="39" t="s">
        <v>694</v>
      </c>
      <c r="Q72" s="41" t="str">
        <f>VLOOKUP(K72,'CR APPROVAL STATUS'!$B:$H,6,FALSE)</f>
        <v>Pending</v>
      </c>
      <c r="R72" s="41" t="str">
        <f>VLOOKUP(K72,'CR APPROVAL STATUS'!$B:$H,7,FALSE)</f>
        <v>mrizni</v>
      </c>
    </row>
    <row r="73" spans="6:18" ht="30" x14ac:dyDescent="0.2">
      <c r="F73" s="39" t="s">
        <v>214</v>
      </c>
      <c r="G73" s="39" t="s">
        <v>233</v>
      </c>
      <c r="H73" s="41">
        <v>227792</v>
      </c>
      <c r="I73" s="41" t="s">
        <v>230</v>
      </c>
      <c r="J73" s="41">
        <v>1597872</v>
      </c>
      <c r="K73" s="41" t="s">
        <v>856</v>
      </c>
      <c r="L73" s="41" t="s">
        <v>857</v>
      </c>
      <c r="M73" s="41" t="s">
        <v>662</v>
      </c>
      <c r="N73" s="81" t="s">
        <v>229</v>
      </c>
      <c r="O73" s="41" t="s">
        <v>759</v>
      </c>
      <c r="P73" s="39" t="s">
        <v>661</v>
      </c>
      <c r="Q73" s="41" t="str">
        <f>VLOOKUP(K73,'CR APPROVAL STATUS'!$B:$H,6,FALSE)</f>
        <v>Pending</v>
      </c>
      <c r="R73" s="41" t="str">
        <f>VLOOKUP(K73,'CR APPROVAL STATUS'!$B:$H,7,FALSE)</f>
        <v>nalsaeedi</v>
      </c>
    </row>
    <row r="74" spans="6:18" ht="30" x14ac:dyDescent="0.2">
      <c r="F74" s="39" t="s">
        <v>214</v>
      </c>
      <c r="G74" s="39" t="s">
        <v>233</v>
      </c>
      <c r="H74" s="41">
        <v>251150</v>
      </c>
      <c r="I74" s="41" t="s">
        <v>230</v>
      </c>
      <c r="J74" s="41">
        <v>1583322</v>
      </c>
      <c r="K74" s="41" t="s">
        <v>859</v>
      </c>
      <c r="L74" s="41" t="s">
        <v>860</v>
      </c>
      <c r="M74" s="41" t="s">
        <v>740</v>
      </c>
      <c r="N74" s="81" t="s">
        <v>229</v>
      </c>
      <c r="O74" s="41" t="s">
        <v>759</v>
      </c>
      <c r="P74" s="39" t="s">
        <v>739</v>
      </c>
      <c r="Q74" s="41" t="str">
        <f>VLOOKUP(K74,'CR APPROVAL STATUS'!$B:$H,6,FALSE)</f>
        <v>Pending</v>
      </c>
      <c r="R74" s="41" t="str">
        <f>VLOOKUP(K74,'CR APPROVAL STATUS'!$B:$H,7,FALSE)</f>
        <v>nalsaeedi</v>
      </c>
    </row>
    <row r="75" spans="6:18" ht="30" x14ac:dyDescent="0.2">
      <c r="F75" s="39" t="s">
        <v>214</v>
      </c>
      <c r="G75" s="39" t="s">
        <v>233</v>
      </c>
      <c r="H75" s="41">
        <v>223124</v>
      </c>
      <c r="I75" s="41" t="s">
        <v>230</v>
      </c>
      <c r="J75" s="41">
        <v>1591234</v>
      </c>
      <c r="K75" s="41" t="s">
        <v>861</v>
      </c>
      <c r="L75" s="41" t="s">
        <v>862</v>
      </c>
      <c r="M75" s="41" t="s">
        <v>742</v>
      </c>
      <c r="N75" s="81" t="s">
        <v>229</v>
      </c>
      <c r="O75" s="41" t="s">
        <v>759</v>
      </c>
      <c r="P75" s="39" t="s">
        <v>741</v>
      </c>
      <c r="Q75" s="41" t="str">
        <f>VLOOKUP(K75,'CR APPROVAL STATUS'!$B:$H,6,FALSE)</f>
        <v>Pending</v>
      </c>
      <c r="R75" s="41" t="str">
        <f>VLOOKUP(K75,'CR APPROVAL STATUS'!$B:$H,7,FALSE)</f>
        <v>nalsaeedi</v>
      </c>
    </row>
    <row r="76" spans="6:18" ht="60" x14ac:dyDescent="0.2">
      <c r="F76" s="39" t="s">
        <v>214</v>
      </c>
      <c r="G76" s="39" t="s">
        <v>233</v>
      </c>
      <c r="H76" s="41">
        <v>252008</v>
      </c>
      <c r="I76" s="41" t="s">
        <v>230</v>
      </c>
      <c r="J76" s="41">
        <v>1598881</v>
      </c>
      <c r="K76" s="41" t="s">
        <v>863</v>
      </c>
      <c r="L76" s="41" t="s">
        <v>864</v>
      </c>
      <c r="M76" s="41" t="s">
        <v>630</v>
      </c>
      <c r="N76" s="81" t="s">
        <v>229</v>
      </c>
      <c r="O76" s="41" t="s">
        <v>759</v>
      </c>
      <c r="P76" s="39" t="s">
        <v>629</v>
      </c>
      <c r="Q76" s="41" t="str">
        <f>VLOOKUP(K76,'CR APPROVAL STATUS'!$B:$H,6,FALSE)</f>
        <v>Pending</v>
      </c>
      <c r="R76" s="41" t="str">
        <f>VLOOKUP(K76,'CR APPROVAL STATUS'!$B:$H,7,FALSE)</f>
        <v>nalsaeedi</v>
      </c>
    </row>
    <row r="77" spans="6:18" ht="30" x14ac:dyDescent="0.2">
      <c r="F77" s="39" t="s">
        <v>214</v>
      </c>
      <c r="G77" s="39" t="s">
        <v>233</v>
      </c>
      <c r="H77" s="41">
        <v>223124</v>
      </c>
      <c r="I77" s="41" t="s">
        <v>230</v>
      </c>
      <c r="J77" s="41">
        <v>1589954</v>
      </c>
      <c r="K77" s="41" t="s">
        <v>866</v>
      </c>
      <c r="L77" s="41" t="s">
        <v>867</v>
      </c>
      <c r="M77" s="41" t="s">
        <v>677</v>
      </c>
      <c r="N77" s="81" t="s">
        <v>229</v>
      </c>
      <c r="O77" s="41" t="s">
        <v>759</v>
      </c>
      <c r="P77" s="39" t="s">
        <v>676</v>
      </c>
      <c r="Q77" s="41" t="str">
        <f>VLOOKUP(K77,'CR APPROVAL STATUS'!$B:$H,6,FALSE)</f>
        <v>Pending</v>
      </c>
      <c r="R77" s="41" t="str">
        <f>VLOOKUP(K77,'CR APPROVAL STATUS'!$B:$H,7,FALSE)</f>
        <v>nalsaeedi</v>
      </c>
    </row>
    <row r="78" spans="6:18" ht="30" x14ac:dyDescent="0.2">
      <c r="F78" s="39" t="s">
        <v>220</v>
      </c>
      <c r="G78" s="39" t="s">
        <v>221</v>
      </c>
      <c r="H78" s="41">
        <v>223124</v>
      </c>
      <c r="I78" s="41" t="s">
        <v>230</v>
      </c>
      <c r="J78" s="41">
        <v>1597466</v>
      </c>
      <c r="K78" s="41" t="s">
        <v>869</v>
      </c>
      <c r="L78" s="41" t="s">
        <v>870</v>
      </c>
      <c r="M78" s="41" t="s">
        <v>678</v>
      </c>
      <c r="N78" s="81" t="s">
        <v>229</v>
      </c>
      <c r="O78" s="41" t="s">
        <v>759</v>
      </c>
      <c r="P78" s="39" t="s">
        <v>241</v>
      </c>
      <c r="Q78" s="41" t="str">
        <f>VLOOKUP(K78,'CR APPROVAL STATUS'!$B:$H,6,FALSE)</f>
        <v>Pending</v>
      </c>
      <c r="R78" s="41" t="str">
        <f>VLOOKUP(K78,'CR APPROVAL STATUS'!$B:$H,7,FALSE)</f>
        <v>AO-L2-CRM</v>
      </c>
    </row>
    <row r="79" spans="6:18" ht="30" x14ac:dyDescent="0.2">
      <c r="F79" s="39" t="s">
        <v>224</v>
      </c>
      <c r="G79" s="39" t="s">
        <v>225</v>
      </c>
      <c r="H79" s="41">
        <v>255144</v>
      </c>
      <c r="I79" s="41" t="s">
        <v>230</v>
      </c>
      <c r="J79" s="41">
        <v>1597869</v>
      </c>
      <c r="K79" s="41" t="s">
        <v>872</v>
      </c>
      <c r="L79" s="41" t="s">
        <v>873</v>
      </c>
      <c r="M79" s="41" t="s">
        <v>682</v>
      </c>
      <c r="N79" s="81" t="s">
        <v>229</v>
      </c>
      <c r="O79" s="41" t="s">
        <v>759</v>
      </c>
      <c r="P79" s="39" t="s">
        <v>681</v>
      </c>
      <c r="Q79" s="41" t="str">
        <f>VLOOKUP(K79,'CR APPROVAL STATUS'!$B:$H,6,FALSE)</f>
        <v>Pending</v>
      </c>
      <c r="R79" s="41" t="str">
        <f>VLOOKUP(K79,'CR APPROVAL STATUS'!$B:$H,7,FALSE)</f>
        <v>mchira</v>
      </c>
    </row>
    <row r="80" spans="6:18" ht="45" x14ac:dyDescent="0.2">
      <c r="F80" s="39" t="s">
        <v>224</v>
      </c>
      <c r="G80" s="39" t="s">
        <v>227</v>
      </c>
      <c r="H80" s="41">
        <v>227792</v>
      </c>
      <c r="I80" s="41" t="s">
        <v>230</v>
      </c>
      <c r="J80" s="41">
        <v>1597939</v>
      </c>
      <c r="K80" s="41" t="s">
        <v>875</v>
      </c>
      <c r="L80" s="41" t="s">
        <v>876</v>
      </c>
      <c r="M80" s="41" t="s">
        <v>665</v>
      </c>
      <c r="N80" s="81" t="s">
        <v>229</v>
      </c>
      <c r="O80" s="41" t="s">
        <v>759</v>
      </c>
      <c r="P80" s="39" t="s">
        <v>664</v>
      </c>
      <c r="Q80" s="41" t="str">
        <f>VLOOKUP(K80,'CR APPROVAL STATUS'!$B:$H,6,FALSE)</f>
        <v>Pending</v>
      </c>
      <c r="R80" s="41" t="str">
        <f>VLOOKUP(K80,'CR APPROVAL STATUS'!$B:$H,7,FALSE)</f>
        <v>afathalla</v>
      </c>
    </row>
    <row r="81" spans="6:18" ht="30" x14ac:dyDescent="0.2">
      <c r="F81" s="39" t="s">
        <v>224</v>
      </c>
      <c r="G81" s="39" t="s">
        <v>227</v>
      </c>
      <c r="H81" s="41">
        <v>255144</v>
      </c>
      <c r="I81" s="41" t="s">
        <v>230</v>
      </c>
      <c r="J81" s="41">
        <v>1597879</v>
      </c>
      <c r="K81" s="41" t="s">
        <v>880</v>
      </c>
      <c r="L81" s="41" t="s">
        <v>881</v>
      </c>
      <c r="M81" s="41" t="s">
        <v>684</v>
      </c>
      <c r="N81" s="81" t="s">
        <v>229</v>
      </c>
      <c r="O81" s="41" t="s">
        <v>759</v>
      </c>
      <c r="P81" s="39" t="s">
        <v>683</v>
      </c>
      <c r="Q81" s="41" t="str">
        <f>VLOOKUP(K81,'CR APPROVAL STATUS'!$B:$H,6,FALSE)</f>
        <v>Pending</v>
      </c>
      <c r="R81" s="41" t="str">
        <f>VLOOKUP(K81,'CR APPROVAL STATUS'!$B:$H,7,FALSE)</f>
        <v>afathalla</v>
      </c>
    </row>
    <row r="82" spans="6:18" ht="45" x14ac:dyDescent="0.2">
      <c r="F82" s="39" t="s">
        <v>608</v>
      </c>
      <c r="G82" s="39" t="s">
        <v>609</v>
      </c>
      <c r="H82" s="41"/>
      <c r="I82" s="41" t="s">
        <v>228</v>
      </c>
      <c r="J82" s="41">
        <v>1598872</v>
      </c>
      <c r="K82" s="41" t="s">
        <v>853</v>
      </c>
      <c r="L82" s="41"/>
      <c r="M82" s="41" t="s">
        <v>612</v>
      </c>
      <c r="N82" s="82" t="s">
        <v>610</v>
      </c>
      <c r="O82" s="41" t="s">
        <v>764</v>
      </c>
      <c r="P82" s="39" t="s">
        <v>611</v>
      </c>
      <c r="Q82" s="41" t="str">
        <f>VLOOKUP(K82,'CR APPROVAL STATUS'!$B:$H,6,FALSE)</f>
        <v>Pending</v>
      </c>
      <c r="R82" s="41" t="str">
        <f>VLOOKUP(K82,'CR APPROVAL STATUS'!$B:$H,7,FALSE)</f>
        <v>mrizni</v>
      </c>
    </row>
    <row r="83" spans="6:18" ht="30" x14ac:dyDescent="0.2">
      <c r="F83" s="39" t="s">
        <v>224</v>
      </c>
      <c r="G83" s="39" t="s">
        <v>227</v>
      </c>
      <c r="H83" s="41"/>
      <c r="I83" s="41" t="s">
        <v>228</v>
      </c>
      <c r="J83" s="41">
        <v>1598288</v>
      </c>
      <c r="K83" s="41" t="s">
        <v>871</v>
      </c>
      <c r="L83" s="41"/>
      <c r="M83" s="41" t="s">
        <v>620</v>
      </c>
      <c r="N83" s="83" t="s">
        <v>226</v>
      </c>
      <c r="O83" s="41" t="s">
        <v>764</v>
      </c>
      <c r="P83" s="39" t="s">
        <v>619</v>
      </c>
      <c r="Q83" s="41" t="str">
        <f>VLOOKUP(K83,'CR APPROVAL STATUS'!$B:$H,6,FALSE)</f>
        <v>Pending</v>
      </c>
      <c r="R83" s="41" t="str">
        <f>VLOOKUP(K83,'CR APPROVAL STATUS'!$B:$H,7,FALSE)</f>
        <v>afathalla</v>
      </c>
    </row>
    <row r="84" spans="6:18" ht="45" x14ac:dyDescent="0.2">
      <c r="F84" s="39" t="s">
        <v>224</v>
      </c>
      <c r="G84" s="39" t="s">
        <v>225</v>
      </c>
      <c r="H84" s="41"/>
      <c r="I84" s="41" t="s">
        <v>228</v>
      </c>
      <c r="J84" s="41">
        <v>1598270</v>
      </c>
      <c r="K84" s="41" t="s">
        <v>874</v>
      </c>
      <c r="L84" s="41"/>
      <c r="M84" s="41" t="s">
        <v>618</v>
      </c>
      <c r="N84" s="83" t="s">
        <v>226</v>
      </c>
      <c r="O84" s="41" t="s">
        <v>764</v>
      </c>
      <c r="P84" s="39" t="s">
        <v>617</v>
      </c>
      <c r="Q84" s="41" t="str">
        <f>VLOOKUP(K84,'CR APPROVAL STATUS'!$B:$H,6,FALSE)</f>
        <v>Pending</v>
      </c>
      <c r="R84" s="41" t="str">
        <f>VLOOKUP(K84,'CR APPROVAL STATUS'!$B:$H,7,FALSE)</f>
        <v>mchira</v>
      </c>
    </row>
    <row r="85" spans="6:18" ht="60" x14ac:dyDescent="0.2">
      <c r="F85" s="39" t="s">
        <v>224</v>
      </c>
      <c r="G85" s="39" t="s">
        <v>685</v>
      </c>
      <c r="H85" s="41">
        <v>254713</v>
      </c>
      <c r="I85" s="41" t="s">
        <v>230</v>
      </c>
      <c r="J85" s="41">
        <v>1597933</v>
      </c>
      <c r="K85" s="41" t="s">
        <v>877</v>
      </c>
      <c r="L85" s="41" t="s">
        <v>878</v>
      </c>
      <c r="M85" s="41" t="s">
        <v>879</v>
      </c>
      <c r="N85" s="83" t="s">
        <v>226</v>
      </c>
      <c r="O85" s="41" t="s">
        <v>759</v>
      </c>
      <c r="P85" s="39" t="s">
        <v>686</v>
      </c>
      <c r="Q85" s="41" t="str">
        <f>VLOOKUP(K85,'CR APPROVAL STATUS'!$B:$H,6,FALSE)</f>
        <v>Pending</v>
      </c>
      <c r="R85" s="41" t="str">
        <f>VLOOKUP(K85,'CR APPROVAL STATUS'!$B:$H,7,FALSE)</f>
        <v>mchira</v>
      </c>
    </row>
  </sheetData>
  <mergeCells count="13">
    <mergeCell ref="N1:N2"/>
    <mergeCell ref="O1:O2"/>
    <mergeCell ref="P1:P2"/>
    <mergeCell ref="Q1:Q2"/>
    <mergeCell ref="R1:R2"/>
    <mergeCell ref="M1:M2"/>
    <mergeCell ref="F1:F2"/>
    <mergeCell ref="H1:H2"/>
    <mergeCell ref="I1:I2"/>
    <mergeCell ref="J1:J2"/>
    <mergeCell ref="K1:K2"/>
    <mergeCell ref="L1:L2"/>
    <mergeCell ref="G1:G2"/>
  </mergeCells>
  <conditionalFormatting sqref="S1:S1048576 J1:J3 J56:J1048576">
    <cfRule type="duplicateValues" dxfId="37" priority="12788"/>
  </conditionalFormatting>
  <hyperlinks>
    <hyperlink ref="B2" r:id="rId2" display="mailto:kurajan@etisalat.ae" xr:uid="{00000000-0004-0000-0500-000000000000}"/>
    <hyperlink ref="B3" r:id="rId3" display="mailto:rareddy@etisalat.ae" xr:uid="{00000000-0004-0000-0500-000001000000}"/>
  </hyperlinks>
  <pageMargins left="0.7" right="0.7" top="0.75" bottom="0.75" header="0.3" footer="0.3"/>
  <pageSetup orientation="portrait" r:id="rId4"/>
  <headerFooter>
    <oddFooter>&amp;C&amp;1#&amp;"Calibri"&amp;12&amp;K000000e&amp; -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1"/>
  <sheetViews>
    <sheetView workbookViewId="0">
      <selection activeCell="F13" sqref="F13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0.42578125" customWidth="1"/>
    <col min="4" max="4" width="7.42578125" bestFit="1" customWidth="1"/>
    <col min="5" max="5" width="26.42578125" bestFit="1" customWidth="1"/>
    <col min="6" max="6" width="12" bestFit="1" customWidth="1"/>
    <col min="7" max="7" width="15" bestFit="1" customWidth="1"/>
    <col min="8" max="8" width="22.5703125" bestFit="1" customWidth="1"/>
  </cols>
  <sheetData>
    <row r="1" spans="1:20" x14ac:dyDescent="0.2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</row>
    <row r="2" spans="1:20" x14ac:dyDescent="0.25">
      <c r="A2" t="s">
        <v>886</v>
      </c>
      <c r="B2" t="s">
        <v>757</v>
      </c>
      <c r="C2">
        <v>1589441</v>
      </c>
      <c r="D2" t="s">
        <v>552</v>
      </c>
      <c r="E2" t="s">
        <v>553</v>
      </c>
      <c r="F2" t="s">
        <v>530</v>
      </c>
      <c r="G2" t="s">
        <v>887</v>
      </c>
      <c r="H2" t="s">
        <v>888</v>
      </c>
      <c r="K2" s="107" t="s">
        <v>44</v>
      </c>
      <c r="L2" s="107"/>
    </row>
    <row r="3" spans="1:20" x14ac:dyDescent="0.25">
      <c r="A3" t="s">
        <v>886</v>
      </c>
      <c r="B3" t="s">
        <v>760</v>
      </c>
      <c r="C3">
        <v>1599647</v>
      </c>
      <c r="D3" t="s">
        <v>183</v>
      </c>
      <c r="E3" t="s">
        <v>753</v>
      </c>
      <c r="F3" t="s">
        <v>530</v>
      </c>
      <c r="G3" t="s">
        <v>887</v>
      </c>
      <c r="H3" t="s">
        <v>889</v>
      </c>
      <c r="K3" s="107"/>
      <c r="L3" s="107"/>
    </row>
    <row r="4" spans="1:20" ht="15" customHeight="1" x14ac:dyDescent="0.25">
      <c r="A4" t="s">
        <v>87</v>
      </c>
      <c r="B4" t="s">
        <v>770</v>
      </c>
      <c r="C4">
        <v>1598541</v>
      </c>
      <c r="D4" t="s">
        <v>173</v>
      </c>
      <c r="E4" t="s">
        <v>178</v>
      </c>
      <c r="F4" t="s">
        <v>530</v>
      </c>
      <c r="G4" t="s">
        <v>887</v>
      </c>
      <c r="H4" t="s">
        <v>890</v>
      </c>
    </row>
    <row r="5" spans="1:20" x14ac:dyDescent="0.25">
      <c r="A5" t="s">
        <v>87</v>
      </c>
      <c r="B5" t="s">
        <v>768</v>
      </c>
      <c r="C5">
        <v>1597853</v>
      </c>
      <c r="D5" t="s">
        <v>173</v>
      </c>
      <c r="E5" t="s">
        <v>180</v>
      </c>
      <c r="F5" t="s">
        <v>530</v>
      </c>
      <c r="G5" t="s">
        <v>887</v>
      </c>
      <c r="H5" t="s">
        <v>890</v>
      </c>
      <c r="K5" s="99">
        <v>1</v>
      </c>
      <c r="L5" s="101" t="s">
        <v>43</v>
      </c>
      <c r="M5" s="102"/>
      <c r="N5" s="102"/>
      <c r="O5" s="102"/>
      <c r="P5" s="102"/>
      <c r="Q5" s="102"/>
      <c r="R5" s="102"/>
      <c r="S5" s="102"/>
      <c r="T5" s="103"/>
    </row>
    <row r="6" spans="1:20" ht="15" customHeight="1" x14ac:dyDescent="0.25">
      <c r="A6" t="s">
        <v>87</v>
      </c>
      <c r="B6" t="s">
        <v>774</v>
      </c>
      <c r="C6">
        <v>1383375</v>
      </c>
      <c r="D6" t="s">
        <v>183</v>
      </c>
      <c r="E6" t="s">
        <v>184</v>
      </c>
      <c r="F6" t="s">
        <v>530</v>
      </c>
      <c r="G6" t="s">
        <v>887</v>
      </c>
      <c r="H6" t="s">
        <v>889</v>
      </c>
      <c r="K6" s="100"/>
      <c r="L6" s="104"/>
      <c r="M6" s="105"/>
      <c r="N6" s="105"/>
      <c r="O6" s="105"/>
      <c r="P6" s="105"/>
      <c r="Q6" s="105"/>
      <c r="R6" s="105"/>
      <c r="S6" s="105"/>
      <c r="T6" s="106"/>
    </row>
    <row r="7" spans="1:20" ht="15" customHeight="1" x14ac:dyDescent="0.25">
      <c r="A7" t="s">
        <v>87</v>
      </c>
      <c r="B7" t="s">
        <v>784</v>
      </c>
      <c r="C7">
        <v>1579967</v>
      </c>
      <c r="D7" t="s">
        <v>183</v>
      </c>
      <c r="E7" t="s">
        <v>184</v>
      </c>
      <c r="F7" t="s">
        <v>530</v>
      </c>
      <c r="G7" t="s">
        <v>887</v>
      </c>
      <c r="H7" t="s">
        <v>889</v>
      </c>
    </row>
    <row r="8" spans="1:20" x14ac:dyDescent="0.25">
      <c r="A8" t="s">
        <v>87</v>
      </c>
      <c r="B8" t="s">
        <v>772</v>
      </c>
      <c r="C8">
        <v>1584793</v>
      </c>
      <c r="D8" t="s">
        <v>183</v>
      </c>
      <c r="E8" t="s">
        <v>184</v>
      </c>
      <c r="F8" t="s">
        <v>530</v>
      </c>
      <c r="G8" t="s">
        <v>887</v>
      </c>
      <c r="H8" t="s">
        <v>889</v>
      </c>
    </row>
    <row r="9" spans="1:20" x14ac:dyDescent="0.25">
      <c r="A9" t="s">
        <v>87</v>
      </c>
      <c r="B9" t="s">
        <v>788</v>
      </c>
      <c r="C9">
        <v>1592882</v>
      </c>
      <c r="D9" t="s">
        <v>183</v>
      </c>
      <c r="E9" t="s">
        <v>184</v>
      </c>
      <c r="F9" t="s">
        <v>530</v>
      </c>
      <c r="G9" t="s">
        <v>887</v>
      </c>
      <c r="H9" t="s">
        <v>889</v>
      </c>
    </row>
    <row r="10" spans="1:20" x14ac:dyDescent="0.25">
      <c r="A10" t="s">
        <v>87</v>
      </c>
      <c r="B10" t="s">
        <v>777</v>
      </c>
      <c r="C10">
        <v>1598085</v>
      </c>
      <c r="D10" t="s">
        <v>183</v>
      </c>
      <c r="E10" t="s">
        <v>238</v>
      </c>
      <c r="F10" t="s">
        <v>530</v>
      </c>
      <c r="G10" t="s">
        <v>887</v>
      </c>
      <c r="H10" t="s">
        <v>889</v>
      </c>
    </row>
    <row r="11" spans="1:20" x14ac:dyDescent="0.25">
      <c r="A11" t="s">
        <v>87</v>
      </c>
      <c r="B11" t="s">
        <v>781</v>
      </c>
      <c r="C11">
        <v>1597635</v>
      </c>
      <c r="D11" t="s">
        <v>183</v>
      </c>
      <c r="E11" t="s">
        <v>238</v>
      </c>
      <c r="F11" t="s">
        <v>530</v>
      </c>
      <c r="G11" t="s">
        <v>887</v>
      </c>
      <c r="H11" t="s">
        <v>889</v>
      </c>
    </row>
    <row r="12" spans="1:20" x14ac:dyDescent="0.25">
      <c r="A12" t="s">
        <v>87</v>
      </c>
      <c r="B12" t="s">
        <v>779</v>
      </c>
      <c r="C12">
        <v>1599486</v>
      </c>
      <c r="D12" t="s">
        <v>183</v>
      </c>
      <c r="E12" t="s">
        <v>238</v>
      </c>
      <c r="F12" t="s">
        <v>530</v>
      </c>
      <c r="G12" t="s">
        <v>887</v>
      </c>
      <c r="H12" t="s">
        <v>889</v>
      </c>
    </row>
    <row r="13" spans="1:20" x14ac:dyDescent="0.25">
      <c r="A13" t="s">
        <v>87</v>
      </c>
      <c r="B13" t="s">
        <v>796</v>
      </c>
      <c r="C13">
        <v>1597909</v>
      </c>
      <c r="D13" t="s">
        <v>191</v>
      </c>
      <c r="E13" t="s">
        <v>192</v>
      </c>
      <c r="F13" t="s">
        <v>530</v>
      </c>
      <c r="G13" t="s">
        <v>887</v>
      </c>
      <c r="H13" t="s">
        <v>891</v>
      </c>
    </row>
    <row r="14" spans="1:20" x14ac:dyDescent="0.25">
      <c r="A14" t="s">
        <v>87</v>
      </c>
      <c r="B14" t="s">
        <v>798</v>
      </c>
      <c r="C14">
        <v>1597543</v>
      </c>
      <c r="D14" t="s">
        <v>191</v>
      </c>
      <c r="E14" t="s">
        <v>192</v>
      </c>
      <c r="F14" t="s">
        <v>530</v>
      </c>
      <c r="G14" t="s">
        <v>887</v>
      </c>
      <c r="H14" t="s">
        <v>891</v>
      </c>
    </row>
    <row r="15" spans="1:20" x14ac:dyDescent="0.25">
      <c r="A15" t="s">
        <v>87</v>
      </c>
      <c r="B15" t="s">
        <v>793</v>
      </c>
      <c r="C15">
        <v>1598271</v>
      </c>
      <c r="D15" t="s">
        <v>191</v>
      </c>
      <c r="E15" t="s">
        <v>544</v>
      </c>
      <c r="F15" t="s">
        <v>530</v>
      </c>
      <c r="G15" t="s">
        <v>887</v>
      </c>
      <c r="H15" t="s">
        <v>891</v>
      </c>
    </row>
    <row r="16" spans="1:20" x14ac:dyDescent="0.25">
      <c r="A16" t="s">
        <v>87</v>
      </c>
      <c r="B16" t="s">
        <v>803</v>
      </c>
      <c r="C16">
        <v>1598302</v>
      </c>
      <c r="D16" t="s">
        <v>193</v>
      </c>
      <c r="E16" t="s">
        <v>194</v>
      </c>
      <c r="F16" t="s">
        <v>530</v>
      </c>
      <c r="G16" t="s">
        <v>887</v>
      </c>
      <c r="H16" t="s">
        <v>892</v>
      </c>
    </row>
    <row r="17" spans="1:20" x14ac:dyDescent="0.25">
      <c r="A17" t="s">
        <v>87</v>
      </c>
      <c r="B17" t="s">
        <v>800</v>
      </c>
      <c r="C17">
        <v>1598387</v>
      </c>
      <c r="D17" t="s">
        <v>193</v>
      </c>
      <c r="E17" t="s">
        <v>647</v>
      </c>
      <c r="F17" t="s">
        <v>530</v>
      </c>
      <c r="G17" t="s">
        <v>887</v>
      </c>
      <c r="H17" t="s">
        <v>892</v>
      </c>
    </row>
    <row r="18" spans="1:20" x14ac:dyDescent="0.25">
      <c r="A18" t="s">
        <v>87</v>
      </c>
      <c r="B18" t="s">
        <v>809</v>
      </c>
      <c r="C18">
        <v>1598418</v>
      </c>
      <c r="D18" t="s">
        <v>197</v>
      </c>
      <c r="E18" t="s">
        <v>201</v>
      </c>
      <c r="F18" t="s">
        <v>530</v>
      </c>
      <c r="G18" t="s">
        <v>887</v>
      </c>
      <c r="H18" t="s">
        <v>890</v>
      </c>
    </row>
    <row r="19" spans="1:20" x14ac:dyDescent="0.25">
      <c r="A19" t="s">
        <v>87</v>
      </c>
      <c r="B19" t="s">
        <v>820</v>
      </c>
      <c r="C19">
        <v>1598158</v>
      </c>
      <c r="D19" t="s">
        <v>207</v>
      </c>
      <c r="E19" t="s">
        <v>168</v>
      </c>
      <c r="F19" t="s">
        <v>530</v>
      </c>
      <c r="G19" t="s">
        <v>887</v>
      </c>
      <c r="H19" t="s">
        <v>893</v>
      </c>
    </row>
    <row r="20" spans="1:20" x14ac:dyDescent="0.25">
      <c r="A20" t="s">
        <v>87</v>
      </c>
      <c r="B20" t="s">
        <v>827</v>
      </c>
      <c r="C20">
        <v>1597432</v>
      </c>
      <c r="D20" t="s">
        <v>207</v>
      </c>
      <c r="E20" t="s">
        <v>574</v>
      </c>
      <c r="F20" t="s">
        <v>530</v>
      </c>
      <c r="G20" t="s">
        <v>887</v>
      </c>
      <c r="H20" t="s">
        <v>207</v>
      </c>
    </row>
    <row r="21" spans="1:20" x14ac:dyDescent="0.25">
      <c r="A21" t="s">
        <v>87</v>
      </c>
      <c r="B21" t="s">
        <v>842</v>
      </c>
      <c r="C21">
        <v>1276108</v>
      </c>
      <c r="D21" t="s">
        <v>234</v>
      </c>
      <c r="E21" t="s">
        <v>235</v>
      </c>
      <c r="F21" t="s">
        <v>530</v>
      </c>
      <c r="G21" t="s">
        <v>887</v>
      </c>
      <c r="H21" t="s">
        <v>894</v>
      </c>
    </row>
    <row r="22" spans="1:20" x14ac:dyDescent="0.25">
      <c r="A22" t="s">
        <v>87</v>
      </c>
      <c r="B22" t="s">
        <v>836</v>
      </c>
      <c r="C22">
        <v>1580967</v>
      </c>
      <c r="D22" t="s">
        <v>234</v>
      </c>
      <c r="E22" t="s">
        <v>235</v>
      </c>
      <c r="F22" t="s">
        <v>530</v>
      </c>
      <c r="G22" t="s">
        <v>887</v>
      </c>
      <c r="H22" t="s">
        <v>894</v>
      </c>
    </row>
    <row r="23" spans="1:20" x14ac:dyDescent="0.25">
      <c r="A23" t="s">
        <v>87</v>
      </c>
      <c r="B23" t="s">
        <v>838</v>
      </c>
      <c r="C23">
        <v>1276149</v>
      </c>
      <c r="D23" t="s">
        <v>234</v>
      </c>
      <c r="E23" t="s">
        <v>652</v>
      </c>
      <c r="F23" t="s">
        <v>530</v>
      </c>
      <c r="G23" t="s">
        <v>887</v>
      </c>
      <c r="H23" t="s">
        <v>895</v>
      </c>
    </row>
    <row r="24" spans="1:20" x14ac:dyDescent="0.25">
      <c r="A24" t="s">
        <v>87</v>
      </c>
      <c r="B24" t="s">
        <v>840</v>
      </c>
      <c r="C24">
        <v>1448802</v>
      </c>
      <c r="D24" t="s">
        <v>234</v>
      </c>
      <c r="E24" t="s">
        <v>596</v>
      </c>
      <c r="F24" t="s">
        <v>530</v>
      </c>
      <c r="G24" t="s">
        <v>887</v>
      </c>
      <c r="H24" t="s">
        <v>894</v>
      </c>
    </row>
    <row r="25" spans="1:20" x14ac:dyDescent="0.25">
      <c r="A25" t="s">
        <v>87</v>
      </c>
      <c r="B25" t="s">
        <v>846</v>
      </c>
      <c r="C25">
        <v>1596621</v>
      </c>
      <c r="D25" t="s">
        <v>211</v>
      </c>
      <c r="E25" t="s">
        <v>212</v>
      </c>
      <c r="F25" t="s">
        <v>530</v>
      </c>
      <c r="G25" t="s">
        <v>887</v>
      </c>
      <c r="H25" t="s">
        <v>889</v>
      </c>
    </row>
    <row r="26" spans="1:20" x14ac:dyDescent="0.25">
      <c r="A26" t="s">
        <v>87</v>
      </c>
      <c r="B26" t="s">
        <v>851</v>
      </c>
      <c r="C26">
        <v>1598384</v>
      </c>
      <c r="D26" t="s">
        <v>211</v>
      </c>
      <c r="E26" t="s">
        <v>666</v>
      </c>
      <c r="F26" t="s">
        <v>530</v>
      </c>
      <c r="G26" t="s">
        <v>887</v>
      </c>
      <c r="H26" t="s">
        <v>889</v>
      </c>
    </row>
    <row r="27" spans="1:20" x14ac:dyDescent="0.25">
      <c r="A27" t="s">
        <v>87</v>
      </c>
      <c r="B27" t="s">
        <v>848</v>
      </c>
      <c r="C27">
        <v>1583244</v>
      </c>
      <c r="D27" t="s">
        <v>211</v>
      </c>
      <c r="E27" t="s">
        <v>666</v>
      </c>
      <c r="F27" t="s">
        <v>530</v>
      </c>
      <c r="G27" t="s">
        <v>887</v>
      </c>
      <c r="H27" t="s">
        <v>889</v>
      </c>
    </row>
    <row r="28" spans="1:20" x14ac:dyDescent="0.25">
      <c r="A28" t="s">
        <v>87</v>
      </c>
      <c r="B28" t="s">
        <v>854</v>
      </c>
      <c r="C28">
        <v>1598403</v>
      </c>
      <c r="D28" t="s">
        <v>608</v>
      </c>
      <c r="E28" t="s">
        <v>609</v>
      </c>
      <c r="F28" t="s">
        <v>530</v>
      </c>
      <c r="G28" t="s">
        <v>887</v>
      </c>
      <c r="H28" t="s">
        <v>896</v>
      </c>
    </row>
    <row r="29" spans="1:20" x14ac:dyDescent="0.25">
      <c r="A29" t="s">
        <v>87</v>
      </c>
      <c r="B29" t="s">
        <v>859</v>
      </c>
      <c r="C29">
        <v>1583315</v>
      </c>
      <c r="D29" t="s">
        <v>214</v>
      </c>
      <c r="E29" t="s">
        <v>233</v>
      </c>
      <c r="F29" t="s">
        <v>530</v>
      </c>
      <c r="G29" t="s">
        <v>887</v>
      </c>
      <c r="H29" t="s">
        <v>897</v>
      </c>
      <c r="K29" s="99">
        <v>2</v>
      </c>
      <c r="L29" s="101" t="s">
        <v>45</v>
      </c>
      <c r="M29" s="102"/>
      <c r="N29" s="102"/>
      <c r="O29" s="102"/>
      <c r="P29" s="102"/>
      <c r="Q29" s="102"/>
      <c r="R29" s="102"/>
      <c r="S29" s="102"/>
      <c r="T29" s="103"/>
    </row>
    <row r="30" spans="1:20" x14ac:dyDescent="0.25">
      <c r="A30" t="s">
        <v>87</v>
      </c>
      <c r="B30" t="s">
        <v>856</v>
      </c>
      <c r="C30">
        <v>1597860</v>
      </c>
      <c r="D30" t="s">
        <v>214</v>
      </c>
      <c r="E30" t="s">
        <v>233</v>
      </c>
      <c r="F30" t="s">
        <v>530</v>
      </c>
      <c r="G30" t="s">
        <v>887</v>
      </c>
      <c r="H30" t="s">
        <v>897</v>
      </c>
      <c r="K30" s="100"/>
      <c r="L30" s="104"/>
      <c r="M30" s="105"/>
      <c r="N30" s="105"/>
      <c r="O30" s="105"/>
      <c r="P30" s="105"/>
      <c r="Q30" s="105"/>
      <c r="R30" s="105"/>
      <c r="S30" s="105"/>
      <c r="T30" s="106"/>
    </row>
    <row r="31" spans="1:20" x14ac:dyDescent="0.25">
      <c r="A31" t="s">
        <v>87</v>
      </c>
      <c r="B31" t="s">
        <v>861</v>
      </c>
      <c r="C31">
        <v>1591230</v>
      </c>
      <c r="D31" t="s">
        <v>214</v>
      </c>
      <c r="E31" t="s">
        <v>233</v>
      </c>
      <c r="F31" t="s">
        <v>530</v>
      </c>
      <c r="G31" t="s">
        <v>887</v>
      </c>
      <c r="H31" t="s">
        <v>897</v>
      </c>
    </row>
    <row r="32" spans="1:20" x14ac:dyDescent="0.25">
      <c r="A32" t="s">
        <v>87</v>
      </c>
      <c r="B32" t="s">
        <v>863</v>
      </c>
      <c r="C32">
        <v>1598858</v>
      </c>
      <c r="D32" t="s">
        <v>214</v>
      </c>
      <c r="E32" t="s">
        <v>233</v>
      </c>
      <c r="F32" t="s">
        <v>530</v>
      </c>
      <c r="G32" t="s">
        <v>887</v>
      </c>
      <c r="H32" t="s">
        <v>897</v>
      </c>
    </row>
    <row r="33" spans="1:8" x14ac:dyDescent="0.25">
      <c r="A33" t="s">
        <v>87</v>
      </c>
      <c r="B33" t="s">
        <v>866</v>
      </c>
      <c r="C33">
        <v>1589949</v>
      </c>
      <c r="D33" t="s">
        <v>214</v>
      </c>
      <c r="E33" t="s">
        <v>233</v>
      </c>
      <c r="F33" t="s">
        <v>530</v>
      </c>
      <c r="G33" t="s">
        <v>887</v>
      </c>
      <c r="H33" t="s">
        <v>897</v>
      </c>
    </row>
    <row r="34" spans="1:8" x14ac:dyDescent="0.25">
      <c r="A34" t="s">
        <v>87</v>
      </c>
      <c r="B34" t="s">
        <v>869</v>
      </c>
      <c r="C34">
        <v>1597453</v>
      </c>
      <c r="D34" t="s">
        <v>220</v>
      </c>
      <c r="E34" t="s">
        <v>221</v>
      </c>
      <c r="F34" t="s">
        <v>530</v>
      </c>
      <c r="G34" t="s">
        <v>887</v>
      </c>
      <c r="H34" t="s">
        <v>898</v>
      </c>
    </row>
    <row r="35" spans="1:8" x14ac:dyDescent="0.25">
      <c r="A35" t="s">
        <v>87</v>
      </c>
      <c r="B35" t="s">
        <v>877</v>
      </c>
      <c r="C35">
        <v>1597919</v>
      </c>
      <c r="D35" t="s">
        <v>224</v>
      </c>
      <c r="E35" t="s">
        <v>685</v>
      </c>
      <c r="F35" t="s">
        <v>530</v>
      </c>
      <c r="G35" t="s">
        <v>887</v>
      </c>
      <c r="H35" t="s">
        <v>899</v>
      </c>
    </row>
    <row r="36" spans="1:8" x14ac:dyDescent="0.25">
      <c r="A36" t="s">
        <v>87</v>
      </c>
      <c r="B36" t="s">
        <v>872</v>
      </c>
      <c r="C36">
        <v>1597859</v>
      </c>
      <c r="D36" t="s">
        <v>224</v>
      </c>
      <c r="E36" t="s">
        <v>225</v>
      </c>
      <c r="F36" t="s">
        <v>530</v>
      </c>
      <c r="G36" t="s">
        <v>887</v>
      </c>
      <c r="H36" t="s">
        <v>899</v>
      </c>
    </row>
    <row r="37" spans="1:8" x14ac:dyDescent="0.25">
      <c r="A37" t="s">
        <v>87</v>
      </c>
      <c r="B37" t="s">
        <v>875</v>
      </c>
      <c r="C37">
        <v>1597937</v>
      </c>
      <c r="D37" t="s">
        <v>224</v>
      </c>
      <c r="E37" t="s">
        <v>227</v>
      </c>
      <c r="F37" t="s">
        <v>530</v>
      </c>
      <c r="G37" t="s">
        <v>887</v>
      </c>
      <c r="H37" t="s">
        <v>900</v>
      </c>
    </row>
    <row r="38" spans="1:8" x14ac:dyDescent="0.25">
      <c r="A38" t="s">
        <v>87</v>
      </c>
      <c r="B38" t="s">
        <v>880</v>
      </c>
      <c r="C38">
        <v>1597876</v>
      </c>
      <c r="D38" t="s">
        <v>224</v>
      </c>
      <c r="E38" t="s">
        <v>227</v>
      </c>
      <c r="F38" t="s">
        <v>530</v>
      </c>
      <c r="G38" t="s">
        <v>887</v>
      </c>
      <c r="H38" t="s">
        <v>900</v>
      </c>
    </row>
    <row r="39" spans="1:8" x14ac:dyDescent="0.25">
      <c r="A39" t="s">
        <v>762</v>
      </c>
      <c r="B39" t="s">
        <v>767</v>
      </c>
      <c r="C39">
        <v>1597850</v>
      </c>
      <c r="D39" t="s">
        <v>173</v>
      </c>
      <c r="E39" t="s">
        <v>180</v>
      </c>
      <c r="F39" t="s">
        <v>530</v>
      </c>
      <c r="G39" t="s">
        <v>887</v>
      </c>
      <c r="H39" t="s">
        <v>890</v>
      </c>
    </row>
    <row r="40" spans="1:8" x14ac:dyDescent="0.25">
      <c r="A40" t="s">
        <v>762</v>
      </c>
      <c r="B40" t="s">
        <v>765</v>
      </c>
      <c r="C40">
        <v>1597857</v>
      </c>
      <c r="D40" t="s">
        <v>173</v>
      </c>
      <c r="E40" t="s">
        <v>178</v>
      </c>
      <c r="F40" t="s">
        <v>530</v>
      </c>
      <c r="G40" t="s">
        <v>887</v>
      </c>
      <c r="H40" t="s">
        <v>890</v>
      </c>
    </row>
    <row r="41" spans="1:8" x14ac:dyDescent="0.25">
      <c r="A41" t="s">
        <v>762</v>
      </c>
      <c r="B41" t="s">
        <v>763</v>
      </c>
      <c r="C41">
        <v>1597398</v>
      </c>
      <c r="D41" t="s">
        <v>173</v>
      </c>
      <c r="E41" t="s">
        <v>174</v>
      </c>
      <c r="F41" t="s">
        <v>530</v>
      </c>
      <c r="G41" t="s">
        <v>887</v>
      </c>
      <c r="H41" t="s">
        <v>890</v>
      </c>
    </row>
    <row r="42" spans="1:8" x14ac:dyDescent="0.25">
      <c r="A42" t="s">
        <v>762</v>
      </c>
      <c r="B42" t="s">
        <v>771</v>
      </c>
      <c r="C42">
        <v>1597970</v>
      </c>
      <c r="D42" t="s">
        <v>173</v>
      </c>
      <c r="E42" t="s">
        <v>178</v>
      </c>
      <c r="F42" t="s">
        <v>530</v>
      </c>
      <c r="G42" t="s">
        <v>887</v>
      </c>
      <c r="H42" t="s">
        <v>890</v>
      </c>
    </row>
    <row r="43" spans="1:8" x14ac:dyDescent="0.25">
      <c r="A43" t="s">
        <v>762</v>
      </c>
      <c r="B43" t="s">
        <v>766</v>
      </c>
      <c r="C43">
        <v>1597863</v>
      </c>
      <c r="D43" t="s">
        <v>173</v>
      </c>
      <c r="E43" t="s">
        <v>178</v>
      </c>
      <c r="F43" t="s">
        <v>530</v>
      </c>
      <c r="G43" t="s">
        <v>887</v>
      </c>
      <c r="H43" t="s">
        <v>890</v>
      </c>
    </row>
    <row r="44" spans="1:8" x14ac:dyDescent="0.25">
      <c r="A44" t="s">
        <v>762</v>
      </c>
      <c r="B44" t="s">
        <v>790</v>
      </c>
      <c r="C44">
        <v>1598508</v>
      </c>
      <c r="D44" t="s">
        <v>187</v>
      </c>
      <c r="E44" t="s">
        <v>188</v>
      </c>
      <c r="F44" t="s">
        <v>530</v>
      </c>
      <c r="G44" t="s">
        <v>887</v>
      </c>
      <c r="H44" t="s">
        <v>898</v>
      </c>
    </row>
    <row r="45" spans="1:8" x14ac:dyDescent="0.25">
      <c r="A45" t="s">
        <v>762</v>
      </c>
      <c r="B45" t="s">
        <v>792</v>
      </c>
      <c r="C45">
        <v>1598276</v>
      </c>
      <c r="D45" t="s">
        <v>191</v>
      </c>
      <c r="E45" t="s">
        <v>544</v>
      </c>
      <c r="F45" t="s">
        <v>530</v>
      </c>
      <c r="G45" t="s">
        <v>887</v>
      </c>
      <c r="H45" t="s">
        <v>891</v>
      </c>
    </row>
    <row r="46" spans="1:8" x14ac:dyDescent="0.25">
      <c r="A46" t="s">
        <v>762</v>
      </c>
      <c r="B46" t="s">
        <v>791</v>
      </c>
      <c r="C46">
        <v>1597924</v>
      </c>
      <c r="D46" t="s">
        <v>191</v>
      </c>
      <c r="E46" t="s">
        <v>192</v>
      </c>
      <c r="F46" t="s">
        <v>530</v>
      </c>
      <c r="G46" t="s">
        <v>887</v>
      </c>
      <c r="H46" t="s">
        <v>891</v>
      </c>
    </row>
    <row r="47" spans="1:8" x14ac:dyDescent="0.25">
      <c r="A47" t="s">
        <v>762</v>
      </c>
      <c r="B47" t="s">
        <v>805</v>
      </c>
      <c r="C47">
        <v>1598299</v>
      </c>
      <c r="D47" t="s">
        <v>195</v>
      </c>
      <c r="E47" t="s">
        <v>196</v>
      </c>
      <c r="F47" t="s">
        <v>530</v>
      </c>
      <c r="G47" t="s">
        <v>887</v>
      </c>
      <c r="H47" t="s">
        <v>898</v>
      </c>
    </row>
    <row r="48" spans="1:8" x14ac:dyDescent="0.25">
      <c r="A48" t="s">
        <v>762</v>
      </c>
      <c r="B48" t="s">
        <v>806</v>
      </c>
      <c r="C48">
        <v>1597565</v>
      </c>
      <c r="D48" t="s">
        <v>552</v>
      </c>
      <c r="E48" t="s">
        <v>553</v>
      </c>
      <c r="F48" t="s">
        <v>530</v>
      </c>
      <c r="G48" t="s">
        <v>887</v>
      </c>
      <c r="H48" t="s">
        <v>888</v>
      </c>
    </row>
    <row r="49" spans="1:20" x14ac:dyDescent="0.25">
      <c r="A49" t="s">
        <v>762</v>
      </c>
      <c r="B49" t="s">
        <v>807</v>
      </c>
      <c r="C49">
        <v>1597576</v>
      </c>
      <c r="D49" t="s">
        <v>552</v>
      </c>
      <c r="E49" t="s">
        <v>553</v>
      </c>
      <c r="F49" t="s">
        <v>530</v>
      </c>
      <c r="G49" t="s">
        <v>887</v>
      </c>
      <c r="H49" t="s">
        <v>888</v>
      </c>
    </row>
    <row r="50" spans="1:20" x14ac:dyDescent="0.25">
      <c r="A50" t="s">
        <v>762</v>
      </c>
      <c r="B50" t="s">
        <v>811</v>
      </c>
      <c r="C50">
        <v>1598308</v>
      </c>
      <c r="D50" t="s">
        <v>197</v>
      </c>
      <c r="E50" t="s">
        <v>198</v>
      </c>
      <c r="F50" t="s">
        <v>530</v>
      </c>
      <c r="G50" t="s">
        <v>887</v>
      </c>
      <c r="H50" t="s">
        <v>890</v>
      </c>
    </row>
    <row r="51" spans="1:20" x14ac:dyDescent="0.25">
      <c r="A51" t="s">
        <v>762</v>
      </c>
      <c r="B51" t="s">
        <v>808</v>
      </c>
      <c r="C51">
        <v>1598455</v>
      </c>
      <c r="D51" t="s">
        <v>197</v>
      </c>
      <c r="E51" t="s">
        <v>201</v>
      </c>
      <c r="F51" t="s">
        <v>530</v>
      </c>
      <c r="G51" t="s">
        <v>887</v>
      </c>
      <c r="H51" t="s">
        <v>890</v>
      </c>
    </row>
    <row r="52" spans="1:20" x14ac:dyDescent="0.25">
      <c r="A52" t="s">
        <v>762</v>
      </c>
      <c r="B52" t="s">
        <v>812</v>
      </c>
      <c r="C52">
        <v>1598410</v>
      </c>
      <c r="D52" t="s">
        <v>197</v>
      </c>
      <c r="E52" t="s">
        <v>201</v>
      </c>
      <c r="F52" t="s">
        <v>530</v>
      </c>
      <c r="G52" t="s">
        <v>887</v>
      </c>
      <c r="H52" t="s">
        <v>890</v>
      </c>
    </row>
    <row r="53" spans="1:20" x14ac:dyDescent="0.25">
      <c r="A53" t="s">
        <v>762</v>
      </c>
      <c r="B53" t="s">
        <v>814</v>
      </c>
      <c r="C53">
        <v>1597804</v>
      </c>
      <c r="D53" t="s">
        <v>203</v>
      </c>
      <c r="E53" t="s">
        <v>204</v>
      </c>
      <c r="F53" t="s">
        <v>530</v>
      </c>
      <c r="G53" t="s">
        <v>887</v>
      </c>
      <c r="H53" t="s">
        <v>901</v>
      </c>
      <c r="K53" s="99">
        <v>2</v>
      </c>
      <c r="L53" s="101" t="s">
        <v>46</v>
      </c>
      <c r="M53" s="102"/>
      <c r="N53" s="102"/>
      <c r="O53" s="102"/>
      <c r="P53" s="102"/>
      <c r="Q53" s="102"/>
      <c r="R53" s="102"/>
      <c r="S53" s="102"/>
      <c r="T53" s="103"/>
    </row>
    <row r="54" spans="1:20" x14ac:dyDescent="0.25">
      <c r="A54" t="s">
        <v>762</v>
      </c>
      <c r="B54" t="s">
        <v>819</v>
      </c>
      <c r="C54">
        <v>1597378</v>
      </c>
      <c r="D54" t="s">
        <v>207</v>
      </c>
      <c r="E54" t="s">
        <v>574</v>
      </c>
      <c r="F54" t="s">
        <v>530</v>
      </c>
      <c r="G54" t="s">
        <v>887</v>
      </c>
      <c r="H54" t="s">
        <v>207</v>
      </c>
      <c r="K54" s="100"/>
      <c r="L54" s="104"/>
      <c r="M54" s="105"/>
      <c r="N54" s="105"/>
      <c r="O54" s="105"/>
      <c r="P54" s="105"/>
      <c r="Q54" s="105"/>
      <c r="R54" s="105"/>
      <c r="S54" s="105"/>
      <c r="T54" s="106"/>
    </row>
    <row r="55" spans="1:20" x14ac:dyDescent="0.25">
      <c r="A55" t="s">
        <v>762</v>
      </c>
      <c r="B55" t="s">
        <v>826</v>
      </c>
      <c r="C55">
        <v>1577531</v>
      </c>
      <c r="D55" t="s">
        <v>207</v>
      </c>
      <c r="E55" t="s">
        <v>168</v>
      </c>
      <c r="F55" t="s">
        <v>530</v>
      </c>
      <c r="G55" t="s">
        <v>887</v>
      </c>
      <c r="H55" t="s">
        <v>893</v>
      </c>
    </row>
    <row r="56" spans="1:20" x14ac:dyDescent="0.25">
      <c r="A56" t="s">
        <v>762</v>
      </c>
      <c r="B56" t="s">
        <v>829</v>
      </c>
      <c r="C56">
        <v>1597419</v>
      </c>
      <c r="D56" t="s">
        <v>207</v>
      </c>
      <c r="E56" t="s">
        <v>574</v>
      </c>
      <c r="F56" t="s">
        <v>530</v>
      </c>
      <c r="G56" t="s">
        <v>887</v>
      </c>
      <c r="H56" t="s">
        <v>207</v>
      </c>
    </row>
    <row r="57" spans="1:20" x14ac:dyDescent="0.25">
      <c r="A57" t="s">
        <v>762</v>
      </c>
      <c r="B57" t="s">
        <v>833</v>
      </c>
      <c r="C57">
        <v>1597685</v>
      </c>
      <c r="D57" t="s">
        <v>207</v>
      </c>
      <c r="E57" t="s">
        <v>168</v>
      </c>
      <c r="F57" t="s">
        <v>530</v>
      </c>
      <c r="G57" t="s">
        <v>887</v>
      </c>
      <c r="H57" t="s">
        <v>893</v>
      </c>
    </row>
    <row r="58" spans="1:20" x14ac:dyDescent="0.25">
      <c r="A58" t="s">
        <v>762</v>
      </c>
      <c r="B58" t="s">
        <v>830</v>
      </c>
      <c r="C58">
        <v>1599805</v>
      </c>
      <c r="D58" t="s">
        <v>207</v>
      </c>
      <c r="E58" t="s">
        <v>168</v>
      </c>
      <c r="F58" t="s">
        <v>530</v>
      </c>
      <c r="G58" t="s">
        <v>887</v>
      </c>
      <c r="H58" t="s">
        <v>893</v>
      </c>
    </row>
    <row r="59" spans="1:20" x14ac:dyDescent="0.25">
      <c r="A59" t="s">
        <v>762</v>
      </c>
      <c r="B59" t="s">
        <v>835</v>
      </c>
      <c r="C59">
        <v>1597865</v>
      </c>
      <c r="D59" t="s">
        <v>207</v>
      </c>
      <c r="E59" t="s">
        <v>168</v>
      </c>
      <c r="F59" t="s">
        <v>530</v>
      </c>
      <c r="G59" t="s">
        <v>887</v>
      </c>
      <c r="H59" t="s">
        <v>893</v>
      </c>
    </row>
    <row r="60" spans="1:20" x14ac:dyDescent="0.25">
      <c r="A60" t="s">
        <v>762</v>
      </c>
      <c r="B60" t="s">
        <v>834</v>
      </c>
      <c r="C60">
        <v>1599587</v>
      </c>
      <c r="D60" t="s">
        <v>207</v>
      </c>
      <c r="E60" t="s">
        <v>168</v>
      </c>
      <c r="F60" t="s">
        <v>530</v>
      </c>
      <c r="G60" t="s">
        <v>887</v>
      </c>
      <c r="H60" t="s">
        <v>893</v>
      </c>
    </row>
    <row r="61" spans="1:20" x14ac:dyDescent="0.25">
      <c r="A61" t="s">
        <v>762</v>
      </c>
      <c r="B61" t="s">
        <v>822</v>
      </c>
      <c r="C61">
        <v>1597874</v>
      </c>
      <c r="D61" t="s">
        <v>207</v>
      </c>
      <c r="E61" t="s">
        <v>168</v>
      </c>
      <c r="F61" t="s">
        <v>530</v>
      </c>
      <c r="G61" t="s">
        <v>887</v>
      </c>
      <c r="H61" t="s">
        <v>893</v>
      </c>
    </row>
    <row r="62" spans="1:20" x14ac:dyDescent="0.25">
      <c r="A62" t="s">
        <v>762</v>
      </c>
      <c r="B62" t="s">
        <v>823</v>
      </c>
      <c r="C62">
        <v>1598032</v>
      </c>
      <c r="D62" t="s">
        <v>207</v>
      </c>
      <c r="E62" t="s">
        <v>168</v>
      </c>
      <c r="F62" t="s">
        <v>530</v>
      </c>
      <c r="G62" t="s">
        <v>887</v>
      </c>
      <c r="H62" t="s">
        <v>893</v>
      </c>
    </row>
    <row r="63" spans="1:20" x14ac:dyDescent="0.25">
      <c r="A63" t="s">
        <v>762</v>
      </c>
      <c r="B63" t="s">
        <v>815</v>
      </c>
      <c r="C63">
        <v>1598038</v>
      </c>
      <c r="D63" t="s">
        <v>207</v>
      </c>
      <c r="E63" t="s">
        <v>168</v>
      </c>
      <c r="F63" t="s">
        <v>530</v>
      </c>
      <c r="G63" t="s">
        <v>887</v>
      </c>
      <c r="H63" t="s">
        <v>893</v>
      </c>
    </row>
    <row r="64" spans="1:20" x14ac:dyDescent="0.25">
      <c r="A64" t="s">
        <v>762</v>
      </c>
      <c r="B64" t="s">
        <v>818</v>
      </c>
      <c r="C64">
        <v>1577546</v>
      </c>
      <c r="D64" t="s">
        <v>207</v>
      </c>
      <c r="E64" t="s">
        <v>168</v>
      </c>
      <c r="F64" t="s">
        <v>530</v>
      </c>
      <c r="G64" t="s">
        <v>887</v>
      </c>
      <c r="H64" t="s">
        <v>893</v>
      </c>
    </row>
    <row r="65" spans="1:8" x14ac:dyDescent="0.25">
      <c r="A65" t="s">
        <v>762</v>
      </c>
      <c r="B65" t="s">
        <v>825</v>
      </c>
      <c r="C65">
        <v>1597855</v>
      </c>
      <c r="D65" t="s">
        <v>207</v>
      </c>
      <c r="E65" t="s">
        <v>168</v>
      </c>
      <c r="F65" t="s">
        <v>530</v>
      </c>
      <c r="G65" t="s">
        <v>887</v>
      </c>
      <c r="H65" t="s">
        <v>893</v>
      </c>
    </row>
    <row r="66" spans="1:8" x14ac:dyDescent="0.25">
      <c r="A66" t="s">
        <v>762</v>
      </c>
      <c r="B66" t="s">
        <v>824</v>
      </c>
      <c r="C66">
        <v>1598707</v>
      </c>
      <c r="D66" t="s">
        <v>207</v>
      </c>
      <c r="E66" t="s">
        <v>168</v>
      </c>
      <c r="F66" t="s">
        <v>530</v>
      </c>
      <c r="G66" t="s">
        <v>887</v>
      </c>
      <c r="H66" t="s">
        <v>893</v>
      </c>
    </row>
    <row r="67" spans="1:8" x14ac:dyDescent="0.25">
      <c r="A67" t="s">
        <v>762</v>
      </c>
      <c r="B67" t="s">
        <v>816</v>
      </c>
      <c r="C67">
        <v>1597168</v>
      </c>
      <c r="D67" t="s">
        <v>207</v>
      </c>
      <c r="E67" t="s">
        <v>168</v>
      </c>
      <c r="F67" t="s">
        <v>530</v>
      </c>
      <c r="G67" t="s">
        <v>887</v>
      </c>
      <c r="H67" t="s">
        <v>893</v>
      </c>
    </row>
    <row r="68" spans="1:8" x14ac:dyDescent="0.25">
      <c r="A68" t="s">
        <v>762</v>
      </c>
      <c r="B68" t="s">
        <v>844</v>
      </c>
      <c r="C68">
        <v>1278225</v>
      </c>
      <c r="D68" t="s">
        <v>234</v>
      </c>
      <c r="E68" t="s">
        <v>596</v>
      </c>
      <c r="F68" t="s">
        <v>530</v>
      </c>
      <c r="G68" t="s">
        <v>887</v>
      </c>
      <c r="H68" t="s">
        <v>894</v>
      </c>
    </row>
    <row r="69" spans="1:8" x14ac:dyDescent="0.25">
      <c r="A69" t="s">
        <v>762</v>
      </c>
      <c r="B69" t="s">
        <v>845</v>
      </c>
      <c r="C69">
        <v>1598649</v>
      </c>
      <c r="D69" t="s">
        <v>599</v>
      </c>
      <c r="E69" t="s">
        <v>600</v>
      </c>
      <c r="F69" t="s">
        <v>530</v>
      </c>
      <c r="G69" t="s">
        <v>887</v>
      </c>
      <c r="H69" t="s">
        <v>902</v>
      </c>
    </row>
    <row r="70" spans="1:8" x14ac:dyDescent="0.25">
      <c r="A70" t="s">
        <v>762</v>
      </c>
      <c r="B70" t="s">
        <v>850</v>
      </c>
      <c r="C70">
        <v>1598555</v>
      </c>
      <c r="D70" t="s">
        <v>211</v>
      </c>
      <c r="E70" t="s">
        <v>212</v>
      </c>
      <c r="F70" t="s">
        <v>530</v>
      </c>
      <c r="G70" t="s">
        <v>887</v>
      </c>
      <c r="H70" t="s">
        <v>889</v>
      </c>
    </row>
    <row r="71" spans="1:8" x14ac:dyDescent="0.25">
      <c r="A71" t="s">
        <v>762</v>
      </c>
      <c r="B71" t="s">
        <v>853</v>
      </c>
      <c r="C71">
        <v>1598872</v>
      </c>
      <c r="D71" t="s">
        <v>608</v>
      </c>
      <c r="E71" t="s">
        <v>609</v>
      </c>
      <c r="F71" t="s">
        <v>530</v>
      </c>
      <c r="G71" t="s">
        <v>887</v>
      </c>
      <c r="H71" t="s">
        <v>896</v>
      </c>
    </row>
    <row r="72" spans="1:8" x14ac:dyDescent="0.25">
      <c r="A72" t="s">
        <v>762</v>
      </c>
      <c r="B72" t="s">
        <v>865</v>
      </c>
      <c r="C72">
        <v>1591243</v>
      </c>
      <c r="D72" t="s">
        <v>214</v>
      </c>
      <c r="E72" t="s">
        <v>215</v>
      </c>
      <c r="F72" t="s">
        <v>530</v>
      </c>
      <c r="G72" t="s">
        <v>887</v>
      </c>
      <c r="H72" t="s">
        <v>897</v>
      </c>
    </row>
    <row r="73" spans="1:8" x14ac:dyDescent="0.25">
      <c r="A73" t="s">
        <v>762</v>
      </c>
      <c r="B73" t="s">
        <v>858</v>
      </c>
      <c r="C73">
        <v>1597890</v>
      </c>
      <c r="D73" t="s">
        <v>214</v>
      </c>
      <c r="E73" t="s">
        <v>215</v>
      </c>
      <c r="F73" t="s">
        <v>530</v>
      </c>
      <c r="G73" t="s">
        <v>887</v>
      </c>
      <c r="H73" t="s">
        <v>897</v>
      </c>
    </row>
    <row r="74" spans="1:8" x14ac:dyDescent="0.25">
      <c r="A74" t="s">
        <v>762</v>
      </c>
      <c r="B74" t="s">
        <v>868</v>
      </c>
      <c r="C74">
        <v>1597437</v>
      </c>
      <c r="D74" t="s">
        <v>220</v>
      </c>
      <c r="E74" t="s">
        <v>221</v>
      </c>
      <c r="F74" t="s">
        <v>530</v>
      </c>
      <c r="G74" t="s">
        <v>887</v>
      </c>
      <c r="H74" t="s">
        <v>898</v>
      </c>
    </row>
    <row r="75" spans="1:8" x14ac:dyDescent="0.25">
      <c r="A75" t="s">
        <v>762</v>
      </c>
      <c r="B75" t="s">
        <v>871</v>
      </c>
      <c r="C75">
        <v>1598288</v>
      </c>
      <c r="D75" t="s">
        <v>224</v>
      </c>
      <c r="E75" t="s">
        <v>227</v>
      </c>
      <c r="F75" t="s">
        <v>530</v>
      </c>
      <c r="G75" t="s">
        <v>887</v>
      </c>
      <c r="H75" t="s">
        <v>900</v>
      </c>
    </row>
    <row r="76" spans="1:8" x14ac:dyDescent="0.25">
      <c r="A76" t="s">
        <v>762</v>
      </c>
      <c r="B76" t="s">
        <v>874</v>
      </c>
      <c r="C76">
        <v>1598270</v>
      </c>
      <c r="D76" t="s">
        <v>224</v>
      </c>
      <c r="E76" t="s">
        <v>225</v>
      </c>
      <c r="F76" t="s">
        <v>530</v>
      </c>
      <c r="G76" t="s">
        <v>887</v>
      </c>
      <c r="H76" t="s">
        <v>899</v>
      </c>
    </row>
    <row r="77" spans="1:8" x14ac:dyDescent="0.25">
      <c r="A77" t="s">
        <v>762</v>
      </c>
      <c r="B77" t="s">
        <v>882</v>
      </c>
      <c r="C77">
        <v>1598486</v>
      </c>
      <c r="D77" t="s">
        <v>193</v>
      </c>
      <c r="E77" t="s">
        <v>194</v>
      </c>
      <c r="F77" t="s">
        <v>530</v>
      </c>
      <c r="G77" t="s">
        <v>887</v>
      </c>
      <c r="H77" t="s">
        <v>892</v>
      </c>
    </row>
    <row r="78" spans="1:8" x14ac:dyDescent="0.25">
      <c r="A78" t="s">
        <v>762</v>
      </c>
      <c r="B78" t="s">
        <v>883</v>
      </c>
      <c r="C78">
        <v>1598512</v>
      </c>
      <c r="D78" t="s">
        <v>211</v>
      </c>
      <c r="E78" t="s">
        <v>212</v>
      </c>
      <c r="F78" t="s">
        <v>530</v>
      </c>
      <c r="G78" t="s">
        <v>887</v>
      </c>
      <c r="H78" t="s">
        <v>889</v>
      </c>
    </row>
    <row r="79" spans="1:8" x14ac:dyDescent="0.25">
      <c r="A79" s="20"/>
      <c r="B79" s="20"/>
      <c r="C79" s="20"/>
      <c r="D79" s="20"/>
      <c r="E79" s="20"/>
      <c r="F79" s="20"/>
      <c r="G79" s="20"/>
      <c r="H79" s="20"/>
    </row>
    <row r="80" spans="1:8" x14ac:dyDescent="0.25">
      <c r="A80" s="20"/>
      <c r="B80" s="20"/>
      <c r="C80" s="20"/>
      <c r="D80" s="20"/>
      <c r="E80" s="20"/>
      <c r="F80" s="20"/>
      <c r="G80" s="20"/>
      <c r="H80" s="20"/>
    </row>
    <row r="81" spans="1:8" x14ac:dyDescent="0.25">
      <c r="A81" s="20"/>
      <c r="B81" s="20"/>
      <c r="C81" s="20"/>
      <c r="D81" s="20"/>
      <c r="E81" s="20"/>
      <c r="F81" s="20"/>
      <c r="G81" s="20"/>
      <c r="H81" s="20"/>
    </row>
  </sheetData>
  <mergeCells count="7">
    <mergeCell ref="K53:K54"/>
    <mergeCell ref="L53:T54"/>
    <mergeCell ref="K2:L3"/>
    <mergeCell ref="K5:K6"/>
    <mergeCell ref="L5:T6"/>
    <mergeCell ref="K29:K30"/>
    <mergeCell ref="L29:T30"/>
  </mergeCells>
  <pageMargins left="0.7" right="0.7" top="0.75" bottom="0.75" header="0.3" footer="0.3"/>
  <pageSetup orientation="portrait" r:id="rId1"/>
  <headerFooter>
    <oddFooter>&amp;C&amp;1#&amp;"Calibri"&amp;12&amp;K000000e&amp; - Confidential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862-3001-44FE-ADA9-F046C177400A}">
  <dimension ref="A1:F3"/>
  <sheetViews>
    <sheetView tabSelected="1" workbookViewId="0">
      <selection activeCell="E1" sqref="E1"/>
    </sheetView>
  </sheetViews>
  <sheetFormatPr defaultRowHeight="15" x14ac:dyDescent="0.25"/>
  <cols>
    <col min="1" max="1" width="36.28515625" bestFit="1" customWidth="1"/>
    <col min="2" max="2" width="10.7109375" bestFit="1" customWidth="1"/>
    <col min="5" max="5" width="26.85546875" bestFit="1" customWidth="1"/>
    <col min="6" max="6" width="10.7109375" bestFit="1" customWidth="1"/>
  </cols>
  <sheetData>
    <row r="1" spans="1:6" x14ac:dyDescent="0.25">
      <c r="A1" s="7" t="s">
        <v>16</v>
      </c>
      <c r="B1" s="7" t="s">
        <v>58</v>
      </c>
      <c r="C1" s="7" t="s">
        <v>14</v>
      </c>
      <c r="D1" s="7" t="s">
        <v>20</v>
      </c>
      <c r="E1" s="7" t="s">
        <v>13</v>
      </c>
      <c r="F1" t="s">
        <v>31</v>
      </c>
    </row>
    <row r="2" spans="1:6" x14ac:dyDescent="0.25">
      <c r="A2" t="s">
        <v>207</v>
      </c>
      <c r="B2" t="s">
        <v>168</v>
      </c>
      <c r="C2" t="s">
        <v>230</v>
      </c>
      <c r="D2" t="s">
        <v>229</v>
      </c>
      <c r="E2" t="s">
        <v>943</v>
      </c>
      <c r="F2" s="8">
        <v>1</v>
      </c>
    </row>
    <row r="3" spans="1:6" x14ac:dyDescent="0.25">
      <c r="A3" t="s">
        <v>4</v>
      </c>
      <c r="F3" s="8">
        <v>1</v>
      </c>
    </row>
  </sheetData>
  <pageMargins left="0.7" right="0.7" top="0.75" bottom="0.75" header="0.3" footer="0.3"/>
  <pageSetup orientation="portrait" r:id="rId2"/>
  <headerFooter>
    <oddFooter>&amp;C&amp;1#&amp;"Calibri"&amp;12&amp;K000000e&amp;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XMLData TextToDisplay="%CLASSIFICATIONDATETIME%">03:22 23/01/2020</XMLData>
</file>

<file path=customXml/item2.xml><?xml version="1.0" encoding="utf-8"?>
<XMLData TextToDisplay="RightsWATCHMark">77|Etisalat-Group-Confidential|{00000000-0000-0000-0000-000000000000}</XMLData>
</file>

<file path=customXml/item3.xml><?xml version="1.0" encoding="utf-8"?>
<XMLData TextToDisplay="%HOSTNAME%">DXB00089671.etisalat.corp.ae</XMLData>
</file>

<file path=customXml/item4.xml><?xml version="1.0" encoding="utf-8"?>
<XMLData TextToDisplay="%EMAILADDRESS%">dlokare@etisalat.ae</XMLData>
</file>

<file path=customXml/item5.xml><?xml version="1.0" encoding="utf-8"?>
<XMLData TextToDisplay="%USERNAME%">dlokare</XMLData>
</file>

<file path=customXml/item6.xml>��< ? x m l   v e r s i o n = " 1 . 0 "   e n c o d i n g = " u t f - 1 6 " ? > < D a t a M a s h u p   x m l n s = " h t t p : / / s c h e m a s . m i c r o s o f t . c o m / D a t a M a s h u p " > A A A A A B Y D A A B Q S w M E F A A C A A g A Z m 6 L U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b o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6 L U i i K R 7 g O A A A A E Q A A A B M A H A B G b 3 J t d W x h c y 9 T Z W N 0 a W 9 u M S 5 t I K I Y A C i g F A A A A A A A A A A A A A A A A A A A A A A A A A A A A C t O T S 7 J z M 9 T C I b Q h t Y A U E s B A i 0 A F A A C A A g A Z m 6 L U u n 8 W i q m A A A A + A A A A B I A A A A A A A A A A A A A A A A A A A A A A E N v b m Z p Z y 9 Q Y W N r Y W d l L n h t b F B L A Q I t A B Q A A g A I A G Z u i 1 I P y u m r p A A A A O k A A A A T A A A A A A A A A A A A A A A A A P I A A A B b Q 2 9 u d G V u d F 9 U e X B l c 1 0 u e G 1 s U E s B A i 0 A F A A C A A g A Z m 6 L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1 f g y D u 8 b N B j o E g / Y O h i 8 M A A A A A A g A A A A A A A 2 Y A A M A A A A A Q A A A A 0 w t 0 2 / p t g A w R 5 2 6 k T c p x X A A A A A A E g A A A o A A A A B A A A A B f 2 Z S P u + D B w C v O a 1 I V 3 f 0 h U A A A A G D z C W 9 s y p 2 Q 6 1 p S 8 W Z G 7 u v W Y m Q / a 5 M E M 0 7 9 5 H S l V K q c O 6 d k / M T 3 k G x O B 0 F q G + P E I E T y / t r T b b u j h 2 J d x 6 C 2 B r v z k B S p 4 k 8 Q A V T g p k Q A t F S G F A A A A P 1 I G I x X P c / g K t r 2 f Q J g v L J q z 3 b r < / D a t a M a s h u p > 
</file>

<file path=customXml/item7.xml><?xml version="1.0" encoding="utf-8"?>
<XMLData TextToDisplay="%DOCUMENTGUID%">{00000000-0000-0000-0000-000000000000}</XMLData>
</file>

<file path=customXml/item8.xml><?xml version="1.0" encoding="utf-8"?>
<sisl xmlns:xsd="http://www.w3.org/2001/XMLSchema" xmlns:xsi="http://www.w3.org/2001/XMLSchema-instance" xmlns="http://www.boldonjames.com/2008/01/sie/internal/label" sislVersion="0" policy="e02a22a5-1858-4a26-a36b-fd26cb37ee25" origin="autoSelectedSuggestion">
  <element uid="a4eaf5c0-f477-40b5-9f66-46e1d3f3143b" value=""/>
</sisl>
</file>

<file path=customXml/itemProps1.xml><?xml version="1.0" encoding="utf-8"?>
<ds:datastoreItem xmlns:ds="http://schemas.openxmlformats.org/officeDocument/2006/customXml" ds:itemID="{1F754080-9EA9-4763-8705-8B41187EDEF5}">
  <ds:schemaRefs/>
</ds:datastoreItem>
</file>

<file path=customXml/itemProps2.xml><?xml version="1.0" encoding="utf-8"?>
<ds:datastoreItem xmlns:ds="http://schemas.openxmlformats.org/officeDocument/2006/customXml" ds:itemID="{39A81F44-726B-446C-B65C-9CB57231CD14}">
  <ds:schemaRefs/>
</ds:datastoreItem>
</file>

<file path=customXml/itemProps3.xml><?xml version="1.0" encoding="utf-8"?>
<ds:datastoreItem xmlns:ds="http://schemas.openxmlformats.org/officeDocument/2006/customXml" ds:itemID="{03C28954-34D4-4EFE-A20E-BB7977A3F662}">
  <ds:schemaRefs/>
</ds:datastoreItem>
</file>

<file path=customXml/itemProps4.xml><?xml version="1.0" encoding="utf-8"?>
<ds:datastoreItem xmlns:ds="http://schemas.openxmlformats.org/officeDocument/2006/customXml" ds:itemID="{1C5F5872-898F-43D9-B4CB-DB97DE13E630}">
  <ds:schemaRefs/>
</ds:datastoreItem>
</file>

<file path=customXml/itemProps5.xml><?xml version="1.0" encoding="utf-8"?>
<ds:datastoreItem xmlns:ds="http://schemas.openxmlformats.org/officeDocument/2006/customXml" ds:itemID="{8188B1B3-1A52-4462-AAE0-5901F1B61504}">
  <ds:schemaRefs/>
</ds:datastoreItem>
</file>

<file path=customXml/itemProps6.xml><?xml version="1.0" encoding="utf-8"?>
<ds:datastoreItem xmlns:ds="http://schemas.openxmlformats.org/officeDocument/2006/customXml" ds:itemID="{E4CD7411-84B0-4429-ACB9-7A14778D5BC2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444BD0B3-29E2-4361-BC92-E8E623BFCCB0}">
  <ds:schemaRefs/>
</ds:datastoreItem>
</file>

<file path=customXml/itemProps8.xml><?xml version="1.0" encoding="utf-8"?>
<ds:datastoreItem xmlns:ds="http://schemas.openxmlformats.org/officeDocument/2006/customXml" ds:itemID="{86266A60-471F-4C50-922D-DCF59A32013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Summary</vt:lpstr>
      <vt:lpstr>Status_Release_Meeting</vt:lpstr>
      <vt:lpstr>WeekendProjects</vt:lpstr>
      <vt:lpstr>New Sheet</vt:lpstr>
      <vt:lpstr>Weekend PIR FSC</vt:lpstr>
      <vt:lpstr>Weekend Tasks &amp; DRs</vt:lpstr>
      <vt:lpstr>CR APPROVAL STATUS</vt:lpstr>
      <vt:lpstr>Pivot Sheet</vt:lpstr>
    </vt:vector>
  </TitlesOfParts>
  <Company>Etisalat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Dipika Lokare</dc:creator>
  <cp:lastModifiedBy>Muhammad Sheharyar Hussain</cp:lastModifiedBy>
  <cp:lastPrinted>2019-10-21T06:53:54Z</cp:lastPrinted>
  <dcterms:created xsi:type="dcterms:W3CDTF">2018-02-08T11:25:37Z</dcterms:created>
  <dcterms:modified xsi:type="dcterms:W3CDTF">2023-09-14T00:19:31Z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77|Etisalat-Group-Confidential|{00000000-0000-0000-0000-000000000000}</vt:lpwstr>
  </property>
  <property fmtid="{D5CDD505-2E9C-101B-9397-08002B2CF9AE}" pid="3" name="docIndexRef">
    <vt:lpwstr>e4057c8d-3a21-483d-a449-001b899e6a17</vt:lpwstr>
  </property>
  <property fmtid="{D5CDD505-2E9C-101B-9397-08002B2CF9AE}" pid="4" name="bjSaver">
    <vt:lpwstr>P0L/0hZpyFK1aQ/HuRJw1ovdNNa9oXsN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policy="e02a22a5-1858-4a26-a36b-fd26cb37ee25" origin="autoSelectedSuggestion" xmlns="http://w</vt:lpwstr>
  </property>
  <property fmtid="{D5CDD505-2E9C-101B-9397-08002B2CF9AE}" pid="6" name="bjDocumentLabelXML-0">
    <vt:lpwstr>ww.boldonjames.com/2008/01/sie/internal/label"&gt;&lt;element uid="a4eaf5c0-f477-40b5-9f66-46e1d3f3143b" value="" /&gt;&lt;/sisl&gt;</vt:lpwstr>
  </property>
  <property fmtid="{D5CDD505-2E9C-101B-9397-08002B2CF9AE}" pid="7" name="bjClsUserRVM">
    <vt:lpwstr>[]</vt:lpwstr>
  </property>
  <property fmtid="{D5CDD505-2E9C-101B-9397-08002B2CF9AE}" pid="8" name="bjDocumentSecurityLabel">
    <vt:lpwstr>e&amp; - Restricted</vt:lpwstr>
  </property>
  <property fmtid="{D5CDD505-2E9C-101B-9397-08002B2CF9AE}" pid="9" name="MSIP_Label_bcded560-9163-473e-8e7b-b8356895f85a_Enabled">
    <vt:lpwstr>true</vt:lpwstr>
  </property>
  <property fmtid="{D5CDD505-2E9C-101B-9397-08002B2CF9AE}" pid="10" name="MSIP_Label_bcded560-9163-473e-8e7b-b8356895f85a_SetDate">
    <vt:lpwstr>2023-09-14T00:19:31Z</vt:lpwstr>
  </property>
  <property fmtid="{D5CDD505-2E9C-101B-9397-08002B2CF9AE}" pid="11" name="MSIP_Label_bcded560-9163-473e-8e7b-b8356895f85a_Method">
    <vt:lpwstr>Standard</vt:lpwstr>
  </property>
  <property fmtid="{D5CDD505-2E9C-101B-9397-08002B2CF9AE}" pid="12" name="MSIP_Label_bcded560-9163-473e-8e7b-b8356895f85a_Name">
    <vt:lpwstr>Confidential</vt:lpwstr>
  </property>
  <property fmtid="{D5CDD505-2E9C-101B-9397-08002B2CF9AE}" pid="13" name="MSIP_Label_bcded560-9163-473e-8e7b-b8356895f85a_SiteId">
    <vt:lpwstr>956d0a5b-65df-40ee-b210-145b0e79eac8</vt:lpwstr>
  </property>
  <property fmtid="{D5CDD505-2E9C-101B-9397-08002B2CF9AE}" pid="14" name="MSIP_Label_bcded560-9163-473e-8e7b-b8356895f85a_ActionId">
    <vt:lpwstr>33fac71e-57c8-46e1-8f6b-b0c6fa19bb78</vt:lpwstr>
  </property>
  <property fmtid="{D5CDD505-2E9C-101B-9397-08002B2CF9AE}" pid="15" name="MSIP_Label_bcded560-9163-473e-8e7b-b8356895f85a_ContentBits">
    <vt:lpwstr>2</vt:lpwstr>
  </property>
</Properties>
</file>