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https://psconline-my.sharepoint.com/personal/graham_psc_org/Documents/Desktop/"/>
    </mc:Choice>
  </mc:AlternateContent>
  <xr:revisionPtr revIDLastSave="1253" documentId="8_{96AFAD07-4F98-4B7E-A815-AD7CAC6E4A52}" xr6:coauthVersionLast="47" xr6:coauthVersionMax="47" xr10:uidLastSave="{F5C72086-0A75-4FB5-ABA0-576F09DFFFBF}"/>
  <bookViews>
    <workbookView xWindow="-28920" yWindow="-120" windowWidth="29040" windowHeight="15840" tabRatio="862" activeTab="2" xr2:uid="{00000000-000D-0000-FFFF-FFFF00000000}"/>
  </bookViews>
  <sheets>
    <sheet name="Hello" sheetId="65" r:id="rId1"/>
    <sheet name="TOC" sheetId="63" r:id="rId2"/>
    <sheet name="A1" sheetId="11" r:id="rId3"/>
    <sheet name="A2" sheetId="3" r:id="rId4"/>
    <sheet name="A3" sheetId="4" r:id="rId5"/>
    <sheet name="A4" sheetId="42" r:id="rId6"/>
    <sheet name="A5" sheetId="43" r:id="rId7"/>
    <sheet name="A6" sheetId="44" r:id="rId8"/>
    <sheet name="A7" sheetId="45" r:id="rId9"/>
    <sheet name="A8" sheetId="46" r:id="rId10"/>
    <sheet name="A9" sheetId="47" r:id="rId11"/>
    <sheet name="A10" sheetId="48" r:id="rId12"/>
    <sheet name="A11" sheetId="49" r:id="rId13"/>
    <sheet name="A12" sheetId="50" r:id="rId14"/>
    <sheet name="A13" sheetId="51" r:id="rId15"/>
    <sheet name="A14" sheetId="52" r:id="rId16"/>
    <sheet name="A15" sheetId="53" r:id="rId17"/>
    <sheet name="A16" sheetId="26" r:id="rId18"/>
    <sheet name="A17" sheetId="28" r:id="rId19"/>
    <sheet name="A18" sheetId="30" r:id="rId20"/>
    <sheet name="A19" sheetId="32" r:id="rId21"/>
    <sheet name="A20" sheetId="34" r:id="rId22"/>
    <sheet name="A21" sheetId="37" r:id="rId23"/>
    <sheet name="A22" sheetId="38" r:id="rId24"/>
    <sheet name="A23" sheetId="9" r:id="rId25"/>
    <sheet name="A24" sheetId="10" r:id="rId26"/>
    <sheet name="A25" sheetId="41" r:id="rId27"/>
    <sheet name="Exec summ" sheetId="54" state="hidden" r:id="rId28"/>
  </sheets>
  <definedNames>
    <definedName name="OLE_LINK1" localSheetId="19">'A18'!$E$39</definedName>
    <definedName name="OLE_LINK3" localSheetId="17">'A16'!$H$41</definedName>
    <definedName name="OLE_LINK5" localSheetId="17">'A16'!$H$41</definedName>
    <definedName name="OLE_LINK6" localSheetId="20">'A19'!$E$41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8" i="38" l="1"/>
  <c r="H17" i="10"/>
  <c r="H105" i="3"/>
  <c r="J122" i="30"/>
  <c r="J123" i="30"/>
  <c r="J124" i="30"/>
  <c r="I122" i="30"/>
  <c r="I123" i="30"/>
  <c r="I124" i="30"/>
  <c r="G122" i="30"/>
  <c r="G123" i="30"/>
  <c r="G124" i="30"/>
  <c r="F122" i="30"/>
  <c r="F123" i="30"/>
  <c r="F124" i="30"/>
  <c r="B40" i="41" l="1"/>
  <c r="C40" i="10"/>
  <c r="C40" i="41" s="1"/>
  <c r="B40" i="10"/>
  <c r="H50" i="9"/>
  <c r="G50" i="9"/>
  <c r="G122" i="9" s="1"/>
  <c r="F49" i="9"/>
  <c r="F50" i="9"/>
  <c r="D50" i="9"/>
  <c r="C50" i="9"/>
  <c r="B50" i="9"/>
  <c r="B3" i="9"/>
  <c r="B122" i="26"/>
  <c r="B120" i="26"/>
  <c r="B121" i="26"/>
  <c r="B123" i="26"/>
  <c r="B124" i="26"/>
  <c r="H123" i="11"/>
  <c r="G123" i="11"/>
  <c r="F123" i="11"/>
  <c r="E123" i="11"/>
  <c r="D123" i="11"/>
  <c r="C123" i="11"/>
  <c r="B123"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4" i="11"/>
  <c r="I50" i="9" l="1"/>
  <c r="E50" i="9"/>
  <c r="E126" i="38"/>
  <c r="J123" i="38"/>
  <c r="J124" i="38"/>
  <c r="J125" i="38"/>
  <c r="J126" i="38"/>
  <c r="I123" i="38"/>
  <c r="I124" i="38"/>
  <c r="I125" i="38"/>
  <c r="I126" i="38"/>
  <c r="H124" i="38"/>
  <c r="H125" i="38"/>
  <c r="H126" i="38"/>
  <c r="G124" i="38"/>
  <c r="G125" i="38"/>
  <c r="G126" i="38"/>
  <c r="F124" i="38"/>
  <c r="F125" i="38"/>
  <c r="F126" i="38"/>
  <c r="E123" i="38"/>
  <c r="E124" i="38"/>
  <c r="E125" i="38"/>
  <c r="D123" i="38"/>
  <c r="D124" i="38"/>
  <c r="D125" i="38"/>
  <c r="D126" i="38"/>
  <c r="C123" i="38"/>
  <c r="C124" i="38"/>
  <c r="C125" i="38"/>
  <c r="C126" i="38"/>
  <c r="B123" i="38"/>
  <c r="B124" i="38"/>
  <c r="B125" i="38"/>
  <c r="B126" i="38"/>
  <c r="H122" i="9"/>
  <c r="F40" i="10"/>
  <c r="G40" i="10"/>
  <c r="H40" i="10"/>
  <c r="H40" i="41" s="1"/>
  <c r="C122" i="9"/>
  <c r="F122" i="9"/>
  <c r="B125" i="37"/>
  <c r="C125" i="37"/>
  <c r="D125" i="37"/>
  <c r="E125" i="37"/>
  <c r="F125" i="37"/>
  <c r="G125" i="37"/>
  <c r="H125" i="37"/>
  <c r="I125" i="37"/>
  <c r="J125" i="37"/>
  <c r="K125" i="37"/>
  <c r="L125" i="37"/>
  <c r="M125" i="37"/>
  <c r="B124" i="34"/>
  <c r="C124" i="34"/>
  <c r="D124" i="34"/>
  <c r="E124" i="34"/>
  <c r="F124" i="34"/>
  <c r="G124" i="34"/>
  <c r="H124" i="34"/>
  <c r="I124" i="34"/>
  <c r="J124" i="34"/>
  <c r="K124" i="34"/>
  <c r="L124" i="34"/>
  <c r="M124" i="34"/>
  <c r="B124" i="32"/>
  <c r="C124" i="32"/>
  <c r="D124" i="32"/>
  <c r="E124" i="32"/>
  <c r="F124" i="32"/>
  <c r="G124" i="32"/>
  <c r="H124" i="32"/>
  <c r="I124" i="32"/>
  <c r="J124" i="32"/>
  <c r="B106" i="32"/>
  <c r="B124" i="30"/>
  <c r="C124" i="30"/>
  <c r="B122" i="28"/>
  <c r="C122" i="28"/>
  <c r="D122" i="28"/>
  <c r="E122" i="28"/>
  <c r="F122" i="28"/>
  <c r="G122" i="28"/>
  <c r="H122" i="28"/>
  <c r="I122" i="28"/>
  <c r="J122" i="28"/>
  <c r="K122" i="28"/>
  <c r="L122" i="28"/>
  <c r="M122" i="28"/>
  <c r="C124" i="26"/>
  <c r="D124" i="26"/>
  <c r="E124" i="26"/>
  <c r="F124" i="26"/>
  <c r="G124" i="26"/>
  <c r="H124" i="26"/>
  <c r="I124" i="26"/>
  <c r="J124" i="26"/>
  <c r="K124" i="26"/>
  <c r="L124" i="26"/>
  <c r="M124" i="26"/>
  <c r="B128" i="52"/>
  <c r="C128" i="52"/>
  <c r="D128" i="52"/>
  <c r="E128" i="52"/>
  <c r="F128" i="52"/>
  <c r="G128" i="52"/>
  <c r="H128" i="52"/>
  <c r="I128" i="52"/>
  <c r="J128" i="52"/>
  <c r="K128" i="52"/>
  <c r="L128" i="52"/>
  <c r="M128" i="52"/>
  <c r="B124" i="53"/>
  <c r="C124" i="53"/>
  <c r="D124" i="53"/>
  <c r="E124" i="53"/>
  <c r="F124" i="53"/>
  <c r="G124" i="53"/>
  <c r="H124" i="53"/>
  <c r="I124" i="53"/>
  <c r="J124" i="53"/>
  <c r="K124" i="53"/>
  <c r="L124" i="53"/>
  <c r="M124" i="53"/>
  <c r="B124" i="51"/>
  <c r="C124" i="51"/>
  <c r="D124" i="51"/>
  <c r="E124" i="51"/>
  <c r="F124" i="51"/>
  <c r="G124" i="51"/>
  <c r="H124" i="51"/>
  <c r="I124" i="51"/>
  <c r="J124" i="51"/>
  <c r="K124" i="51"/>
  <c r="L124" i="51"/>
  <c r="M124" i="51"/>
  <c r="N124" i="51"/>
  <c r="O124" i="51"/>
  <c r="P124" i="51"/>
  <c r="Q124" i="51"/>
  <c r="R124" i="51"/>
  <c r="S124" i="51"/>
  <c r="B123" i="51"/>
  <c r="C123" i="51"/>
  <c r="D123" i="51"/>
  <c r="E123" i="51"/>
  <c r="F123" i="51"/>
  <c r="G123" i="51"/>
  <c r="H123" i="51"/>
  <c r="I123" i="51"/>
  <c r="J123" i="51"/>
  <c r="K123" i="51"/>
  <c r="L123" i="51"/>
  <c r="M123" i="51"/>
  <c r="N123" i="51"/>
  <c r="O123" i="51"/>
  <c r="P123" i="51"/>
  <c r="Q123" i="51"/>
  <c r="R123" i="51"/>
  <c r="S123" i="51"/>
  <c r="B124" i="50"/>
  <c r="C124" i="50"/>
  <c r="D124" i="50"/>
  <c r="E124" i="50"/>
  <c r="F124" i="50"/>
  <c r="G124" i="50"/>
  <c r="H124" i="50"/>
  <c r="I124" i="50"/>
  <c r="J124" i="50"/>
  <c r="K124" i="50"/>
  <c r="L124" i="50"/>
  <c r="M124" i="50"/>
  <c r="N124" i="50"/>
  <c r="O124" i="50"/>
  <c r="P124" i="50"/>
  <c r="B124" i="49"/>
  <c r="C124" i="49"/>
  <c r="D124" i="49"/>
  <c r="E124" i="49"/>
  <c r="F124" i="49"/>
  <c r="G124" i="49"/>
  <c r="H124" i="49"/>
  <c r="I124" i="49"/>
  <c r="J124" i="49"/>
  <c r="K124" i="49"/>
  <c r="L124" i="49"/>
  <c r="M124" i="49"/>
  <c r="N124" i="49"/>
  <c r="O124" i="49"/>
  <c r="P124" i="49"/>
  <c r="B122" i="48"/>
  <c r="C122" i="48"/>
  <c r="D122" i="48"/>
  <c r="E122" i="48"/>
  <c r="F122" i="48"/>
  <c r="B123" i="47"/>
  <c r="C123" i="47"/>
  <c r="D123" i="47"/>
  <c r="J50" i="9" l="1"/>
  <c r="J122" i="9" s="1"/>
  <c r="G120" i="10"/>
  <c r="G40" i="41"/>
  <c r="G120" i="41" s="1"/>
  <c r="F40" i="41"/>
  <c r="F120" i="41" s="1"/>
  <c r="C120" i="41"/>
  <c r="F120" i="10"/>
  <c r="I40" i="10"/>
  <c r="C120" i="10"/>
  <c r="H120" i="10"/>
  <c r="H120" i="41"/>
  <c r="B120" i="10"/>
  <c r="B124" i="46"/>
  <c r="C124" i="46"/>
  <c r="D124" i="46"/>
  <c r="E124" i="46"/>
  <c r="F124" i="46"/>
  <c r="G124" i="46"/>
  <c r="H124" i="46"/>
  <c r="I124" i="46"/>
  <c r="J124" i="46"/>
  <c r="K124" i="46"/>
  <c r="L124" i="46"/>
  <c r="M124" i="46"/>
  <c r="N124" i="46"/>
  <c r="O124" i="46"/>
  <c r="P124" i="46"/>
  <c r="Q124" i="46"/>
  <c r="R124" i="46"/>
  <c r="S124" i="46"/>
  <c r="B123" i="45"/>
  <c r="C123" i="45"/>
  <c r="D123" i="45"/>
  <c r="E123" i="45"/>
  <c r="F123" i="45"/>
  <c r="G123" i="45"/>
  <c r="H123" i="45"/>
  <c r="I123" i="45"/>
  <c r="J123" i="45"/>
  <c r="K123" i="45"/>
  <c r="L123" i="45"/>
  <c r="M123" i="45"/>
  <c r="N123" i="45"/>
  <c r="O123" i="45"/>
  <c r="P123" i="45"/>
  <c r="Q123" i="45"/>
  <c r="R123" i="45"/>
  <c r="S123" i="45"/>
  <c r="B121" i="44"/>
  <c r="C121" i="44"/>
  <c r="D121" i="44"/>
  <c r="E121" i="44"/>
  <c r="F121" i="44"/>
  <c r="B123" i="43"/>
  <c r="C123" i="43"/>
  <c r="D123" i="43"/>
  <c r="B124" i="43"/>
  <c r="C124" i="43"/>
  <c r="D124" i="43"/>
  <c r="B124" i="42"/>
  <c r="C124" i="42"/>
  <c r="D124" i="42"/>
  <c r="E124" i="42"/>
  <c r="F124" i="42"/>
  <c r="G124" i="42"/>
  <c r="H124" i="42"/>
  <c r="I124" i="42"/>
  <c r="J124" i="42"/>
  <c r="K124" i="42"/>
  <c r="L124" i="42"/>
  <c r="M124" i="42"/>
  <c r="B121" i="4"/>
  <c r="C121" i="4"/>
  <c r="D121" i="4"/>
  <c r="E121" i="4"/>
  <c r="F121" i="4"/>
  <c r="G121" i="4"/>
  <c r="H121" i="4"/>
  <c r="B121" i="3"/>
  <c r="C121" i="3"/>
  <c r="D121" i="3"/>
  <c r="E121" i="3"/>
  <c r="F121" i="3"/>
  <c r="G121" i="3"/>
  <c r="H121" i="3"/>
  <c r="B122" i="11"/>
  <c r="H50" i="11"/>
  <c r="I120" i="10" l="1"/>
  <c r="I40" i="41"/>
  <c r="I120" i="41" s="1"/>
  <c r="D124" i="30"/>
  <c r="H124" i="30"/>
  <c r="D122" i="9"/>
  <c r="I122" i="9"/>
  <c r="H7" i="38"/>
  <c r="H8" i="38"/>
  <c r="H9" i="38"/>
  <c r="H10" i="38"/>
  <c r="H11" i="38"/>
  <c r="H12" i="38"/>
  <c r="H13" i="38"/>
  <c r="H14" i="38"/>
  <c r="H15" i="38"/>
  <c r="H16" i="38"/>
  <c r="H17" i="38"/>
  <c r="H18" i="38"/>
  <c r="H19" i="38"/>
  <c r="H20" i="38"/>
  <c r="H21" i="38"/>
  <c r="H22" i="38"/>
  <c r="H23" i="38"/>
  <c r="H24" i="38"/>
  <c r="H25" i="38"/>
  <c r="H26" i="38"/>
  <c r="H27" i="38"/>
  <c r="H28" i="38"/>
  <c r="H29" i="38"/>
  <c r="H30" i="38"/>
  <c r="H31" i="38"/>
  <c r="H32" i="38"/>
  <c r="H33" i="38"/>
  <c r="H34" i="38"/>
  <c r="H35" i="38"/>
  <c r="H36" i="38"/>
  <c r="H37" i="38"/>
  <c r="H38" i="38"/>
  <c r="H39" i="38"/>
  <c r="H40" i="38"/>
  <c r="H41" i="38"/>
  <c r="H42" i="38"/>
  <c r="H43" i="38"/>
  <c r="H44" i="38"/>
  <c r="H45" i="38"/>
  <c r="H46" i="38"/>
  <c r="H47" i="38"/>
  <c r="H48" i="38"/>
  <c r="H49" i="38"/>
  <c r="H6" i="38"/>
  <c r="B122" i="9" l="1"/>
  <c r="B120" i="41"/>
  <c r="H39" i="10"/>
  <c r="B49" i="9"/>
  <c r="B121" i="9" s="1"/>
  <c r="B123" i="30"/>
  <c r="C123" i="30"/>
  <c r="D123" i="30"/>
  <c r="H123" i="30"/>
  <c r="B127" i="52"/>
  <c r="C127" i="52"/>
  <c r="D127" i="52"/>
  <c r="E127" i="52"/>
  <c r="F127" i="52"/>
  <c r="G127" i="52"/>
  <c r="H127" i="52"/>
  <c r="I127" i="52"/>
  <c r="J127" i="52"/>
  <c r="K127" i="52"/>
  <c r="L127" i="52"/>
  <c r="M127" i="52"/>
  <c r="C49" i="9"/>
  <c r="C121" i="9" s="1"/>
  <c r="F121" i="9"/>
  <c r="G49" i="9"/>
  <c r="G121" i="9" s="1"/>
  <c r="H49" i="9"/>
  <c r="D40" i="10" l="1"/>
  <c r="D40" i="41" s="1"/>
  <c r="E122" i="9"/>
  <c r="I49" i="9"/>
  <c r="H121" i="9"/>
  <c r="B123" i="49"/>
  <c r="C123" i="49"/>
  <c r="D123" i="49"/>
  <c r="E123" i="49"/>
  <c r="F123" i="49"/>
  <c r="G123" i="49"/>
  <c r="H123" i="49"/>
  <c r="I123" i="49"/>
  <c r="J123" i="49"/>
  <c r="K123" i="49"/>
  <c r="L123" i="49"/>
  <c r="M123" i="49"/>
  <c r="N123" i="49"/>
  <c r="O123" i="49"/>
  <c r="P123" i="49"/>
  <c r="B122" i="45"/>
  <c r="C122" i="45"/>
  <c r="D122" i="45"/>
  <c r="E122" i="45"/>
  <c r="F122" i="45"/>
  <c r="G122" i="45"/>
  <c r="H122" i="45"/>
  <c r="I122" i="45"/>
  <c r="J122" i="45"/>
  <c r="K122" i="45"/>
  <c r="L122" i="45"/>
  <c r="M122" i="45"/>
  <c r="N122" i="45"/>
  <c r="O122" i="45"/>
  <c r="P122" i="45"/>
  <c r="Q122" i="45"/>
  <c r="R122" i="45"/>
  <c r="S122" i="45"/>
  <c r="I121" i="9" l="1"/>
  <c r="D120" i="41"/>
  <c r="D120" i="10"/>
  <c r="E40" i="10"/>
  <c r="E40" i="41" s="1"/>
  <c r="C122" i="11"/>
  <c r="D122" i="11"/>
  <c r="E122" i="11"/>
  <c r="F122" i="11"/>
  <c r="G122" i="11"/>
  <c r="H122" i="11"/>
  <c r="B120" i="3"/>
  <c r="C120" i="3"/>
  <c r="D120" i="3"/>
  <c r="E120" i="3"/>
  <c r="F120" i="3"/>
  <c r="G120" i="3"/>
  <c r="H120" i="3"/>
  <c r="B120" i="4"/>
  <c r="C120" i="4"/>
  <c r="D120" i="4"/>
  <c r="E120" i="4"/>
  <c r="F120" i="4"/>
  <c r="G120" i="4"/>
  <c r="H120" i="4"/>
  <c r="B123" i="42"/>
  <c r="C123" i="42"/>
  <c r="D123" i="42"/>
  <c r="E123" i="42"/>
  <c r="F123" i="42"/>
  <c r="G123" i="42"/>
  <c r="H123" i="42"/>
  <c r="I123" i="42"/>
  <c r="J123" i="42"/>
  <c r="K123" i="42"/>
  <c r="L123" i="42"/>
  <c r="M123" i="42"/>
  <c r="B120" i="44"/>
  <c r="C120" i="44"/>
  <c r="D120" i="44"/>
  <c r="E120" i="44"/>
  <c r="F120" i="44"/>
  <c r="B123" i="46"/>
  <c r="C123" i="46"/>
  <c r="D123" i="46"/>
  <c r="E123" i="46"/>
  <c r="F123" i="46"/>
  <c r="G123" i="46"/>
  <c r="H123" i="46"/>
  <c r="I123" i="46"/>
  <c r="J123" i="46"/>
  <c r="K123" i="46"/>
  <c r="L123" i="46"/>
  <c r="M123" i="46"/>
  <c r="N123" i="46"/>
  <c r="O123" i="46"/>
  <c r="P123" i="46"/>
  <c r="Q123" i="46"/>
  <c r="R123" i="46"/>
  <c r="S123" i="46"/>
  <c r="B122" i="47"/>
  <c r="C122" i="47"/>
  <c r="D122" i="47"/>
  <c r="C123" i="26"/>
  <c r="D123" i="26"/>
  <c r="E123" i="26"/>
  <c r="F123" i="26"/>
  <c r="G123" i="26"/>
  <c r="H123" i="26"/>
  <c r="I123" i="26"/>
  <c r="J123" i="26"/>
  <c r="K123" i="26"/>
  <c r="L123" i="26"/>
  <c r="M123" i="26"/>
  <c r="B121" i="48"/>
  <c r="C121" i="48"/>
  <c r="D121" i="48"/>
  <c r="E121" i="48"/>
  <c r="F121" i="48"/>
  <c r="B123" i="50"/>
  <c r="C123" i="50"/>
  <c r="D123" i="50"/>
  <c r="E123" i="50"/>
  <c r="F123" i="50"/>
  <c r="G123" i="50"/>
  <c r="H123" i="50"/>
  <c r="I123" i="50"/>
  <c r="J123" i="50"/>
  <c r="K123" i="50"/>
  <c r="L123" i="50"/>
  <c r="M123" i="50"/>
  <c r="N123" i="50"/>
  <c r="O123" i="50"/>
  <c r="P123" i="50"/>
  <c r="B123" i="53"/>
  <c r="C123" i="53"/>
  <c r="D123" i="53"/>
  <c r="E123" i="53"/>
  <c r="F123" i="53"/>
  <c r="G123" i="53"/>
  <c r="H123" i="53"/>
  <c r="I123" i="53"/>
  <c r="J123" i="53"/>
  <c r="K123" i="53"/>
  <c r="L123" i="53"/>
  <c r="M123" i="53"/>
  <c r="B121" i="28"/>
  <c r="C121" i="28"/>
  <c r="D121" i="28"/>
  <c r="E121" i="28"/>
  <c r="F121" i="28"/>
  <c r="G121" i="28"/>
  <c r="H121" i="28"/>
  <c r="I121" i="28"/>
  <c r="J121" i="28"/>
  <c r="K121" i="28"/>
  <c r="L121" i="28"/>
  <c r="M121" i="28"/>
  <c r="B123" i="32"/>
  <c r="C123" i="32"/>
  <c r="D123" i="32"/>
  <c r="E123" i="32"/>
  <c r="F123" i="32"/>
  <c r="G123" i="32"/>
  <c r="H123" i="32"/>
  <c r="I123" i="32"/>
  <c r="J123" i="32"/>
  <c r="B123" i="34"/>
  <c r="C123" i="34"/>
  <c r="D123" i="34"/>
  <c r="E123" i="34"/>
  <c r="F123" i="34"/>
  <c r="G123" i="34"/>
  <c r="H123" i="34"/>
  <c r="I123" i="34"/>
  <c r="J123" i="34"/>
  <c r="K123" i="34"/>
  <c r="L123" i="34"/>
  <c r="M123" i="34"/>
  <c r="B39" i="10"/>
  <c r="B39" i="41" s="1"/>
  <c r="B119" i="41" s="1"/>
  <c r="F39" i="10"/>
  <c r="F39" i="41" s="1"/>
  <c r="F119" i="41" s="1"/>
  <c r="G39" i="10"/>
  <c r="G39" i="41" s="1"/>
  <c r="G119" i="41" s="1"/>
  <c r="B124" i="37"/>
  <c r="C124" i="37"/>
  <c r="D124" i="37"/>
  <c r="E124" i="37"/>
  <c r="F124" i="37"/>
  <c r="G124" i="37"/>
  <c r="H124" i="37"/>
  <c r="I124" i="37"/>
  <c r="J124" i="37"/>
  <c r="K124" i="37"/>
  <c r="L124" i="37"/>
  <c r="M124" i="37"/>
  <c r="G119" i="10" l="1"/>
  <c r="E120" i="10"/>
  <c r="J40" i="10"/>
  <c r="J40" i="41" s="1"/>
  <c r="E120" i="41"/>
  <c r="C39" i="10"/>
  <c r="C39" i="41" s="1"/>
  <c r="C119" i="41" s="1"/>
  <c r="I39" i="10"/>
  <c r="I39" i="41" s="1"/>
  <c r="I119" i="41" s="1"/>
  <c r="F119" i="10"/>
  <c r="H39" i="41"/>
  <c r="H119" i="41" s="1"/>
  <c r="C119" i="10"/>
  <c r="B119" i="10"/>
  <c r="H119" i="10"/>
  <c r="H37" i="10"/>
  <c r="H117" i="10" s="1"/>
  <c r="H36" i="10"/>
  <c r="H35" i="10"/>
  <c r="H115" i="10" s="1"/>
  <c r="H34" i="10"/>
  <c r="H114" i="10" s="1"/>
  <c r="H33" i="10"/>
  <c r="H113" i="10" s="1"/>
  <c r="H32" i="10"/>
  <c r="H31" i="10"/>
  <c r="H30" i="10"/>
  <c r="H110" i="10" s="1"/>
  <c r="H29" i="10"/>
  <c r="H109" i="10" s="1"/>
  <c r="H28" i="10"/>
  <c r="H108" i="10" s="1"/>
  <c r="H27" i="10"/>
  <c r="H107" i="10" s="1"/>
  <c r="H26" i="10"/>
  <c r="H25" i="10"/>
  <c r="H24" i="10"/>
  <c r="H23" i="10"/>
  <c r="H22" i="10"/>
  <c r="H21" i="10"/>
  <c r="H20" i="10"/>
  <c r="H19" i="10"/>
  <c r="H18" i="10"/>
  <c r="G38" i="10"/>
  <c r="G118" i="10" s="1"/>
  <c r="F38" i="10"/>
  <c r="F118" i="10" s="1"/>
  <c r="G37" i="10"/>
  <c r="G117" i="10" s="1"/>
  <c r="F37" i="10"/>
  <c r="G36" i="10"/>
  <c r="G116" i="10" s="1"/>
  <c r="F36" i="10"/>
  <c r="F116" i="10" s="1"/>
  <c r="G35" i="10"/>
  <c r="G115" i="10" s="1"/>
  <c r="F35" i="10"/>
  <c r="G34" i="10"/>
  <c r="G114" i="10" s="1"/>
  <c r="F34" i="10"/>
  <c r="G33" i="10"/>
  <c r="G113" i="10" s="1"/>
  <c r="F33" i="10"/>
  <c r="G32" i="10"/>
  <c r="G112" i="10" s="1"/>
  <c r="F32" i="10"/>
  <c r="G31" i="10"/>
  <c r="G111" i="10" s="1"/>
  <c r="F31" i="10"/>
  <c r="G30" i="10"/>
  <c r="G110" i="10" s="1"/>
  <c r="F30" i="10"/>
  <c r="F110" i="10" s="1"/>
  <c r="G29" i="10"/>
  <c r="G109" i="10" s="1"/>
  <c r="F29" i="10"/>
  <c r="G28" i="10"/>
  <c r="G108" i="10" s="1"/>
  <c r="F28" i="10"/>
  <c r="F108" i="10" s="1"/>
  <c r="G27" i="10"/>
  <c r="G107" i="10" s="1"/>
  <c r="F27" i="10"/>
  <c r="G26" i="10"/>
  <c r="F26" i="10"/>
  <c r="G25" i="10"/>
  <c r="F25" i="10"/>
  <c r="G24" i="10"/>
  <c r="F24" i="10"/>
  <c r="G23" i="10"/>
  <c r="F23" i="10"/>
  <c r="G22" i="10"/>
  <c r="F22" i="10"/>
  <c r="G21" i="10"/>
  <c r="F21" i="10"/>
  <c r="G20" i="10"/>
  <c r="F20" i="10"/>
  <c r="G19" i="10"/>
  <c r="F19" i="10"/>
  <c r="G18" i="10"/>
  <c r="F18" i="10"/>
  <c r="G17" i="10"/>
  <c r="F17" i="10"/>
  <c r="G16" i="10"/>
  <c r="F16" i="10"/>
  <c r="G15" i="10"/>
  <c r="F15" i="10"/>
  <c r="G14" i="10"/>
  <c r="F14" i="10"/>
  <c r="G13" i="10"/>
  <c r="F13" i="10"/>
  <c r="G12" i="10"/>
  <c r="F12" i="10"/>
  <c r="G11" i="10"/>
  <c r="F11" i="10"/>
  <c r="G10" i="10"/>
  <c r="F10" i="10"/>
  <c r="G9" i="10"/>
  <c r="F9" i="10"/>
  <c r="G8" i="10"/>
  <c r="F8" i="10"/>
  <c r="G7" i="10"/>
  <c r="F7" i="10"/>
  <c r="G6" i="10"/>
  <c r="F6" i="10"/>
  <c r="G5" i="10"/>
  <c r="F5" i="10"/>
  <c r="G4" i="10"/>
  <c r="F4" i="10"/>
  <c r="G3" i="10"/>
  <c r="I3" i="10" s="1"/>
  <c r="F3" i="10"/>
  <c r="D36" i="10"/>
  <c r="D116" i="10" s="1"/>
  <c r="D35" i="10"/>
  <c r="D115" i="10" s="1"/>
  <c r="D34" i="10"/>
  <c r="D114" i="10" s="1"/>
  <c r="D33" i="10"/>
  <c r="D113" i="10" s="1"/>
  <c r="D32" i="10"/>
  <c r="D112" i="10" s="1"/>
  <c r="D31" i="10"/>
  <c r="D111" i="10" s="1"/>
  <c r="D30" i="10"/>
  <c r="D110" i="10" s="1"/>
  <c r="D29" i="10"/>
  <c r="D109" i="10" s="1"/>
  <c r="D28" i="10"/>
  <c r="D108" i="10" s="1"/>
  <c r="D27" i="10"/>
  <c r="D107" i="10" s="1"/>
  <c r="D26" i="10"/>
  <c r="D25" i="10"/>
  <c r="D24" i="10"/>
  <c r="D23" i="10"/>
  <c r="D22" i="10"/>
  <c r="D21" i="10"/>
  <c r="D20" i="10"/>
  <c r="D19" i="10"/>
  <c r="D18" i="10"/>
  <c r="D17" i="10"/>
  <c r="D16" i="10"/>
  <c r="D15" i="10"/>
  <c r="D14" i="10"/>
  <c r="D13" i="10"/>
  <c r="D12" i="10"/>
  <c r="D11" i="10"/>
  <c r="D10" i="10"/>
  <c r="D9" i="10"/>
  <c r="D8" i="10"/>
  <c r="D7" i="10"/>
  <c r="D6" i="10"/>
  <c r="D5" i="10"/>
  <c r="D4" i="10"/>
  <c r="D3" i="10"/>
  <c r="B38" i="10"/>
  <c r="B37" i="10"/>
  <c r="C37" i="10" s="1"/>
  <c r="C117" i="10" s="1"/>
  <c r="B36" i="10"/>
  <c r="B116" i="10" s="1"/>
  <c r="B35" i="10"/>
  <c r="B115" i="10" s="1"/>
  <c r="B34" i="10"/>
  <c r="C34" i="10" s="1"/>
  <c r="C114" i="10" s="1"/>
  <c r="B33" i="10"/>
  <c r="B113" i="10" s="1"/>
  <c r="B32" i="10"/>
  <c r="C32" i="10" s="1"/>
  <c r="C112" i="10" s="1"/>
  <c r="B31" i="10"/>
  <c r="C31" i="10" s="1"/>
  <c r="C111" i="10" s="1"/>
  <c r="B30" i="10"/>
  <c r="B29" i="10"/>
  <c r="C29" i="10" s="1"/>
  <c r="C109" i="10" s="1"/>
  <c r="B28" i="10"/>
  <c r="B108" i="10" s="1"/>
  <c r="B27" i="10"/>
  <c r="B107" i="10" s="1"/>
  <c r="B26" i="10"/>
  <c r="C26" i="10" s="1"/>
  <c r="B25" i="10"/>
  <c r="B24" i="10"/>
  <c r="C24" i="10" s="1"/>
  <c r="B23" i="10"/>
  <c r="C23" i="10" s="1"/>
  <c r="B22" i="10"/>
  <c r="B21" i="10"/>
  <c r="C21" i="10" s="1"/>
  <c r="B20" i="10"/>
  <c r="B19" i="10"/>
  <c r="C19" i="10" s="1"/>
  <c r="B18" i="10"/>
  <c r="C18" i="10" s="1"/>
  <c r="B17" i="10"/>
  <c r="B16" i="10"/>
  <c r="B15" i="10"/>
  <c r="C15" i="10" s="1"/>
  <c r="B14" i="10"/>
  <c r="B13" i="10"/>
  <c r="C13" i="10" s="1"/>
  <c r="B12" i="10"/>
  <c r="C12" i="10" s="1"/>
  <c r="B11" i="10"/>
  <c r="C11" i="10" s="1"/>
  <c r="B10" i="10"/>
  <c r="C10" i="10" s="1"/>
  <c r="B9" i="10"/>
  <c r="B8" i="10"/>
  <c r="B7" i="10"/>
  <c r="C7" i="10" s="1"/>
  <c r="B6" i="10"/>
  <c r="B5" i="10"/>
  <c r="C5" i="10" s="1"/>
  <c r="B4" i="10"/>
  <c r="C4" i="10" s="1"/>
  <c r="B3" i="10"/>
  <c r="H47" i="9"/>
  <c r="H119" i="9" s="1"/>
  <c r="H46" i="9"/>
  <c r="H118" i="9" s="1"/>
  <c r="H45" i="9"/>
  <c r="H44" i="9"/>
  <c r="H43" i="9"/>
  <c r="H42" i="9"/>
  <c r="H114" i="9" s="1"/>
  <c r="H41" i="9"/>
  <c r="H113" i="9" s="1"/>
  <c r="H40" i="9"/>
  <c r="H39" i="9"/>
  <c r="H111" i="9" s="1"/>
  <c r="H38" i="9"/>
  <c r="H37" i="9"/>
  <c r="H36" i="9"/>
  <c r="H35" i="9"/>
  <c r="H34" i="9"/>
  <c r="H33" i="9"/>
  <c r="H32" i="9"/>
  <c r="H31" i="9"/>
  <c r="H30" i="9"/>
  <c r="H29" i="9"/>
  <c r="H28" i="9"/>
  <c r="H27" i="9"/>
  <c r="H26" i="9"/>
  <c r="H16" i="41" s="1"/>
  <c r="H25" i="9"/>
  <c r="H15" i="41" s="1"/>
  <c r="H24" i="9"/>
  <c r="H14" i="41" s="1"/>
  <c r="H23" i="9"/>
  <c r="H13" i="41" s="1"/>
  <c r="H22" i="9"/>
  <c r="H12" i="41" s="1"/>
  <c r="H21" i="9"/>
  <c r="H11" i="41" s="1"/>
  <c r="H20" i="9"/>
  <c r="H10" i="41" s="1"/>
  <c r="H19" i="9"/>
  <c r="H9" i="41" s="1"/>
  <c r="H18" i="9"/>
  <c r="H8" i="41" s="1"/>
  <c r="H17" i="9"/>
  <c r="H7" i="41" s="1"/>
  <c r="H16" i="9"/>
  <c r="H6" i="41" s="1"/>
  <c r="H15" i="9"/>
  <c r="H5" i="41" s="1"/>
  <c r="H14" i="9"/>
  <c r="H4" i="41" s="1"/>
  <c r="H13" i="9"/>
  <c r="H3" i="41" s="1"/>
  <c r="H12" i="9"/>
  <c r="H11" i="9"/>
  <c r="H10" i="9"/>
  <c r="H9" i="9"/>
  <c r="H8" i="9"/>
  <c r="H7" i="9"/>
  <c r="H6" i="9"/>
  <c r="H5" i="9"/>
  <c r="H4" i="9"/>
  <c r="H3" i="9"/>
  <c r="G48" i="9"/>
  <c r="G47" i="9"/>
  <c r="G119" i="9" s="1"/>
  <c r="G46" i="9"/>
  <c r="G118" i="9" s="1"/>
  <c r="G45" i="9"/>
  <c r="G44" i="9"/>
  <c r="G116" i="9" s="1"/>
  <c r="G43" i="9"/>
  <c r="G42" i="9"/>
  <c r="G41" i="9"/>
  <c r="G113" i="9" s="1"/>
  <c r="G40" i="9"/>
  <c r="G39" i="9"/>
  <c r="G111" i="9" s="1"/>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F48" i="9"/>
  <c r="F47" i="9"/>
  <c r="F46" i="9"/>
  <c r="F118" i="9" s="1"/>
  <c r="F45" i="9"/>
  <c r="F44" i="9"/>
  <c r="F116" i="9" s="1"/>
  <c r="F43" i="9"/>
  <c r="F42" i="9"/>
  <c r="F41" i="9"/>
  <c r="F40" i="9"/>
  <c r="F112" i="9" s="1"/>
  <c r="F39" i="9"/>
  <c r="F38" i="9"/>
  <c r="F110" i="9" s="1"/>
  <c r="F37" i="9"/>
  <c r="F109" i="9" s="1"/>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C48" i="9"/>
  <c r="C120" i="9" s="1"/>
  <c r="C47" i="9"/>
  <c r="C46" i="9"/>
  <c r="C118" i="9" s="1"/>
  <c r="C45" i="9"/>
  <c r="C117" i="9" s="1"/>
  <c r="C44" i="9"/>
  <c r="C116" i="9" s="1"/>
  <c r="C43" i="9"/>
  <c r="C115" i="9" s="1"/>
  <c r="C42" i="9"/>
  <c r="C114" i="9" s="1"/>
  <c r="C41" i="9"/>
  <c r="C40" i="9"/>
  <c r="C112" i="9" s="1"/>
  <c r="C39" i="9"/>
  <c r="C38" i="9"/>
  <c r="C110" i="9" s="1"/>
  <c r="C37" i="9"/>
  <c r="C36" i="9"/>
  <c r="C35" i="9"/>
  <c r="C34" i="9"/>
  <c r="C33" i="9"/>
  <c r="C32" i="9"/>
  <c r="C31" i="9"/>
  <c r="C30" i="9"/>
  <c r="C29" i="9"/>
  <c r="C28" i="9"/>
  <c r="C27" i="9"/>
  <c r="C26" i="9"/>
  <c r="C25" i="9"/>
  <c r="C24" i="9"/>
  <c r="C23" i="9"/>
  <c r="C22" i="9"/>
  <c r="C21" i="9"/>
  <c r="C20" i="9"/>
  <c r="C19" i="9"/>
  <c r="C18" i="9"/>
  <c r="C17" i="9"/>
  <c r="C16" i="9"/>
  <c r="C15" i="9"/>
  <c r="C14" i="9"/>
  <c r="C13" i="9"/>
  <c r="B48" i="9"/>
  <c r="B23" i="54" s="1"/>
  <c r="B47" i="9"/>
  <c r="B46" i="9"/>
  <c r="B118" i="9" s="1"/>
  <c r="B45" i="9"/>
  <c r="B44" i="9"/>
  <c r="B116" i="9" s="1"/>
  <c r="B43" i="9"/>
  <c r="B115" i="9" s="1"/>
  <c r="B42" i="9"/>
  <c r="B41" i="9"/>
  <c r="B40" i="9"/>
  <c r="B39" i="9"/>
  <c r="B38" i="9"/>
  <c r="B110" i="9" s="1"/>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D46" i="9"/>
  <c r="D118" i="9" s="1"/>
  <c r="D45" i="9"/>
  <c r="D117" i="9" s="1"/>
  <c r="D44" i="9"/>
  <c r="D43" i="9"/>
  <c r="D42" i="9"/>
  <c r="D41" i="9"/>
  <c r="D40" i="9"/>
  <c r="D112" i="9" s="1"/>
  <c r="D39" i="9"/>
  <c r="D38" i="9"/>
  <c r="D110" i="9" s="1"/>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D7" i="9"/>
  <c r="D6" i="9"/>
  <c r="D5" i="9"/>
  <c r="D4" i="9"/>
  <c r="D3" i="9"/>
  <c r="B118" i="10"/>
  <c r="B117" i="10"/>
  <c r="H116" i="10"/>
  <c r="F112" i="10"/>
  <c r="B110" i="10"/>
  <c r="G120" i="9"/>
  <c r="F117" i="9"/>
  <c r="G112" i="9"/>
  <c r="B112" i="9"/>
  <c r="C109" i="9"/>
  <c r="J122" i="38"/>
  <c r="I122" i="38"/>
  <c r="H122" i="38"/>
  <c r="G122" i="38"/>
  <c r="F122" i="38"/>
  <c r="E122" i="38"/>
  <c r="D122" i="38"/>
  <c r="C122" i="38"/>
  <c r="B122" i="38"/>
  <c r="J121" i="38"/>
  <c r="I121" i="38"/>
  <c r="H121" i="38"/>
  <c r="G121" i="38"/>
  <c r="F121" i="38"/>
  <c r="E121" i="38"/>
  <c r="D121" i="38"/>
  <c r="C121" i="38"/>
  <c r="B121" i="38"/>
  <c r="J120" i="38"/>
  <c r="I120" i="38"/>
  <c r="H120" i="38"/>
  <c r="G120" i="38"/>
  <c r="F120" i="38"/>
  <c r="E120" i="38"/>
  <c r="D120" i="38"/>
  <c r="C120" i="38"/>
  <c r="B120" i="38"/>
  <c r="J119" i="38"/>
  <c r="I119" i="38"/>
  <c r="H119" i="38"/>
  <c r="G119" i="38"/>
  <c r="F119" i="38"/>
  <c r="E119" i="38"/>
  <c r="D119" i="38"/>
  <c r="C119" i="38"/>
  <c r="B119" i="38"/>
  <c r="J118" i="38"/>
  <c r="I118" i="38"/>
  <c r="H118" i="38"/>
  <c r="G118" i="38"/>
  <c r="F118" i="38"/>
  <c r="E118" i="38"/>
  <c r="D118" i="38"/>
  <c r="C118" i="38"/>
  <c r="B118" i="38"/>
  <c r="J117" i="38"/>
  <c r="I117" i="38"/>
  <c r="H117" i="38"/>
  <c r="G117" i="38"/>
  <c r="F117" i="38"/>
  <c r="E117" i="38"/>
  <c r="D117" i="38"/>
  <c r="C117" i="38"/>
  <c r="B117" i="38"/>
  <c r="J116" i="38"/>
  <c r="I116" i="38"/>
  <c r="H116" i="38"/>
  <c r="G116" i="38"/>
  <c r="F116" i="38"/>
  <c r="E116" i="38"/>
  <c r="D116" i="38"/>
  <c r="C116" i="38"/>
  <c r="B116" i="38"/>
  <c r="J115" i="38"/>
  <c r="I115" i="38"/>
  <c r="H115" i="38"/>
  <c r="G115" i="38"/>
  <c r="F115" i="38"/>
  <c r="E115" i="38"/>
  <c r="D115" i="38"/>
  <c r="C115" i="38"/>
  <c r="B115" i="38"/>
  <c r="J114" i="38"/>
  <c r="I114" i="38"/>
  <c r="H114" i="38"/>
  <c r="G114" i="38"/>
  <c r="F114" i="38"/>
  <c r="E114" i="38"/>
  <c r="D114" i="38"/>
  <c r="C114" i="38"/>
  <c r="B114" i="38"/>
  <c r="J113" i="38"/>
  <c r="I113" i="38"/>
  <c r="H113" i="38"/>
  <c r="G113" i="38"/>
  <c r="F113" i="38"/>
  <c r="E113" i="38"/>
  <c r="D113" i="38"/>
  <c r="C113" i="38"/>
  <c r="B113" i="38"/>
  <c r="M123" i="37"/>
  <c r="L123" i="37"/>
  <c r="K123" i="37"/>
  <c r="J123" i="37"/>
  <c r="I123" i="37"/>
  <c r="H123" i="37"/>
  <c r="G123" i="37"/>
  <c r="F123" i="37"/>
  <c r="E123" i="37"/>
  <c r="D123" i="37"/>
  <c r="C123" i="37"/>
  <c r="B123" i="37"/>
  <c r="M122" i="37"/>
  <c r="L122" i="37"/>
  <c r="K122" i="37"/>
  <c r="J122" i="37"/>
  <c r="I122" i="37"/>
  <c r="H122" i="37"/>
  <c r="G122" i="37"/>
  <c r="F122" i="37"/>
  <c r="E122" i="37"/>
  <c r="D122" i="37"/>
  <c r="C122" i="37"/>
  <c r="B122" i="37"/>
  <c r="M121" i="37"/>
  <c r="L121" i="37"/>
  <c r="K121" i="37"/>
  <c r="J121" i="37"/>
  <c r="I121" i="37"/>
  <c r="H121" i="37"/>
  <c r="G121" i="37"/>
  <c r="F121" i="37"/>
  <c r="E121" i="37"/>
  <c r="D121" i="37"/>
  <c r="C121" i="37"/>
  <c r="B121" i="37"/>
  <c r="M120" i="37"/>
  <c r="L120" i="37"/>
  <c r="K120" i="37"/>
  <c r="J120" i="37"/>
  <c r="I120" i="37"/>
  <c r="H120" i="37"/>
  <c r="G120" i="37"/>
  <c r="F120" i="37"/>
  <c r="E120" i="37"/>
  <c r="D120" i="37"/>
  <c r="C120" i="37"/>
  <c r="B120" i="37"/>
  <c r="M119" i="37"/>
  <c r="L119" i="37"/>
  <c r="K119" i="37"/>
  <c r="J119" i="37"/>
  <c r="I119" i="37"/>
  <c r="H119" i="37"/>
  <c r="G119" i="37"/>
  <c r="F119" i="37"/>
  <c r="E119" i="37"/>
  <c r="D119" i="37"/>
  <c r="C119" i="37"/>
  <c r="B119" i="37"/>
  <c r="M118" i="37"/>
  <c r="L118" i="37"/>
  <c r="K118" i="37"/>
  <c r="J118" i="37"/>
  <c r="I118" i="37"/>
  <c r="H118" i="37"/>
  <c r="G118" i="37"/>
  <c r="F118" i="37"/>
  <c r="E118" i="37"/>
  <c r="D118" i="37"/>
  <c r="C118" i="37"/>
  <c r="B118" i="37"/>
  <c r="M117" i="37"/>
  <c r="L117" i="37"/>
  <c r="K117" i="37"/>
  <c r="J117" i="37"/>
  <c r="I117" i="37"/>
  <c r="H117" i="37"/>
  <c r="G117" i="37"/>
  <c r="F117" i="37"/>
  <c r="E117" i="37"/>
  <c r="D117" i="37"/>
  <c r="C117" i="37"/>
  <c r="B117" i="37"/>
  <c r="M116" i="37"/>
  <c r="L116" i="37"/>
  <c r="K116" i="37"/>
  <c r="J116" i="37"/>
  <c r="I116" i="37"/>
  <c r="H116" i="37"/>
  <c r="G116" i="37"/>
  <c r="F116" i="37"/>
  <c r="E116" i="37"/>
  <c r="D116" i="37"/>
  <c r="C116" i="37"/>
  <c r="B116" i="37"/>
  <c r="M115" i="37"/>
  <c r="L115" i="37"/>
  <c r="K115" i="37"/>
  <c r="J115" i="37"/>
  <c r="I115" i="37"/>
  <c r="H115" i="37"/>
  <c r="G115" i="37"/>
  <c r="F115" i="37"/>
  <c r="E115" i="37"/>
  <c r="D115" i="37"/>
  <c r="C115" i="37"/>
  <c r="B115" i="37"/>
  <c r="M114" i="37"/>
  <c r="L114" i="37"/>
  <c r="K114" i="37"/>
  <c r="J114" i="37"/>
  <c r="I114" i="37"/>
  <c r="H114" i="37"/>
  <c r="G114" i="37"/>
  <c r="F114" i="37"/>
  <c r="E114" i="37"/>
  <c r="D114" i="37"/>
  <c r="C114" i="37"/>
  <c r="B114" i="37"/>
  <c r="M113" i="37"/>
  <c r="L113" i="37"/>
  <c r="K113" i="37"/>
  <c r="J113" i="37"/>
  <c r="I113" i="37"/>
  <c r="H113" i="37"/>
  <c r="G113" i="37"/>
  <c r="F113" i="37"/>
  <c r="E113" i="37"/>
  <c r="D113" i="37"/>
  <c r="C113" i="37"/>
  <c r="B113" i="37"/>
  <c r="M112" i="37"/>
  <c r="L112" i="37"/>
  <c r="K112" i="37"/>
  <c r="J112" i="37"/>
  <c r="I112" i="37"/>
  <c r="H112" i="37"/>
  <c r="G112" i="37"/>
  <c r="F112" i="37"/>
  <c r="E112" i="37"/>
  <c r="D112" i="37"/>
  <c r="C112" i="37"/>
  <c r="B112" i="37"/>
  <c r="I122" i="34"/>
  <c r="H122" i="34"/>
  <c r="G122" i="34"/>
  <c r="F122" i="34"/>
  <c r="E122" i="34"/>
  <c r="C122" i="34"/>
  <c r="B122" i="34"/>
  <c r="M121" i="34"/>
  <c r="L121" i="34"/>
  <c r="K121" i="34"/>
  <c r="J121" i="34"/>
  <c r="I121" i="34"/>
  <c r="H121" i="34"/>
  <c r="G121" i="34"/>
  <c r="F121" i="34"/>
  <c r="E121" i="34"/>
  <c r="D121" i="34"/>
  <c r="C121" i="34"/>
  <c r="B121" i="34"/>
  <c r="M120" i="34"/>
  <c r="L120" i="34"/>
  <c r="K120" i="34"/>
  <c r="J120" i="34"/>
  <c r="I120" i="34"/>
  <c r="H120" i="34"/>
  <c r="G120" i="34"/>
  <c r="F120" i="34"/>
  <c r="E120" i="34"/>
  <c r="D120" i="34"/>
  <c r="C120" i="34"/>
  <c r="B120" i="34"/>
  <c r="M119" i="34"/>
  <c r="L119" i="34"/>
  <c r="K119" i="34"/>
  <c r="J119" i="34"/>
  <c r="I119" i="34"/>
  <c r="H119" i="34"/>
  <c r="G119" i="34"/>
  <c r="F119" i="34"/>
  <c r="E119" i="34"/>
  <c r="D119" i="34"/>
  <c r="C119" i="34"/>
  <c r="B119" i="34"/>
  <c r="M118" i="34"/>
  <c r="L118" i="34"/>
  <c r="K118" i="34"/>
  <c r="J118" i="34"/>
  <c r="I118" i="34"/>
  <c r="H118" i="34"/>
  <c r="G118" i="34"/>
  <c r="F118" i="34"/>
  <c r="E118" i="34"/>
  <c r="D118" i="34"/>
  <c r="C118" i="34"/>
  <c r="B118" i="34"/>
  <c r="M117" i="34"/>
  <c r="L117" i="34"/>
  <c r="K117" i="34"/>
  <c r="J117" i="34"/>
  <c r="I117" i="34"/>
  <c r="H117" i="34"/>
  <c r="G117" i="34"/>
  <c r="F117" i="34"/>
  <c r="E117" i="34"/>
  <c r="D117" i="34"/>
  <c r="C117" i="34"/>
  <c r="B117" i="34"/>
  <c r="M116" i="34"/>
  <c r="L116" i="34"/>
  <c r="K116" i="34"/>
  <c r="J116" i="34"/>
  <c r="I116" i="34"/>
  <c r="H116" i="34"/>
  <c r="G116" i="34"/>
  <c r="F116" i="34"/>
  <c r="E116" i="34"/>
  <c r="D116" i="34"/>
  <c r="C116" i="34"/>
  <c r="B116" i="34"/>
  <c r="M115" i="34"/>
  <c r="L115" i="34"/>
  <c r="K115" i="34"/>
  <c r="J115" i="34"/>
  <c r="I115" i="34"/>
  <c r="H115" i="34"/>
  <c r="G115" i="34"/>
  <c r="F115" i="34"/>
  <c r="E115" i="34"/>
  <c r="D115" i="34"/>
  <c r="C115" i="34"/>
  <c r="B115" i="34"/>
  <c r="M114" i="34"/>
  <c r="L114" i="34"/>
  <c r="K114" i="34"/>
  <c r="J114" i="34"/>
  <c r="I114" i="34"/>
  <c r="H114" i="34"/>
  <c r="G114" i="34"/>
  <c r="F114" i="34"/>
  <c r="E114" i="34"/>
  <c r="D114" i="34"/>
  <c r="C114" i="34"/>
  <c r="B114" i="34"/>
  <c r="M113" i="34"/>
  <c r="L113" i="34"/>
  <c r="K113" i="34"/>
  <c r="J113" i="34"/>
  <c r="I113" i="34"/>
  <c r="H113" i="34"/>
  <c r="G113" i="34"/>
  <c r="F113" i="34"/>
  <c r="E113" i="34"/>
  <c r="D113" i="34"/>
  <c r="C113" i="34"/>
  <c r="B113" i="34"/>
  <c r="M112" i="34"/>
  <c r="L112" i="34"/>
  <c r="K112" i="34"/>
  <c r="J112" i="34"/>
  <c r="I112" i="34"/>
  <c r="H112" i="34"/>
  <c r="G112" i="34"/>
  <c r="F112" i="34"/>
  <c r="E112" i="34"/>
  <c r="D112" i="34"/>
  <c r="C112" i="34"/>
  <c r="B112" i="34"/>
  <c r="M111" i="34"/>
  <c r="L111" i="34"/>
  <c r="K111" i="34"/>
  <c r="J111" i="34"/>
  <c r="I111" i="34"/>
  <c r="H111" i="34"/>
  <c r="G111" i="34"/>
  <c r="F111" i="34"/>
  <c r="E111" i="34"/>
  <c r="D111" i="34"/>
  <c r="C111" i="34"/>
  <c r="B111" i="34"/>
  <c r="J122" i="32"/>
  <c r="I122" i="32"/>
  <c r="H122" i="32"/>
  <c r="G122" i="32"/>
  <c r="F122" i="32"/>
  <c r="E122" i="32"/>
  <c r="D122" i="32"/>
  <c r="C122" i="32"/>
  <c r="B122" i="32"/>
  <c r="J121" i="32"/>
  <c r="I121" i="32"/>
  <c r="H121" i="32"/>
  <c r="G121" i="32"/>
  <c r="F121" i="32"/>
  <c r="E121" i="32"/>
  <c r="D121" i="32"/>
  <c r="C121" i="32"/>
  <c r="B121" i="32"/>
  <c r="J120" i="32"/>
  <c r="I120" i="32"/>
  <c r="H120" i="32"/>
  <c r="G120" i="32"/>
  <c r="F120" i="32"/>
  <c r="E120" i="32"/>
  <c r="D120" i="32"/>
  <c r="C120" i="32"/>
  <c r="B120" i="32"/>
  <c r="J119" i="32"/>
  <c r="I119" i="32"/>
  <c r="H119" i="32"/>
  <c r="G119" i="32"/>
  <c r="F119" i="32"/>
  <c r="E119" i="32"/>
  <c r="D119" i="32"/>
  <c r="C119" i="32"/>
  <c r="B119" i="32"/>
  <c r="J118" i="32"/>
  <c r="I118" i="32"/>
  <c r="H118" i="32"/>
  <c r="G118" i="32"/>
  <c r="F118" i="32"/>
  <c r="E118" i="32"/>
  <c r="D118" i="32"/>
  <c r="C118" i="32"/>
  <c r="B118" i="32"/>
  <c r="J117" i="32"/>
  <c r="I117" i="32"/>
  <c r="H117" i="32"/>
  <c r="G117" i="32"/>
  <c r="F117" i="32"/>
  <c r="E117" i="32"/>
  <c r="D117" i="32"/>
  <c r="C117" i="32"/>
  <c r="B117" i="32"/>
  <c r="J116" i="32"/>
  <c r="I116" i="32"/>
  <c r="H116" i="32"/>
  <c r="G116" i="32"/>
  <c r="F116" i="32"/>
  <c r="E116" i="32"/>
  <c r="D116" i="32"/>
  <c r="C116" i="32"/>
  <c r="B116" i="32"/>
  <c r="J115" i="32"/>
  <c r="I115" i="32"/>
  <c r="H115" i="32"/>
  <c r="G115" i="32"/>
  <c r="F115" i="32"/>
  <c r="E115" i="32"/>
  <c r="D115" i="32"/>
  <c r="C115" i="32"/>
  <c r="B115" i="32"/>
  <c r="J114" i="32"/>
  <c r="I114" i="32"/>
  <c r="H114" i="32"/>
  <c r="G114" i="32"/>
  <c r="F114" i="32"/>
  <c r="E114" i="32"/>
  <c r="D114" i="32"/>
  <c r="C114" i="32"/>
  <c r="B114" i="32"/>
  <c r="J113" i="32"/>
  <c r="I113" i="32"/>
  <c r="H113" i="32"/>
  <c r="G113" i="32"/>
  <c r="F113" i="32"/>
  <c r="E113" i="32"/>
  <c r="D113" i="32"/>
  <c r="C113" i="32"/>
  <c r="B113" i="32"/>
  <c r="J112" i="32"/>
  <c r="I112" i="32"/>
  <c r="H112" i="32"/>
  <c r="G112" i="32"/>
  <c r="F112" i="32"/>
  <c r="E112" i="32"/>
  <c r="D112" i="32"/>
  <c r="C112" i="32"/>
  <c r="B112" i="32"/>
  <c r="J111" i="32"/>
  <c r="I111" i="32"/>
  <c r="H111" i="32"/>
  <c r="G111" i="32"/>
  <c r="F111" i="32"/>
  <c r="E111" i="32"/>
  <c r="D111" i="32"/>
  <c r="C111" i="32"/>
  <c r="B111" i="32"/>
  <c r="H122" i="30"/>
  <c r="D122" i="30"/>
  <c r="C122" i="30"/>
  <c r="B122" i="30"/>
  <c r="J121" i="30"/>
  <c r="I121" i="30"/>
  <c r="H121" i="30"/>
  <c r="G121" i="30"/>
  <c r="F121" i="30"/>
  <c r="E121" i="30"/>
  <c r="D121" i="30"/>
  <c r="C121" i="30"/>
  <c r="B121" i="30"/>
  <c r="J120" i="30"/>
  <c r="I120" i="30"/>
  <c r="H120" i="30"/>
  <c r="G120" i="30"/>
  <c r="F120" i="30"/>
  <c r="E120" i="30"/>
  <c r="D120" i="30"/>
  <c r="C120" i="30"/>
  <c r="B120" i="30"/>
  <c r="J119" i="30"/>
  <c r="I119" i="30"/>
  <c r="H119" i="30"/>
  <c r="G119" i="30"/>
  <c r="F119" i="30"/>
  <c r="E119" i="30"/>
  <c r="D119" i="30"/>
  <c r="C119" i="30"/>
  <c r="B119" i="30"/>
  <c r="J118" i="30"/>
  <c r="I118" i="30"/>
  <c r="H118" i="30"/>
  <c r="G118" i="30"/>
  <c r="F118" i="30"/>
  <c r="E118" i="30"/>
  <c r="D118" i="30"/>
  <c r="C118" i="30"/>
  <c r="B118" i="30"/>
  <c r="J117" i="30"/>
  <c r="I117" i="30"/>
  <c r="H117" i="30"/>
  <c r="G117" i="30"/>
  <c r="F117" i="30"/>
  <c r="E117" i="30"/>
  <c r="D117" i="30"/>
  <c r="C117" i="30"/>
  <c r="B117" i="30"/>
  <c r="J116" i="30"/>
  <c r="I116" i="30"/>
  <c r="H116" i="30"/>
  <c r="G116" i="30"/>
  <c r="F116" i="30"/>
  <c r="E116" i="30"/>
  <c r="D116" i="30"/>
  <c r="C116" i="30"/>
  <c r="B116" i="30"/>
  <c r="J115" i="30"/>
  <c r="I115" i="30"/>
  <c r="H115" i="30"/>
  <c r="G115" i="30"/>
  <c r="F115" i="30"/>
  <c r="E115" i="30"/>
  <c r="D115" i="30"/>
  <c r="C115" i="30"/>
  <c r="B115" i="30"/>
  <c r="J114" i="30"/>
  <c r="I114" i="30"/>
  <c r="H114" i="30"/>
  <c r="G114" i="30"/>
  <c r="F114" i="30"/>
  <c r="E114" i="30"/>
  <c r="D114" i="30"/>
  <c r="C114" i="30"/>
  <c r="B114" i="30"/>
  <c r="J113" i="30"/>
  <c r="I113" i="30"/>
  <c r="H113" i="30"/>
  <c r="G113" i="30"/>
  <c r="F113" i="30"/>
  <c r="E113" i="30"/>
  <c r="D113" i="30"/>
  <c r="C113" i="30"/>
  <c r="B113" i="30"/>
  <c r="J112" i="30"/>
  <c r="I112" i="30"/>
  <c r="H112" i="30"/>
  <c r="G112" i="30"/>
  <c r="F112" i="30"/>
  <c r="E112" i="30"/>
  <c r="D112" i="30"/>
  <c r="C112" i="30"/>
  <c r="B112" i="30"/>
  <c r="J111" i="30"/>
  <c r="I111" i="30"/>
  <c r="H111" i="30"/>
  <c r="G111" i="30"/>
  <c r="F111" i="30"/>
  <c r="E111" i="30"/>
  <c r="D111" i="30"/>
  <c r="C111" i="30"/>
  <c r="B111" i="30"/>
  <c r="M120" i="28"/>
  <c r="L120" i="28"/>
  <c r="K120" i="28"/>
  <c r="J120" i="28"/>
  <c r="I120" i="28"/>
  <c r="H120" i="28"/>
  <c r="G120" i="28"/>
  <c r="F120" i="28"/>
  <c r="E120" i="28"/>
  <c r="D120" i="28"/>
  <c r="C120" i="28"/>
  <c r="B120" i="28"/>
  <c r="M119" i="28"/>
  <c r="L119" i="28"/>
  <c r="K119" i="28"/>
  <c r="J119" i="28"/>
  <c r="I119" i="28"/>
  <c r="H119" i="28"/>
  <c r="G119" i="28"/>
  <c r="F119" i="28"/>
  <c r="E119" i="28"/>
  <c r="D119" i="28"/>
  <c r="C119" i="28"/>
  <c r="B119" i="28"/>
  <c r="M118" i="28"/>
  <c r="L118" i="28"/>
  <c r="K118" i="28"/>
  <c r="J118" i="28"/>
  <c r="I118" i="28"/>
  <c r="H118" i="28"/>
  <c r="G118" i="28"/>
  <c r="F118" i="28"/>
  <c r="E118" i="28"/>
  <c r="D118" i="28"/>
  <c r="C118" i="28"/>
  <c r="B118" i="28"/>
  <c r="M117" i="28"/>
  <c r="L117" i="28"/>
  <c r="K117" i="28"/>
  <c r="J117" i="28"/>
  <c r="I117" i="28"/>
  <c r="H117" i="28"/>
  <c r="G117" i="28"/>
  <c r="F117" i="28"/>
  <c r="E117" i="28"/>
  <c r="D117" i="28"/>
  <c r="C117" i="28"/>
  <c r="B117" i="28"/>
  <c r="M116" i="28"/>
  <c r="L116" i="28"/>
  <c r="K116" i="28"/>
  <c r="J116" i="28"/>
  <c r="I116" i="28"/>
  <c r="H116" i="28"/>
  <c r="G116" i="28"/>
  <c r="F116" i="28"/>
  <c r="E116" i="28"/>
  <c r="D116" i="28"/>
  <c r="C116" i="28"/>
  <c r="B116" i="28"/>
  <c r="M115" i="28"/>
  <c r="L115" i="28"/>
  <c r="K115" i="28"/>
  <c r="J115" i="28"/>
  <c r="I115" i="28"/>
  <c r="H115" i="28"/>
  <c r="G115" i="28"/>
  <c r="F115" i="28"/>
  <c r="E115" i="28"/>
  <c r="D115" i="28"/>
  <c r="C115" i="28"/>
  <c r="B115" i="28"/>
  <c r="M114" i="28"/>
  <c r="L114" i="28"/>
  <c r="K114" i="28"/>
  <c r="J114" i="28"/>
  <c r="I114" i="28"/>
  <c r="H114" i="28"/>
  <c r="G114" i="28"/>
  <c r="F114" i="28"/>
  <c r="E114" i="28"/>
  <c r="D114" i="28"/>
  <c r="C114" i="28"/>
  <c r="B114" i="28"/>
  <c r="M113" i="28"/>
  <c r="L113" i="28"/>
  <c r="K113" i="28"/>
  <c r="J113" i="28"/>
  <c r="I113" i="28"/>
  <c r="H113" i="28"/>
  <c r="G113" i="28"/>
  <c r="F113" i="28"/>
  <c r="E113" i="28"/>
  <c r="D113" i="28"/>
  <c r="C113" i="28"/>
  <c r="B113" i="28"/>
  <c r="M112" i="28"/>
  <c r="L112" i="28"/>
  <c r="K112" i="28"/>
  <c r="J112" i="28"/>
  <c r="I112" i="28"/>
  <c r="H112" i="28"/>
  <c r="G112" i="28"/>
  <c r="F112" i="28"/>
  <c r="E112" i="28"/>
  <c r="D112" i="28"/>
  <c r="C112" i="28"/>
  <c r="B112" i="28"/>
  <c r="M111" i="28"/>
  <c r="L111" i="28"/>
  <c r="K111" i="28"/>
  <c r="J111" i="28"/>
  <c r="I111" i="28"/>
  <c r="H111" i="28"/>
  <c r="G111" i="28"/>
  <c r="F111" i="28"/>
  <c r="E111" i="28"/>
  <c r="D111" i="28"/>
  <c r="C111" i="28"/>
  <c r="B111" i="28"/>
  <c r="M110" i="28"/>
  <c r="L110" i="28"/>
  <c r="K110" i="28"/>
  <c r="J110" i="28"/>
  <c r="I110" i="28"/>
  <c r="H110" i="28"/>
  <c r="G110" i="28"/>
  <c r="F110" i="28"/>
  <c r="E110" i="28"/>
  <c r="D110" i="28"/>
  <c r="C110" i="28"/>
  <c r="B110" i="28"/>
  <c r="M109" i="28"/>
  <c r="L109" i="28"/>
  <c r="K109" i="28"/>
  <c r="J109" i="28"/>
  <c r="I109" i="28"/>
  <c r="H109" i="28"/>
  <c r="G109" i="28"/>
  <c r="F109" i="28"/>
  <c r="E109" i="28"/>
  <c r="D109" i="28"/>
  <c r="C109" i="28"/>
  <c r="B109" i="28"/>
  <c r="M122" i="26"/>
  <c r="L122" i="26"/>
  <c r="K122" i="26"/>
  <c r="J122" i="26"/>
  <c r="I122" i="26"/>
  <c r="H122" i="26"/>
  <c r="G122" i="26"/>
  <c r="F122" i="26"/>
  <c r="E122" i="26"/>
  <c r="D122" i="26"/>
  <c r="C122" i="26"/>
  <c r="M121" i="26"/>
  <c r="L121" i="26"/>
  <c r="K121" i="26"/>
  <c r="J121" i="26"/>
  <c r="I121" i="26"/>
  <c r="H121" i="26"/>
  <c r="G121" i="26"/>
  <c r="F121" i="26"/>
  <c r="E121" i="26"/>
  <c r="D121" i="26"/>
  <c r="C121" i="26"/>
  <c r="M120" i="26"/>
  <c r="L120" i="26"/>
  <c r="K120" i="26"/>
  <c r="J120" i="26"/>
  <c r="I120" i="26"/>
  <c r="H120" i="26"/>
  <c r="G120" i="26"/>
  <c r="F120" i="26"/>
  <c r="E120" i="26"/>
  <c r="D120" i="26"/>
  <c r="C120" i="26"/>
  <c r="M119" i="26"/>
  <c r="L119" i="26"/>
  <c r="K119" i="26"/>
  <c r="J119" i="26"/>
  <c r="I119" i="26"/>
  <c r="H119" i="26"/>
  <c r="G119" i="26"/>
  <c r="F119" i="26"/>
  <c r="E119" i="26"/>
  <c r="D119" i="26"/>
  <c r="C119" i="26"/>
  <c r="B119" i="26"/>
  <c r="M118" i="26"/>
  <c r="L118" i="26"/>
  <c r="K118" i="26"/>
  <c r="J118" i="26"/>
  <c r="I118" i="26"/>
  <c r="H118" i="26"/>
  <c r="G118" i="26"/>
  <c r="F118" i="26"/>
  <c r="E118" i="26"/>
  <c r="D118" i="26"/>
  <c r="C118" i="26"/>
  <c r="B118" i="26"/>
  <c r="M117" i="26"/>
  <c r="L117" i="26"/>
  <c r="K117" i="26"/>
  <c r="J117" i="26"/>
  <c r="I117" i="26"/>
  <c r="H117" i="26"/>
  <c r="G117" i="26"/>
  <c r="F117" i="26"/>
  <c r="E117" i="26"/>
  <c r="D117" i="26"/>
  <c r="C117" i="26"/>
  <c r="B117" i="26"/>
  <c r="M116" i="26"/>
  <c r="L116" i="26"/>
  <c r="K116" i="26"/>
  <c r="J116" i="26"/>
  <c r="I116" i="26"/>
  <c r="H116" i="26"/>
  <c r="G116" i="26"/>
  <c r="F116" i="26"/>
  <c r="E116" i="26"/>
  <c r="D116" i="26"/>
  <c r="C116" i="26"/>
  <c r="B116" i="26"/>
  <c r="M115" i="26"/>
  <c r="L115" i="26"/>
  <c r="K115" i="26"/>
  <c r="J115" i="26"/>
  <c r="I115" i="26"/>
  <c r="H115" i="26"/>
  <c r="G115" i="26"/>
  <c r="F115" i="26"/>
  <c r="E115" i="26"/>
  <c r="D115" i="26"/>
  <c r="C115" i="26"/>
  <c r="B115" i="26"/>
  <c r="M114" i="26"/>
  <c r="L114" i="26"/>
  <c r="K114" i="26"/>
  <c r="J114" i="26"/>
  <c r="I114" i="26"/>
  <c r="H114" i="26"/>
  <c r="G114" i="26"/>
  <c r="F114" i="26"/>
  <c r="E114" i="26"/>
  <c r="D114" i="26"/>
  <c r="C114" i="26"/>
  <c r="B114" i="26"/>
  <c r="M113" i="26"/>
  <c r="L113" i="26"/>
  <c r="K113" i="26"/>
  <c r="J113" i="26"/>
  <c r="I113" i="26"/>
  <c r="H113" i="26"/>
  <c r="G113" i="26"/>
  <c r="F113" i="26"/>
  <c r="E113" i="26"/>
  <c r="D113" i="26"/>
  <c r="C113" i="26"/>
  <c r="B113" i="26"/>
  <c r="M112" i="26"/>
  <c r="L112" i="26"/>
  <c r="K112" i="26"/>
  <c r="J112" i="26"/>
  <c r="I112" i="26"/>
  <c r="H112" i="26"/>
  <c r="G112" i="26"/>
  <c r="F112" i="26"/>
  <c r="E112" i="26"/>
  <c r="D112" i="26"/>
  <c r="C112" i="26"/>
  <c r="B112" i="26"/>
  <c r="M111" i="26"/>
  <c r="L111" i="26"/>
  <c r="K111" i="26"/>
  <c r="J111" i="26"/>
  <c r="I111" i="26"/>
  <c r="H111" i="26"/>
  <c r="G111" i="26"/>
  <c r="F111" i="26"/>
  <c r="E111" i="26"/>
  <c r="D111" i="26"/>
  <c r="C111" i="26"/>
  <c r="B111" i="26"/>
  <c r="M122" i="53"/>
  <c r="L122" i="53"/>
  <c r="K122" i="53"/>
  <c r="J122" i="53"/>
  <c r="I122" i="53"/>
  <c r="H122" i="53"/>
  <c r="G122" i="53"/>
  <c r="F122" i="53"/>
  <c r="E122" i="53"/>
  <c r="D122" i="53"/>
  <c r="C122" i="53"/>
  <c r="B122" i="53"/>
  <c r="M121" i="53"/>
  <c r="L121" i="53"/>
  <c r="K121" i="53"/>
  <c r="J121" i="53"/>
  <c r="I121" i="53"/>
  <c r="H121" i="53"/>
  <c r="G121" i="53"/>
  <c r="F121" i="53"/>
  <c r="E121" i="53"/>
  <c r="D121" i="53"/>
  <c r="C121" i="53"/>
  <c r="B121" i="53"/>
  <c r="M120" i="53"/>
  <c r="L120" i="53"/>
  <c r="K120" i="53"/>
  <c r="J120" i="53"/>
  <c r="I120" i="53"/>
  <c r="H120" i="53"/>
  <c r="G120" i="53"/>
  <c r="F120" i="53"/>
  <c r="E120" i="53"/>
  <c r="D120" i="53"/>
  <c r="C120" i="53"/>
  <c r="B120" i="53"/>
  <c r="M119" i="53"/>
  <c r="L119" i="53"/>
  <c r="K119" i="53"/>
  <c r="J119" i="53"/>
  <c r="I119" i="53"/>
  <c r="H119" i="53"/>
  <c r="G119" i="53"/>
  <c r="F119" i="53"/>
  <c r="E119" i="53"/>
  <c r="D119" i="53"/>
  <c r="C119" i="53"/>
  <c r="B119" i="53"/>
  <c r="M118" i="53"/>
  <c r="L118" i="53"/>
  <c r="K118" i="53"/>
  <c r="J118" i="53"/>
  <c r="I118" i="53"/>
  <c r="H118" i="53"/>
  <c r="G118" i="53"/>
  <c r="F118" i="53"/>
  <c r="E118" i="53"/>
  <c r="D118" i="53"/>
  <c r="C118" i="53"/>
  <c r="B118" i="53"/>
  <c r="M117" i="53"/>
  <c r="L117" i="53"/>
  <c r="K117" i="53"/>
  <c r="J117" i="53"/>
  <c r="I117" i="53"/>
  <c r="H117" i="53"/>
  <c r="G117" i="53"/>
  <c r="F117" i="53"/>
  <c r="E117" i="53"/>
  <c r="D117" i="53"/>
  <c r="C117" i="53"/>
  <c r="B117" i="53"/>
  <c r="M116" i="53"/>
  <c r="L116" i="53"/>
  <c r="K116" i="53"/>
  <c r="J116" i="53"/>
  <c r="I116" i="53"/>
  <c r="H116" i="53"/>
  <c r="G116" i="53"/>
  <c r="F116" i="53"/>
  <c r="E116" i="53"/>
  <c r="D116" i="53"/>
  <c r="C116" i="53"/>
  <c r="B116" i="53"/>
  <c r="M115" i="53"/>
  <c r="L115" i="53"/>
  <c r="K115" i="53"/>
  <c r="J115" i="53"/>
  <c r="I115" i="53"/>
  <c r="H115" i="53"/>
  <c r="G115" i="53"/>
  <c r="F115" i="53"/>
  <c r="E115" i="53"/>
  <c r="D115" i="53"/>
  <c r="C115" i="53"/>
  <c r="B115" i="53"/>
  <c r="M114" i="53"/>
  <c r="L114" i="53"/>
  <c r="K114" i="53"/>
  <c r="J114" i="53"/>
  <c r="I114" i="53"/>
  <c r="H114" i="53"/>
  <c r="G114" i="53"/>
  <c r="F114" i="53"/>
  <c r="E114" i="53"/>
  <c r="D114" i="53"/>
  <c r="C114" i="53"/>
  <c r="B114" i="53"/>
  <c r="M113" i="53"/>
  <c r="L113" i="53"/>
  <c r="K113" i="53"/>
  <c r="J113" i="53"/>
  <c r="I113" i="53"/>
  <c r="H113" i="53"/>
  <c r="G113" i="53"/>
  <c r="F113" i="53"/>
  <c r="E113" i="53"/>
  <c r="D113" i="53"/>
  <c r="C113" i="53"/>
  <c r="B113" i="53"/>
  <c r="M112" i="53"/>
  <c r="L112" i="53"/>
  <c r="K112" i="53"/>
  <c r="J112" i="53"/>
  <c r="I112" i="53"/>
  <c r="H112" i="53"/>
  <c r="G112" i="53"/>
  <c r="F112" i="53"/>
  <c r="E112" i="53"/>
  <c r="D112" i="53"/>
  <c r="C112" i="53"/>
  <c r="B112" i="53"/>
  <c r="M111" i="53"/>
  <c r="L111" i="53"/>
  <c r="K111" i="53"/>
  <c r="J111" i="53"/>
  <c r="I111" i="53"/>
  <c r="H111" i="53"/>
  <c r="G111" i="53"/>
  <c r="F111" i="53"/>
  <c r="E111" i="53"/>
  <c r="D111" i="53"/>
  <c r="C111" i="53"/>
  <c r="B111" i="53"/>
  <c r="M126" i="52"/>
  <c r="L126" i="52"/>
  <c r="K126" i="52"/>
  <c r="J126" i="52"/>
  <c r="I126" i="52"/>
  <c r="H126" i="52"/>
  <c r="G126" i="52"/>
  <c r="F126" i="52"/>
  <c r="E126" i="52"/>
  <c r="D126" i="52"/>
  <c r="C126" i="52"/>
  <c r="M125" i="52"/>
  <c r="L125" i="52"/>
  <c r="K125" i="52"/>
  <c r="J125" i="52"/>
  <c r="I125" i="52"/>
  <c r="H125" i="52"/>
  <c r="G125" i="52"/>
  <c r="F125" i="52"/>
  <c r="E125" i="52"/>
  <c r="D125" i="52"/>
  <c r="C125" i="52"/>
  <c r="M124" i="52"/>
  <c r="L124" i="52"/>
  <c r="K124" i="52"/>
  <c r="J124" i="52"/>
  <c r="I124" i="52"/>
  <c r="H124" i="52"/>
  <c r="G124" i="52"/>
  <c r="F124" i="52"/>
  <c r="E124" i="52"/>
  <c r="D124" i="52"/>
  <c r="C124" i="52"/>
  <c r="M123" i="52"/>
  <c r="L123" i="52"/>
  <c r="K123" i="52"/>
  <c r="J123" i="52"/>
  <c r="I123" i="52"/>
  <c r="H123" i="52"/>
  <c r="G123" i="52"/>
  <c r="F123" i="52"/>
  <c r="E123" i="52"/>
  <c r="D123" i="52"/>
  <c r="C123" i="52"/>
  <c r="M122" i="52"/>
  <c r="L122" i="52"/>
  <c r="K122" i="52"/>
  <c r="J122" i="52"/>
  <c r="I122" i="52"/>
  <c r="H122" i="52"/>
  <c r="G122" i="52"/>
  <c r="F122" i="52"/>
  <c r="E122" i="52"/>
  <c r="D122" i="52"/>
  <c r="C122" i="52"/>
  <c r="M121" i="52"/>
  <c r="L121" i="52"/>
  <c r="K121" i="52"/>
  <c r="J121" i="52"/>
  <c r="I121" i="52"/>
  <c r="H121" i="52"/>
  <c r="G121" i="52"/>
  <c r="F121" i="52"/>
  <c r="E121" i="52"/>
  <c r="D121" i="52"/>
  <c r="C121" i="52"/>
  <c r="M120" i="52"/>
  <c r="L120" i="52"/>
  <c r="K120" i="52"/>
  <c r="J120" i="52"/>
  <c r="I120" i="52"/>
  <c r="H120" i="52"/>
  <c r="G120" i="52"/>
  <c r="F120" i="52"/>
  <c r="E120" i="52"/>
  <c r="D120" i="52"/>
  <c r="C120" i="52"/>
  <c r="M119" i="52"/>
  <c r="L119" i="52"/>
  <c r="K119" i="52"/>
  <c r="J119" i="52"/>
  <c r="I119" i="52"/>
  <c r="H119" i="52"/>
  <c r="G119" i="52"/>
  <c r="F119" i="52"/>
  <c r="E119" i="52"/>
  <c r="D119" i="52"/>
  <c r="C119" i="52"/>
  <c r="M118" i="52"/>
  <c r="L118" i="52"/>
  <c r="K118" i="52"/>
  <c r="J118" i="52"/>
  <c r="I118" i="52"/>
  <c r="H118" i="52"/>
  <c r="G118" i="52"/>
  <c r="F118" i="52"/>
  <c r="E118" i="52"/>
  <c r="D118" i="52"/>
  <c r="C118" i="52"/>
  <c r="M117" i="52"/>
  <c r="L117" i="52"/>
  <c r="K117" i="52"/>
  <c r="J117" i="52"/>
  <c r="I117" i="52"/>
  <c r="H117" i="52"/>
  <c r="G117" i="52"/>
  <c r="F117" i="52"/>
  <c r="E117" i="52"/>
  <c r="D117" i="52"/>
  <c r="C117" i="52"/>
  <c r="M116" i="52"/>
  <c r="L116" i="52"/>
  <c r="K116" i="52"/>
  <c r="J116" i="52"/>
  <c r="I116" i="52"/>
  <c r="H116" i="52"/>
  <c r="G116" i="52"/>
  <c r="F116" i="52"/>
  <c r="E116" i="52"/>
  <c r="D116" i="52"/>
  <c r="C116" i="52"/>
  <c r="M115" i="52"/>
  <c r="L115" i="52"/>
  <c r="K115" i="52"/>
  <c r="J115" i="52"/>
  <c r="I115" i="52"/>
  <c r="H115" i="52"/>
  <c r="G115" i="52"/>
  <c r="F115" i="52"/>
  <c r="E115" i="52"/>
  <c r="D115" i="52"/>
  <c r="C115" i="52"/>
  <c r="P122" i="51"/>
  <c r="O122" i="51"/>
  <c r="N122" i="51"/>
  <c r="M122" i="51"/>
  <c r="L122" i="51"/>
  <c r="K122" i="51"/>
  <c r="J122" i="51"/>
  <c r="I122" i="51"/>
  <c r="H122" i="51"/>
  <c r="G122" i="51"/>
  <c r="F122" i="51"/>
  <c r="E122" i="51"/>
  <c r="D122" i="51"/>
  <c r="C122" i="51"/>
  <c r="B122" i="51"/>
  <c r="S121" i="51"/>
  <c r="R121" i="51"/>
  <c r="Q121" i="51"/>
  <c r="P121" i="51"/>
  <c r="O121" i="51"/>
  <c r="N121" i="51"/>
  <c r="M121" i="51"/>
  <c r="L121" i="51"/>
  <c r="K121" i="51"/>
  <c r="J121" i="51"/>
  <c r="I121" i="51"/>
  <c r="H121" i="51"/>
  <c r="G121" i="51"/>
  <c r="F121" i="51"/>
  <c r="E121" i="51"/>
  <c r="D121" i="51"/>
  <c r="C121" i="51"/>
  <c r="B121" i="51"/>
  <c r="S120" i="51"/>
  <c r="R120" i="51"/>
  <c r="Q120" i="51"/>
  <c r="P120" i="51"/>
  <c r="O120" i="51"/>
  <c r="N120" i="51"/>
  <c r="M120" i="51"/>
  <c r="L120" i="51"/>
  <c r="K120" i="51"/>
  <c r="J120" i="51"/>
  <c r="I120" i="51"/>
  <c r="H120" i="51"/>
  <c r="G120" i="51"/>
  <c r="F120" i="51"/>
  <c r="E120" i="51"/>
  <c r="D120" i="51"/>
  <c r="C120" i="51"/>
  <c r="B120" i="51"/>
  <c r="S119" i="51"/>
  <c r="R119" i="51"/>
  <c r="Q119" i="51"/>
  <c r="P119" i="51"/>
  <c r="O119" i="51"/>
  <c r="N119" i="51"/>
  <c r="M119" i="51"/>
  <c r="L119" i="51"/>
  <c r="K119" i="51"/>
  <c r="J119" i="51"/>
  <c r="I119" i="51"/>
  <c r="H119" i="51"/>
  <c r="G119" i="51"/>
  <c r="F119" i="51"/>
  <c r="E119" i="51"/>
  <c r="D119" i="51"/>
  <c r="C119" i="51"/>
  <c r="B119" i="51"/>
  <c r="S118" i="51"/>
  <c r="R118" i="51"/>
  <c r="Q118" i="51"/>
  <c r="P118" i="51"/>
  <c r="O118" i="51"/>
  <c r="N118" i="51"/>
  <c r="M118" i="51"/>
  <c r="L118" i="51"/>
  <c r="K118" i="51"/>
  <c r="J118" i="51"/>
  <c r="I118" i="51"/>
  <c r="H118" i="51"/>
  <c r="G118" i="51"/>
  <c r="F118" i="51"/>
  <c r="E118" i="51"/>
  <c r="D118" i="51"/>
  <c r="C118" i="51"/>
  <c r="B118" i="51"/>
  <c r="S117" i="51"/>
  <c r="R117" i="51"/>
  <c r="Q117" i="51"/>
  <c r="P117" i="51"/>
  <c r="O117" i="51"/>
  <c r="N117" i="51"/>
  <c r="M117" i="51"/>
  <c r="L117" i="51"/>
  <c r="K117" i="51"/>
  <c r="J117" i="51"/>
  <c r="I117" i="51"/>
  <c r="H117" i="51"/>
  <c r="G117" i="51"/>
  <c r="F117" i="51"/>
  <c r="E117" i="51"/>
  <c r="D117" i="51"/>
  <c r="C117" i="51"/>
  <c r="B117" i="51"/>
  <c r="S116" i="51"/>
  <c r="R116" i="51"/>
  <c r="Q116" i="51"/>
  <c r="P116" i="51"/>
  <c r="O116" i="51"/>
  <c r="N116" i="51"/>
  <c r="M116" i="51"/>
  <c r="L116" i="51"/>
  <c r="K116" i="51"/>
  <c r="J116" i="51"/>
  <c r="I116" i="51"/>
  <c r="H116" i="51"/>
  <c r="G116" i="51"/>
  <c r="F116" i="51"/>
  <c r="E116" i="51"/>
  <c r="D116" i="51"/>
  <c r="C116" i="51"/>
  <c r="B116" i="51"/>
  <c r="S115" i="51"/>
  <c r="R115" i="51"/>
  <c r="Q115" i="51"/>
  <c r="P115" i="51"/>
  <c r="O115" i="51"/>
  <c r="N115" i="51"/>
  <c r="M115" i="51"/>
  <c r="L115" i="51"/>
  <c r="K115" i="51"/>
  <c r="J115" i="51"/>
  <c r="I115" i="51"/>
  <c r="H115" i="51"/>
  <c r="G115" i="51"/>
  <c r="F115" i="51"/>
  <c r="E115" i="51"/>
  <c r="D115" i="51"/>
  <c r="C115" i="51"/>
  <c r="B115" i="51"/>
  <c r="S114" i="51"/>
  <c r="R114" i="51"/>
  <c r="Q114" i="51"/>
  <c r="P114" i="51"/>
  <c r="O114" i="51"/>
  <c r="N114" i="51"/>
  <c r="M114" i="51"/>
  <c r="L114" i="51"/>
  <c r="K114" i="51"/>
  <c r="J114" i="51"/>
  <c r="I114" i="51"/>
  <c r="H114" i="51"/>
  <c r="G114" i="51"/>
  <c r="F114" i="51"/>
  <c r="E114" i="51"/>
  <c r="D114" i="51"/>
  <c r="C114" i="51"/>
  <c r="B114" i="51"/>
  <c r="S113" i="51"/>
  <c r="R113" i="51"/>
  <c r="Q113" i="51"/>
  <c r="P113" i="51"/>
  <c r="O113" i="51"/>
  <c r="N113" i="51"/>
  <c r="M113" i="51"/>
  <c r="L113" i="51"/>
  <c r="K113" i="51"/>
  <c r="J113" i="51"/>
  <c r="I113" i="51"/>
  <c r="H113" i="51"/>
  <c r="G113" i="51"/>
  <c r="F113" i="51"/>
  <c r="E113" i="51"/>
  <c r="D113" i="51"/>
  <c r="C113" i="51"/>
  <c r="B113" i="51"/>
  <c r="S112" i="51"/>
  <c r="R112" i="51"/>
  <c r="Q112" i="51"/>
  <c r="P112" i="51"/>
  <c r="O112" i="51"/>
  <c r="N112" i="51"/>
  <c r="M112" i="51"/>
  <c r="L112" i="51"/>
  <c r="K112" i="51"/>
  <c r="J112" i="51"/>
  <c r="I112" i="51"/>
  <c r="H112" i="51"/>
  <c r="G112" i="51"/>
  <c r="F112" i="51"/>
  <c r="E112" i="51"/>
  <c r="D112" i="51"/>
  <c r="C112" i="51"/>
  <c r="B112" i="51"/>
  <c r="S111" i="51"/>
  <c r="R111" i="51"/>
  <c r="Q111" i="51"/>
  <c r="P111" i="51"/>
  <c r="O111" i="51"/>
  <c r="N111" i="51"/>
  <c r="M111" i="51"/>
  <c r="L111" i="51"/>
  <c r="K111" i="51"/>
  <c r="J111" i="51"/>
  <c r="I111" i="51"/>
  <c r="H111" i="51"/>
  <c r="G111" i="51"/>
  <c r="F111" i="51"/>
  <c r="E111" i="51"/>
  <c r="D111" i="51"/>
  <c r="C111" i="51"/>
  <c r="B111" i="51"/>
  <c r="P122" i="50"/>
  <c r="O122" i="50"/>
  <c r="N122" i="50"/>
  <c r="M122" i="50"/>
  <c r="L122" i="50"/>
  <c r="K122" i="50"/>
  <c r="J122" i="50"/>
  <c r="I122" i="50"/>
  <c r="H122" i="50"/>
  <c r="G122" i="50"/>
  <c r="F122" i="50"/>
  <c r="E122" i="50"/>
  <c r="D122" i="50"/>
  <c r="C122" i="50"/>
  <c r="B122" i="50"/>
  <c r="P121" i="50"/>
  <c r="O121" i="50"/>
  <c r="N121" i="50"/>
  <c r="M121" i="50"/>
  <c r="L121" i="50"/>
  <c r="K121" i="50"/>
  <c r="J121" i="50"/>
  <c r="I121" i="50"/>
  <c r="H121" i="50"/>
  <c r="G121" i="50"/>
  <c r="F121" i="50"/>
  <c r="E121" i="50"/>
  <c r="D121" i="50"/>
  <c r="C121" i="50"/>
  <c r="B121" i="50"/>
  <c r="P120" i="50"/>
  <c r="O120" i="50"/>
  <c r="N120" i="50"/>
  <c r="M120" i="50"/>
  <c r="L120" i="50"/>
  <c r="K120" i="50"/>
  <c r="J120" i="50"/>
  <c r="I120" i="50"/>
  <c r="H120" i="50"/>
  <c r="G120" i="50"/>
  <c r="F120" i="50"/>
  <c r="E120" i="50"/>
  <c r="D120" i="50"/>
  <c r="C120" i="50"/>
  <c r="B120" i="50"/>
  <c r="P119" i="50"/>
  <c r="O119" i="50"/>
  <c r="N119" i="50"/>
  <c r="M119" i="50"/>
  <c r="L119" i="50"/>
  <c r="K119" i="50"/>
  <c r="J119" i="50"/>
  <c r="I119" i="50"/>
  <c r="H119" i="50"/>
  <c r="G119" i="50"/>
  <c r="F119" i="50"/>
  <c r="E119" i="50"/>
  <c r="D119" i="50"/>
  <c r="C119" i="50"/>
  <c r="B119" i="50"/>
  <c r="P118" i="50"/>
  <c r="O118" i="50"/>
  <c r="N118" i="50"/>
  <c r="M118" i="50"/>
  <c r="L118" i="50"/>
  <c r="K118" i="50"/>
  <c r="J118" i="50"/>
  <c r="I118" i="50"/>
  <c r="H118" i="50"/>
  <c r="G118" i="50"/>
  <c r="F118" i="50"/>
  <c r="E118" i="50"/>
  <c r="D118" i="50"/>
  <c r="C118" i="50"/>
  <c r="B118" i="50"/>
  <c r="P117" i="50"/>
  <c r="O117" i="50"/>
  <c r="N117" i="50"/>
  <c r="M117" i="50"/>
  <c r="L117" i="50"/>
  <c r="K117" i="50"/>
  <c r="J117" i="50"/>
  <c r="I117" i="50"/>
  <c r="H117" i="50"/>
  <c r="G117" i="50"/>
  <c r="F117" i="50"/>
  <c r="E117" i="50"/>
  <c r="D117" i="50"/>
  <c r="C117" i="50"/>
  <c r="B117" i="50"/>
  <c r="P116" i="50"/>
  <c r="O116" i="50"/>
  <c r="N116" i="50"/>
  <c r="M116" i="50"/>
  <c r="L116" i="50"/>
  <c r="K116" i="50"/>
  <c r="J116" i="50"/>
  <c r="I116" i="50"/>
  <c r="H116" i="50"/>
  <c r="G116" i="50"/>
  <c r="F116" i="50"/>
  <c r="E116" i="50"/>
  <c r="D116" i="50"/>
  <c r="C116" i="50"/>
  <c r="B116" i="50"/>
  <c r="P115" i="50"/>
  <c r="O115" i="50"/>
  <c r="N115" i="50"/>
  <c r="M115" i="50"/>
  <c r="L115" i="50"/>
  <c r="K115" i="50"/>
  <c r="J115" i="50"/>
  <c r="I115" i="50"/>
  <c r="H115" i="50"/>
  <c r="G115" i="50"/>
  <c r="F115" i="50"/>
  <c r="E115" i="50"/>
  <c r="D115" i="50"/>
  <c r="C115" i="50"/>
  <c r="B115" i="50"/>
  <c r="P114" i="50"/>
  <c r="O114" i="50"/>
  <c r="N114" i="50"/>
  <c r="M114" i="50"/>
  <c r="L114" i="50"/>
  <c r="K114" i="50"/>
  <c r="J114" i="50"/>
  <c r="I114" i="50"/>
  <c r="H114" i="50"/>
  <c r="G114" i="50"/>
  <c r="F114" i="50"/>
  <c r="E114" i="50"/>
  <c r="D114" i="50"/>
  <c r="C114" i="50"/>
  <c r="B114" i="50"/>
  <c r="P113" i="50"/>
  <c r="O113" i="50"/>
  <c r="N113" i="50"/>
  <c r="M113" i="50"/>
  <c r="L113" i="50"/>
  <c r="K113" i="50"/>
  <c r="J113" i="50"/>
  <c r="I113" i="50"/>
  <c r="H113" i="50"/>
  <c r="G113" i="50"/>
  <c r="F113" i="50"/>
  <c r="E113" i="50"/>
  <c r="D113" i="50"/>
  <c r="C113" i="50"/>
  <c r="B113" i="50"/>
  <c r="P112" i="50"/>
  <c r="O112" i="50"/>
  <c r="N112" i="50"/>
  <c r="M112" i="50"/>
  <c r="L112" i="50"/>
  <c r="K112" i="50"/>
  <c r="J112" i="50"/>
  <c r="I112" i="50"/>
  <c r="H112" i="50"/>
  <c r="G112" i="50"/>
  <c r="F112" i="50"/>
  <c r="E112" i="50"/>
  <c r="D112" i="50"/>
  <c r="C112" i="50"/>
  <c r="B112" i="50"/>
  <c r="P111" i="50"/>
  <c r="O111" i="50"/>
  <c r="N111" i="50"/>
  <c r="M111" i="50"/>
  <c r="L111" i="50"/>
  <c r="K111" i="50"/>
  <c r="J111" i="50"/>
  <c r="I111" i="50"/>
  <c r="H111" i="50"/>
  <c r="G111" i="50"/>
  <c r="F111" i="50"/>
  <c r="E111" i="50"/>
  <c r="D111" i="50"/>
  <c r="C111" i="50"/>
  <c r="B111" i="50"/>
  <c r="P122" i="49"/>
  <c r="O122" i="49"/>
  <c r="N122" i="49"/>
  <c r="M122" i="49"/>
  <c r="L122" i="49"/>
  <c r="K122" i="49"/>
  <c r="J122" i="49"/>
  <c r="I122" i="49"/>
  <c r="H122" i="49"/>
  <c r="G122" i="49"/>
  <c r="F122" i="49"/>
  <c r="E122" i="49"/>
  <c r="D122" i="49"/>
  <c r="C122" i="49"/>
  <c r="B122" i="49"/>
  <c r="P121" i="49"/>
  <c r="O121" i="49"/>
  <c r="N121" i="49"/>
  <c r="M121" i="49"/>
  <c r="L121" i="49"/>
  <c r="K121" i="49"/>
  <c r="J121" i="49"/>
  <c r="I121" i="49"/>
  <c r="H121" i="49"/>
  <c r="G121" i="49"/>
  <c r="F121" i="49"/>
  <c r="E121" i="49"/>
  <c r="D121" i="49"/>
  <c r="C121" i="49"/>
  <c r="B121" i="49"/>
  <c r="P120" i="49"/>
  <c r="O120" i="49"/>
  <c r="N120" i="49"/>
  <c r="M120" i="49"/>
  <c r="L120" i="49"/>
  <c r="K120" i="49"/>
  <c r="J120" i="49"/>
  <c r="I120" i="49"/>
  <c r="H120" i="49"/>
  <c r="G120" i="49"/>
  <c r="F120" i="49"/>
  <c r="E120" i="49"/>
  <c r="D120" i="49"/>
  <c r="C120" i="49"/>
  <c r="B120" i="49"/>
  <c r="P119" i="49"/>
  <c r="O119" i="49"/>
  <c r="N119" i="49"/>
  <c r="M119" i="49"/>
  <c r="L119" i="49"/>
  <c r="K119" i="49"/>
  <c r="J119" i="49"/>
  <c r="I119" i="49"/>
  <c r="H119" i="49"/>
  <c r="G119" i="49"/>
  <c r="F119" i="49"/>
  <c r="E119" i="49"/>
  <c r="D119" i="49"/>
  <c r="C119" i="49"/>
  <c r="B119" i="49"/>
  <c r="P118" i="49"/>
  <c r="O118" i="49"/>
  <c r="N118" i="49"/>
  <c r="M118" i="49"/>
  <c r="L118" i="49"/>
  <c r="K118" i="49"/>
  <c r="J118" i="49"/>
  <c r="I118" i="49"/>
  <c r="H118" i="49"/>
  <c r="G118" i="49"/>
  <c r="F118" i="49"/>
  <c r="E118" i="49"/>
  <c r="D118" i="49"/>
  <c r="C118" i="49"/>
  <c r="B118" i="49"/>
  <c r="P117" i="49"/>
  <c r="O117" i="49"/>
  <c r="N117" i="49"/>
  <c r="M117" i="49"/>
  <c r="L117" i="49"/>
  <c r="K117" i="49"/>
  <c r="J117" i="49"/>
  <c r="I117" i="49"/>
  <c r="H117" i="49"/>
  <c r="G117" i="49"/>
  <c r="F117" i="49"/>
  <c r="E117" i="49"/>
  <c r="D117" i="49"/>
  <c r="C117" i="49"/>
  <c r="B117" i="49"/>
  <c r="P116" i="49"/>
  <c r="O116" i="49"/>
  <c r="N116" i="49"/>
  <c r="M116" i="49"/>
  <c r="L116" i="49"/>
  <c r="K116" i="49"/>
  <c r="J116" i="49"/>
  <c r="I116" i="49"/>
  <c r="H116" i="49"/>
  <c r="G116" i="49"/>
  <c r="F116" i="49"/>
  <c r="E116" i="49"/>
  <c r="D116" i="49"/>
  <c r="C116" i="49"/>
  <c r="B116" i="49"/>
  <c r="P115" i="49"/>
  <c r="O115" i="49"/>
  <c r="N115" i="49"/>
  <c r="M115" i="49"/>
  <c r="L115" i="49"/>
  <c r="K115" i="49"/>
  <c r="J115" i="49"/>
  <c r="I115" i="49"/>
  <c r="H115" i="49"/>
  <c r="G115" i="49"/>
  <c r="F115" i="49"/>
  <c r="E115" i="49"/>
  <c r="D115" i="49"/>
  <c r="C115" i="49"/>
  <c r="B115" i="49"/>
  <c r="P114" i="49"/>
  <c r="O114" i="49"/>
  <c r="N114" i="49"/>
  <c r="M114" i="49"/>
  <c r="L114" i="49"/>
  <c r="K114" i="49"/>
  <c r="J114" i="49"/>
  <c r="I114" i="49"/>
  <c r="H114" i="49"/>
  <c r="G114" i="49"/>
  <c r="F114" i="49"/>
  <c r="E114" i="49"/>
  <c r="D114" i="49"/>
  <c r="C114" i="49"/>
  <c r="B114" i="49"/>
  <c r="P113" i="49"/>
  <c r="O113" i="49"/>
  <c r="N113" i="49"/>
  <c r="M113" i="49"/>
  <c r="L113" i="49"/>
  <c r="K113" i="49"/>
  <c r="J113" i="49"/>
  <c r="I113" i="49"/>
  <c r="H113" i="49"/>
  <c r="G113" i="49"/>
  <c r="F113" i="49"/>
  <c r="E113" i="49"/>
  <c r="D113" i="49"/>
  <c r="C113" i="49"/>
  <c r="B113" i="49"/>
  <c r="P112" i="49"/>
  <c r="O112" i="49"/>
  <c r="N112" i="49"/>
  <c r="M112" i="49"/>
  <c r="L112" i="49"/>
  <c r="K112" i="49"/>
  <c r="J112" i="49"/>
  <c r="I112" i="49"/>
  <c r="H112" i="49"/>
  <c r="G112" i="49"/>
  <c r="F112" i="49"/>
  <c r="E112" i="49"/>
  <c r="D112" i="49"/>
  <c r="C112" i="49"/>
  <c r="B112" i="49"/>
  <c r="P111" i="49"/>
  <c r="O111" i="49"/>
  <c r="N111" i="49"/>
  <c r="M111" i="49"/>
  <c r="L111" i="49"/>
  <c r="K111" i="49"/>
  <c r="J111" i="49"/>
  <c r="I111" i="49"/>
  <c r="H111" i="49"/>
  <c r="G111" i="49"/>
  <c r="F111" i="49"/>
  <c r="E111" i="49"/>
  <c r="D111" i="49"/>
  <c r="C111" i="49"/>
  <c r="B111" i="49"/>
  <c r="F120" i="48"/>
  <c r="E120" i="48"/>
  <c r="D120" i="48"/>
  <c r="C120" i="48"/>
  <c r="B120" i="48"/>
  <c r="F119" i="48"/>
  <c r="E119" i="48"/>
  <c r="D119" i="48"/>
  <c r="C119" i="48"/>
  <c r="B119" i="48"/>
  <c r="F118" i="48"/>
  <c r="E118" i="48"/>
  <c r="D118" i="48"/>
  <c r="C118" i="48"/>
  <c r="B118" i="48"/>
  <c r="F117" i="48"/>
  <c r="E117" i="48"/>
  <c r="D117" i="48"/>
  <c r="C117" i="48"/>
  <c r="B117" i="48"/>
  <c r="F116" i="48"/>
  <c r="E116" i="48"/>
  <c r="D116" i="48"/>
  <c r="C116" i="48"/>
  <c r="B116" i="48"/>
  <c r="F115" i="48"/>
  <c r="E115" i="48"/>
  <c r="D115" i="48"/>
  <c r="C115" i="48"/>
  <c r="B115" i="48"/>
  <c r="F114" i="48"/>
  <c r="E114" i="48"/>
  <c r="D114" i="48"/>
  <c r="C114" i="48"/>
  <c r="B114" i="48"/>
  <c r="F113" i="48"/>
  <c r="E113" i="48"/>
  <c r="D113" i="48"/>
  <c r="C113" i="48"/>
  <c r="B113" i="48"/>
  <c r="F112" i="48"/>
  <c r="E112" i="48"/>
  <c r="D112" i="48"/>
  <c r="C112" i="48"/>
  <c r="B112" i="48"/>
  <c r="F111" i="48"/>
  <c r="E111" i="48"/>
  <c r="D111" i="48"/>
  <c r="C111" i="48"/>
  <c r="B111" i="48"/>
  <c r="F110" i="48"/>
  <c r="E110" i="48"/>
  <c r="D110" i="48"/>
  <c r="C110" i="48"/>
  <c r="B110" i="48"/>
  <c r="F109" i="48"/>
  <c r="E109" i="48"/>
  <c r="D109" i="48"/>
  <c r="C109" i="48"/>
  <c r="B109" i="48"/>
  <c r="D121" i="47"/>
  <c r="C121" i="47"/>
  <c r="B121" i="47"/>
  <c r="D120" i="47"/>
  <c r="C120" i="47"/>
  <c r="B120" i="47"/>
  <c r="D119" i="47"/>
  <c r="C119" i="47"/>
  <c r="B119" i="47"/>
  <c r="D118" i="47"/>
  <c r="C118" i="47"/>
  <c r="B118" i="47"/>
  <c r="D117" i="47"/>
  <c r="C117" i="47"/>
  <c r="B117" i="47"/>
  <c r="D116" i="47"/>
  <c r="C116" i="47"/>
  <c r="B116" i="47"/>
  <c r="D115" i="47"/>
  <c r="C115" i="47"/>
  <c r="B115" i="47"/>
  <c r="D114" i="47"/>
  <c r="C114" i="47"/>
  <c r="B114" i="47"/>
  <c r="D113" i="47"/>
  <c r="C113" i="47"/>
  <c r="B113" i="47"/>
  <c r="D112" i="47"/>
  <c r="C112" i="47"/>
  <c r="B112" i="47"/>
  <c r="D111" i="47"/>
  <c r="C111" i="47"/>
  <c r="B111" i="47"/>
  <c r="D110" i="47"/>
  <c r="C110" i="47"/>
  <c r="B110" i="47"/>
  <c r="S122" i="46"/>
  <c r="R122" i="46"/>
  <c r="Q122" i="46"/>
  <c r="P122" i="46"/>
  <c r="O122" i="46"/>
  <c r="N122" i="46"/>
  <c r="M122" i="46"/>
  <c r="L122" i="46"/>
  <c r="K122" i="46"/>
  <c r="J122" i="46"/>
  <c r="I122" i="46"/>
  <c r="H122" i="46"/>
  <c r="G122" i="46"/>
  <c r="F122" i="46"/>
  <c r="E122" i="46"/>
  <c r="D122" i="46"/>
  <c r="C122" i="46"/>
  <c r="B122" i="46"/>
  <c r="S121" i="46"/>
  <c r="R121" i="46"/>
  <c r="Q121" i="46"/>
  <c r="P121" i="46"/>
  <c r="O121" i="46"/>
  <c r="N121" i="46"/>
  <c r="M121" i="46"/>
  <c r="L121" i="46"/>
  <c r="K121" i="46"/>
  <c r="J121" i="46"/>
  <c r="I121" i="46"/>
  <c r="H121" i="46"/>
  <c r="G121" i="46"/>
  <c r="F121" i="46"/>
  <c r="E121" i="46"/>
  <c r="D121" i="46"/>
  <c r="C121" i="46"/>
  <c r="B121" i="46"/>
  <c r="S120" i="46"/>
  <c r="R120" i="46"/>
  <c r="Q120" i="46"/>
  <c r="P120" i="46"/>
  <c r="O120" i="46"/>
  <c r="N120" i="46"/>
  <c r="M120" i="46"/>
  <c r="L120" i="46"/>
  <c r="K120" i="46"/>
  <c r="J120" i="46"/>
  <c r="I120" i="46"/>
  <c r="H120" i="46"/>
  <c r="G120" i="46"/>
  <c r="F120" i="46"/>
  <c r="E120" i="46"/>
  <c r="D120" i="46"/>
  <c r="C120" i="46"/>
  <c r="B120" i="46"/>
  <c r="S119" i="46"/>
  <c r="R119" i="46"/>
  <c r="Q119" i="46"/>
  <c r="P119" i="46"/>
  <c r="O119" i="46"/>
  <c r="N119" i="46"/>
  <c r="M119" i="46"/>
  <c r="L119" i="46"/>
  <c r="K119" i="46"/>
  <c r="J119" i="46"/>
  <c r="I119" i="46"/>
  <c r="H119" i="46"/>
  <c r="G119" i="46"/>
  <c r="F119" i="46"/>
  <c r="E119" i="46"/>
  <c r="D119" i="46"/>
  <c r="C119" i="46"/>
  <c r="B119" i="46"/>
  <c r="S118" i="46"/>
  <c r="R118" i="46"/>
  <c r="Q118" i="46"/>
  <c r="P118" i="46"/>
  <c r="O118" i="46"/>
  <c r="N118" i="46"/>
  <c r="M118" i="46"/>
  <c r="L118" i="46"/>
  <c r="K118" i="46"/>
  <c r="J118" i="46"/>
  <c r="I118" i="46"/>
  <c r="H118" i="46"/>
  <c r="G118" i="46"/>
  <c r="F118" i="46"/>
  <c r="E118" i="46"/>
  <c r="D118" i="46"/>
  <c r="C118" i="46"/>
  <c r="B118" i="46"/>
  <c r="S117" i="46"/>
  <c r="R117" i="46"/>
  <c r="Q117" i="46"/>
  <c r="P117" i="46"/>
  <c r="O117" i="46"/>
  <c r="N117" i="46"/>
  <c r="M117" i="46"/>
  <c r="L117" i="46"/>
  <c r="K117" i="46"/>
  <c r="J117" i="46"/>
  <c r="I117" i="46"/>
  <c r="H117" i="46"/>
  <c r="G117" i="46"/>
  <c r="F117" i="46"/>
  <c r="E117" i="46"/>
  <c r="D117" i="46"/>
  <c r="C117" i="46"/>
  <c r="B117" i="46"/>
  <c r="S116" i="46"/>
  <c r="R116" i="46"/>
  <c r="Q116" i="46"/>
  <c r="P116" i="46"/>
  <c r="O116" i="46"/>
  <c r="N116" i="46"/>
  <c r="M116" i="46"/>
  <c r="L116" i="46"/>
  <c r="K116" i="46"/>
  <c r="J116" i="46"/>
  <c r="I116" i="46"/>
  <c r="H116" i="46"/>
  <c r="G116" i="46"/>
  <c r="F116" i="46"/>
  <c r="E116" i="46"/>
  <c r="D116" i="46"/>
  <c r="C116" i="46"/>
  <c r="B116" i="46"/>
  <c r="S115" i="46"/>
  <c r="R115" i="46"/>
  <c r="Q115" i="46"/>
  <c r="P115" i="46"/>
  <c r="O115" i="46"/>
  <c r="N115" i="46"/>
  <c r="M115" i="46"/>
  <c r="L115" i="46"/>
  <c r="K115" i="46"/>
  <c r="J115" i="46"/>
  <c r="I115" i="46"/>
  <c r="H115" i="46"/>
  <c r="G115" i="46"/>
  <c r="F115" i="46"/>
  <c r="E115" i="46"/>
  <c r="D115" i="46"/>
  <c r="C115" i="46"/>
  <c r="B115" i="46"/>
  <c r="S114" i="46"/>
  <c r="R114" i="46"/>
  <c r="Q114" i="46"/>
  <c r="P114" i="46"/>
  <c r="O114" i="46"/>
  <c r="N114" i="46"/>
  <c r="M114" i="46"/>
  <c r="L114" i="46"/>
  <c r="K114" i="46"/>
  <c r="J114" i="46"/>
  <c r="I114" i="46"/>
  <c r="H114" i="46"/>
  <c r="G114" i="46"/>
  <c r="F114" i="46"/>
  <c r="E114" i="46"/>
  <c r="D114" i="46"/>
  <c r="C114" i="46"/>
  <c r="B114" i="46"/>
  <c r="S113" i="46"/>
  <c r="R113" i="46"/>
  <c r="Q113" i="46"/>
  <c r="P113" i="46"/>
  <c r="O113" i="46"/>
  <c r="N113" i="46"/>
  <c r="M113" i="46"/>
  <c r="L113" i="46"/>
  <c r="K113" i="46"/>
  <c r="J113" i="46"/>
  <c r="I113" i="46"/>
  <c r="H113" i="46"/>
  <c r="G113" i="46"/>
  <c r="F113" i="46"/>
  <c r="E113" i="46"/>
  <c r="D113" i="46"/>
  <c r="C113" i="46"/>
  <c r="B113" i="46"/>
  <c r="S112" i="46"/>
  <c r="R112" i="46"/>
  <c r="Q112" i="46"/>
  <c r="P112" i="46"/>
  <c r="O112" i="46"/>
  <c r="N112" i="46"/>
  <c r="M112" i="46"/>
  <c r="L112" i="46"/>
  <c r="K112" i="46"/>
  <c r="J112" i="46"/>
  <c r="I112" i="46"/>
  <c r="H112" i="46"/>
  <c r="G112" i="46"/>
  <c r="F112" i="46"/>
  <c r="E112" i="46"/>
  <c r="D112" i="46"/>
  <c r="C112" i="46"/>
  <c r="B112" i="46"/>
  <c r="S111" i="46"/>
  <c r="R111" i="46"/>
  <c r="Q111" i="46"/>
  <c r="P111" i="46"/>
  <c r="O111" i="46"/>
  <c r="N111" i="46"/>
  <c r="M111" i="46"/>
  <c r="L111" i="46"/>
  <c r="K111" i="46"/>
  <c r="J111" i="46"/>
  <c r="I111" i="46"/>
  <c r="H111" i="46"/>
  <c r="G111" i="46"/>
  <c r="F111" i="46"/>
  <c r="E111" i="46"/>
  <c r="D111" i="46"/>
  <c r="C111" i="46"/>
  <c r="B111" i="46"/>
  <c r="S121" i="45"/>
  <c r="R121" i="45"/>
  <c r="Q121" i="45"/>
  <c r="P121" i="45"/>
  <c r="O121" i="45"/>
  <c r="N121" i="45"/>
  <c r="M121" i="45"/>
  <c r="L121" i="45"/>
  <c r="K121" i="45"/>
  <c r="J121" i="45"/>
  <c r="I121" i="45"/>
  <c r="H121" i="45"/>
  <c r="G121" i="45"/>
  <c r="F121" i="45"/>
  <c r="E121" i="45"/>
  <c r="D121" i="45"/>
  <c r="C121" i="45"/>
  <c r="B121" i="45"/>
  <c r="S120" i="45"/>
  <c r="R120" i="45"/>
  <c r="Q120" i="45"/>
  <c r="P120" i="45"/>
  <c r="O120" i="45"/>
  <c r="N120" i="45"/>
  <c r="M120" i="45"/>
  <c r="L120" i="45"/>
  <c r="K120" i="45"/>
  <c r="J120" i="45"/>
  <c r="I120" i="45"/>
  <c r="H120" i="45"/>
  <c r="G120" i="45"/>
  <c r="F120" i="45"/>
  <c r="E120" i="45"/>
  <c r="D120" i="45"/>
  <c r="C120" i="45"/>
  <c r="B120" i="45"/>
  <c r="S119" i="45"/>
  <c r="R119" i="45"/>
  <c r="Q119" i="45"/>
  <c r="P119" i="45"/>
  <c r="O119" i="45"/>
  <c r="N119" i="45"/>
  <c r="M119" i="45"/>
  <c r="L119" i="45"/>
  <c r="K119" i="45"/>
  <c r="J119" i="45"/>
  <c r="I119" i="45"/>
  <c r="H119" i="45"/>
  <c r="G119" i="45"/>
  <c r="F119" i="45"/>
  <c r="E119" i="45"/>
  <c r="D119" i="45"/>
  <c r="C119" i="45"/>
  <c r="B119" i="45"/>
  <c r="S118" i="45"/>
  <c r="R118" i="45"/>
  <c r="Q118" i="45"/>
  <c r="P118" i="45"/>
  <c r="O118" i="45"/>
  <c r="N118" i="45"/>
  <c r="M118" i="45"/>
  <c r="L118" i="45"/>
  <c r="K118" i="45"/>
  <c r="J118" i="45"/>
  <c r="I118" i="45"/>
  <c r="H118" i="45"/>
  <c r="G118" i="45"/>
  <c r="F118" i="45"/>
  <c r="E118" i="45"/>
  <c r="D118" i="45"/>
  <c r="C118" i="45"/>
  <c r="B118" i="45"/>
  <c r="S117" i="45"/>
  <c r="R117" i="45"/>
  <c r="Q117" i="45"/>
  <c r="P117" i="45"/>
  <c r="O117" i="45"/>
  <c r="N117" i="45"/>
  <c r="M117" i="45"/>
  <c r="L117" i="45"/>
  <c r="K117" i="45"/>
  <c r="J117" i="45"/>
  <c r="I117" i="45"/>
  <c r="H117" i="45"/>
  <c r="G117" i="45"/>
  <c r="F117" i="45"/>
  <c r="E117" i="45"/>
  <c r="D117" i="45"/>
  <c r="C117" i="45"/>
  <c r="B117" i="45"/>
  <c r="S116" i="45"/>
  <c r="R116" i="45"/>
  <c r="Q116" i="45"/>
  <c r="P116" i="45"/>
  <c r="O116" i="45"/>
  <c r="N116" i="45"/>
  <c r="M116" i="45"/>
  <c r="L116" i="45"/>
  <c r="K116" i="45"/>
  <c r="J116" i="45"/>
  <c r="I116" i="45"/>
  <c r="H116" i="45"/>
  <c r="G116" i="45"/>
  <c r="F116" i="45"/>
  <c r="E116" i="45"/>
  <c r="D116" i="45"/>
  <c r="C116" i="45"/>
  <c r="B116" i="45"/>
  <c r="S115" i="45"/>
  <c r="R115" i="45"/>
  <c r="Q115" i="45"/>
  <c r="P115" i="45"/>
  <c r="O115" i="45"/>
  <c r="N115" i="45"/>
  <c r="M115" i="45"/>
  <c r="L115" i="45"/>
  <c r="K115" i="45"/>
  <c r="J115" i="45"/>
  <c r="I115" i="45"/>
  <c r="H115" i="45"/>
  <c r="G115" i="45"/>
  <c r="F115" i="45"/>
  <c r="E115" i="45"/>
  <c r="D115" i="45"/>
  <c r="C115" i="45"/>
  <c r="B115" i="45"/>
  <c r="S114" i="45"/>
  <c r="R114" i="45"/>
  <c r="Q114" i="45"/>
  <c r="P114" i="45"/>
  <c r="O114" i="45"/>
  <c r="N114" i="45"/>
  <c r="M114" i="45"/>
  <c r="L114" i="45"/>
  <c r="K114" i="45"/>
  <c r="J114" i="45"/>
  <c r="I114" i="45"/>
  <c r="H114" i="45"/>
  <c r="G114" i="45"/>
  <c r="F114" i="45"/>
  <c r="E114" i="45"/>
  <c r="D114" i="45"/>
  <c r="C114" i="45"/>
  <c r="B114" i="45"/>
  <c r="S113" i="45"/>
  <c r="R113" i="45"/>
  <c r="Q113" i="45"/>
  <c r="P113" i="45"/>
  <c r="O113" i="45"/>
  <c r="N113" i="45"/>
  <c r="M113" i="45"/>
  <c r="L113" i="45"/>
  <c r="K113" i="45"/>
  <c r="J113" i="45"/>
  <c r="I113" i="45"/>
  <c r="H113" i="45"/>
  <c r="G113" i="45"/>
  <c r="F113" i="45"/>
  <c r="E113" i="45"/>
  <c r="D113" i="45"/>
  <c r="C113" i="45"/>
  <c r="B113" i="45"/>
  <c r="S112" i="45"/>
  <c r="R112" i="45"/>
  <c r="Q112" i="45"/>
  <c r="P112" i="45"/>
  <c r="O112" i="45"/>
  <c r="N112" i="45"/>
  <c r="M112" i="45"/>
  <c r="L112" i="45"/>
  <c r="K112" i="45"/>
  <c r="J112" i="45"/>
  <c r="I112" i="45"/>
  <c r="H112" i="45"/>
  <c r="G112" i="45"/>
  <c r="F112" i="45"/>
  <c r="E112" i="45"/>
  <c r="D112" i="45"/>
  <c r="C112" i="45"/>
  <c r="B112" i="45"/>
  <c r="S111" i="45"/>
  <c r="R111" i="45"/>
  <c r="Q111" i="45"/>
  <c r="P111" i="45"/>
  <c r="O111" i="45"/>
  <c r="N111" i="45"/>
  <c r="M111" i="45"/>
  <c r="L111" i="45"/>
  <c r="K111" i="45"/>
  <c r="J111" i="45"/>
  <c r="I111" i="45"/>
  <c r="H111" i="45"/>
  <c r="G111" i="45"/>
  <c r="F111" i="45"/>
  <c r="E111" i="45"/>
  <c r="D111" i="45"/>
  <c r="C111" i="45"/>
  <c r="B111" i="45"/>
  <c r="S110" i="45"/>
  <c r="R110" i="45"/>
  <c r="Q110" i="45"/>
  <c r="P110" i="45"/>
  <c r="O110" i="45"/>
  <c r="N110" i="45"/>
  <c r="M110" i="45"/>
  <c r="L110" i="45"/>
  <c r="K110" i="45"/>
  <c r="J110" i="45"/>
  <c r="I110" i="45"/>
  <c r="H110" i="45"/>
  <c r="G110" i="45"/>
  <c r="F110" i="45"/>
  <c r="E110" i="45"/>
  <c r="D110" i="45"/>
  <c r="C110" i="45"/>
  <c r="B110" i="45"/>
  <c r="F119" i="44"/>
  <c r="E119" i="44"/>
  <c r="D119" i="44"/>
  <c r="C119" i="44"/>
  <c r="B119" i="44"/>
  <c r="F118" i="44"/>
  <c r="E118" i="44"/>
  <c r="D118" i="44"/>
  <c r="C118" i="44"/>
  <c r="B118" i="44"/>
  <c r="F117" i="44"/>
  <c r="E117" i="44"/>
  <c r="D117" i="44"/>
  <c r="C117" i="44"/>
  <c r="B117" i="44"/>
  <c r="F116" i="44"/>
  <c r="E116" i="44"/>
  <c r="D116" i="44"/>
  <c r="C116" i="44"/>
  <c r="B116" i="44"/>
  <c r="F115" i="44"/>
  <c r="E115" i="44"/>
  <c r="D115" i="44"/>
  <c r="C115" i="44"/>
  <c r="B115" i="44"/>
  <c r="F114" i="44"/>
  <c r="E114" i="44"/>
  <c r="D114" i="44"/>
  <c r="C114" i="44"/>
  <c r="B114" i="44"/>
  <c r="F113" i="44"/>
  <c r="E113" i="44"/>
  <c r="D113" i="44"/>
  <c r="C113" i="44"/>
  <c r="B113" i="44"/>
  <c r="F112" i="44"/>
  <c r="E112" i="44"/>
  <c r="D112" i="44"/>
  <c r="C112" i="44"/>
  <c r="B112" i="44"/>
  <c r="F111" i="44"/>
  <c r="E111" i="44"/>
  <c r="D111" i="44"/>
  <c r="C111" i="44"/>
  <c r="B111" i="44"/>
  <c r="F110" i="44"/>
  <c r="E110" i="44"/>
  <c r="D110" i="44"/>
  <c r="C110" i="44"/>
  <c r="B110" i="44"/>
  <c r="F109" i="44"/>
  <c r="E109" i="44"/>
  <c r="D109" i="44"/>
  <c r="C109" i="44"/>
  <c r="B109" i="44"/>
  <c r="F108" i="44"/>
  <c r="E108" i="44"/>
  <c r="D108" i="44"/>
  <c r="C108" i="44"/>
  <c r="B108" i="44"/>
  <c r="D122" i="43"/>
  <c r="C122" i="43"/>
  <c r="B122" i="43"/>
  <c r="D121" i="43"/>
  <c r="C121" i="43"/>
  <c r="B121" i="43"/>
  <c r="D120" i="43"/>
  <c r="C120" i="43"/>
  <c r="B120" i="43"/>
  <c r="D119" i="43"/>
  <c r="C119" i="43"/>
  <c r="B119" i="43"/>
  <c r="D118" i="43"/>
  <c r="C118" i="43"/>
  <c r="B118" i="43"/>
  <c r="D117" i="43"/>
  <c r="C117" i="43"/>
  <c r="B117" i="43"/>
  <c r="D116" i="43"/>
  <c r="C116" i="43"/>
  <c r="B116" i="43"/>
  <c r="D115" i="43"/>
  <c r="C115" i="43"/>
  <c r="B115" i="43"/>
  <c r="D114" i="43"/>
  <c r="C114" i="43"/>
  <c r="B114" i="43"/>
  <c r="D113" i="43"/>
  <c r="C113" i="43"/>
  <c r="B113" i="43"/>
  <c r="D112" i="43"/>
  <c r="C112" i="43"/>
  <c r="B112" i="43"/>
  <c r="D111" i="43"/>
  <c r="C111" i="43"/>
  <c r="B111" i="43"/>
  <c r="M122" i="42"/>
  <c r="L122" i="42"/>
  <c r="K122" i="42"/>
  <c r="J122" i="42"/>
  <c r="I122" i="42"/>
  <c r="H122" i="42"/>
  <c r="G122" i="42"/>
  <c r="F122" i="42"/>
  <c r="E122" i="42"/>
  <c r="D122" i="42"/>
  <c r="C122" i="42"/>
  <c r="B122" i="42"/>
  <c r="M121" i="42"/>
  <c r="L121" i="42"/>
  <c r="K121" i="42"/>
  <c r="J121" i="42"/>
  <c r="I121" i="42"/>
  <c r="H121" i="42"/>
  <c r="G121" i="42"/>
  <c r="F121" i="42"/>
  <c r="E121" i="42"/>
  <c r="D121" i="42"/>
  <c r="C121" i="42"/>
  <c r="B121" i="42"/>
  <c r="M120" i="42"/>
  <c r="L120" i="42"/>
  <c r="K120" i="42"/>
  <c r="J120" i="42"/>
  <c r="I120" i="42"/>
  <c r="H120" i="42"/>
  <c r="G120" i="42"/>
  <c r="F120" i="42"/>
  <c r="E120" i="42"/>
  <c r="D120" i="42"/>
  <c r="C120" i="42"/>
  <c r="B120" i="42"/>
  <c r="M119" i="42"/>
  <c r="L119" i="42"/>
  <c r="K119" i="42"/>
  <c r="J119" i="42"/>
  <c r="I119" i="42"/>
  <c r="H119" i="42"/>
  <c r="G119" i="42"/>
  <c r="F119" i="42"/>
  <c r="E119" i="42"/>
  <c r="D119" i="42"/>
  <c r="C119" i="42"/>
  <c r="B119" i="42"/>
  <c r="M118" i="42"/>
  <c r="L118" i="42"/>
  <c r="K118" i="42"/>
  <c r="J118" i="42"/>
  <c r="I118" i="42"/>
  <c r="H118" i="42"/>
  <c r="G118" i="42"/>
  <c r="F118" i="42"/>
  <c r="E118" i="42"/>
  <c r="D118" i="42"/>
  <c r="C118" i="42"/>
  <c r="B118" i="42"/>
  <c r="M117" i="42"/>
  <c r="L117" i="42"/>
  <c r="K117" i="42"/>
  <c r="J117" i="42"/>
  <c r="I117" i="42"/>
  <c r="H117" i="42"/>
  <c r="G117" i="42"/>
  <c r="F117" i="42"/>
  <c r="E117" i="42"/>
  <c r="D117" i="42"/>
  <c r="C117" i="42"/>
  <c r="B117" i="42"/>
  <c r="M116" i="42"/>
  <c r="L116" i="42"/>
  <c r="K116" i="42"/>
  <c r="J116" i="42"/>
  <c r="I116" i="42"/>
  <c r="H116" i="42"/>
  <c r="G116" i="42"/>
  <c r="F116" i="42"/>
  <c r="E116" i="42"/>
  <c r="D116" i="42"/>
  <c r="C116" i="42"/>
  <c r="B116" i="42"/>
  <c r="M115" i="42"/>
  <c r="L115" i="42"/>
  <c r="K115" i="42"/>
  <c r="J115" i="42"/>
  <c r="I115" i="42"/>
  <c r="H115" i="42"/>
  <c r="G115" i="42"/>
  <c r="F115" i="42"/>
  <c r="E115" i="42"/>
  <c r="D115" i="42"/>
  <c r="C115" i="42"/>
  <c r="B115" i="42"/>
  <c r="M114" i="42"/>
  <c r="L114" i="42"/>
  <c r="K114" i="42"/>
  <c r="J114" i="42"/>
  <c r="I114" i="42"/>
  <c r="H114" i="42"/>
  <c r="G114" i="42"/>
  <c r="F114" i="42"/>
  <c r="E114" i="42"/>
  <c r="D114" i="42"/>
  <c r="C114" i="42"/>
  <c r="B114" i="42"/>
  <c r="M113" i="42"/>
  <c r="L113" i="42"/>
  <c r="K113" i="42"/>
  <c r="J113" i="42"/>
  <c r="I113" i="42"/>
  <c r="H113" i="42"/>
  <c r="G113" i="42"/>
  <c r="F113" i="42"/>
  <c r="E113" i="42"/>
  <c r="D113" i="42"/>
  <c r="C113" i="42"/>
  <c r="B113" i="42"/>
  <c r="M112" i="42"/>
  <c r="L112" i="42"/>
  <c r="K112" i="42"/>
  <c r="J112" i="42"/>
  <c r="I112" i="42"/>
  <c r="H112" i="42"/>
  <c r="G112" i="42"/>
  <c r="F112" i="42"/>
  <c r="E112" i="42"/>
  <c r="D112" i="42"/>
  <c r="C112" i="42"/>
  <c r="B112" i="42"/>
  <c r="M111" i="42"/>
  <c r="L111" i="42"/>
  <c r="K111" i="42"/>
  <c r="J111" i="42"/>
  <c r="I111" i="42"/>
  <c r="H111" i="42"/>
  <c r="G111" i="42"/>
  <c r="F111" i="42"/>
  <c r="E111" i="42"/>
  <c r="D111" i="42"/>
  <c r="C111" i="42"/>
  <c r="B111" i="42"/>
  <c r="H119" i="4"/>
  <c r="G119" i="4"/>
  <c r="F119" i="4"/>
  <c r="E119" i="4"/>
  <c r="D119" i="4"/>
  <c r="C119" i="4"/>
  <c r="B119" i="4"/>
  <c r="H118" i="4"/>
  <c r="G118" i="4"/>
  <c r="F118" i="4"/>
  <c r="E118" i="4"/>
  <c r="D118" i="4"/>
  <c r="C118" i="4"/>
  <c r="B118" i="4"/>
  <c r="H117" i="4"/>
  <c r="G117" i="4"/>
  <c r="F117" i="4"/>
  <c r="E117" i="4"/>
  <c r="D117" i="4"/>
  <c r="C117" i="4"/>
  <c r="B117" i="4"/>
  <c r="H116" i="4"/>
  <c r="G116" i="4"/>
  <c r="F116" i="4"/>
  <c r="E116" i="4"/>
  <c r="D116" i="4"/>
  <c r="C116" i="4"/>
  <c r="B116" i="4"/>
  <c r="H115" i="4"/>
  <c r="G115" i="4"/>
  <c r="F115" i="4"/>
  <c r="E115" i="4"/>
  <c r="D115" i="4"/>
  <c r="C115" i="4"/>
  <c r="B115" i="4"/>
  <c r="H114" i="4"/>
  <c r="G114" i="4"/>
  <c r="F114" i="4"/>
  <c r="E114" i="4"/>
  <c r="D114" i="4"/>
  <c r="C114" i="4"/>
  <c r="B114" i="4"/>
  <c r="H113" i="4"/>
  <c r="G113" i="4"/>
  <c r="F113" i="4"/>
  <c r="E113" i="4"/>
  <c r="D113" i="4"/>
  <c r="C113" i="4"/>
  <c r="B113" i="4"/>
  <c r="H112" i="4"/>
  <c r="G112" i="4"/>
  <c r="F112" i="4"/>
  <c r="E112" i="4"/>
  <c r="D112" i="4"/>
  <c r="C112" i="4"/>
  <c r="B112" i="4"/>
  <c r="H111" i="4"/>
  <c r="G111" i="4"/>
  <c r="F111" i="4"/>
  <c r="E111" i="4"/>
  <c r="D111" i="4"/>
  <c r="C111" i="4"/>
  <c r="B111" i="4"/>
  <c r="H110" i="4"/>
  <c r="G110" i="4"/>
  <c r="F110" i="4"/>
  <c r="E110" i="4"/>
  <c r="D110" i="4"/>
  <c r="C110" i="4"/>
  <c r="B110" i="4"/>
  <c r="H109" i="4"/>
  <c r="G109" i="4"/>
  <c r="F109" i="4"/>
  <c r="E109" i="4"/>
  <c r="D109" i="4"/>
  <c r="C109" i="4"/>
  <c r="B109" i="4"/>
  <c r="H108" i="4"/>
  <c r="G108" i="4"/>
  <c r="F108" i="4"/>
  <c r="E108" i="4"/>
  <c r="D108" i="4"/>
  <c r="C108" i="4"/>
  <c r="B108" i="4"/>
  <c r="H119" i="3"/>
  <c r="G119" i="3"/>
  <c r="F119" i="3"/>
  <c r="E119" i="3"/>
  <c r="D119" i="3"/>
  <c r="C119" i="3"/>
  <c r="B119" i="3"/>
  <c r="H118" i="3"/>
  <c r="G118" i="3"/>
  <c r="F118" i="3"/>
  <c r="E118" i="3"/>
  <c r="D118" i="3"/>
  <c r="C118" i="3"/>
  <c r="B118" i="3"/>
  <c r="H117" i="3"/>
  <c r="G117" i="3"/>
  <c r="F117" i="3"/>
  <c r="E117" i="3"/>
  <c r="D117" i="3"/>
  <c r="C117" i="3"/>
  <c r="B117" i="3"/>
  <c r="H116" i="3"/>
  <c r="G116" i="3"/>
  <c r="F116" i="3"/>
  <c r="E116" i="3"/>
  <c r="D116" i="3"/>
  <c r="C116" i="3"/>
  <c r="B116" i="3"/>
  <c r="H115" i="3"/>
  <c r="G115" i="3"/>
  <c r="F115" i="3"/>
  <c r="E115" i="3"/>
  <c r="D115" i="3"/>
  <c r="C115" i="3"/>
  <c r="B115" i="3"/>
  <c r="H114" i="3"/>
  <c r="G114" i="3"/>
  <c r="F114" i="3"/>
  <c r="E114" i="3"/>
  <c r="D114" i="3"/>
  <c r="C114" i="3"/>
  <c r="B114" i="3"/>
  <c r="H113" i="3"/>
  <c r="G113" i="3"/>
  <c r="F113" i="3"/>
  <c r="E113" i="3"/>
  <c r="D113" i="3"/>
  <c r="C113" i="3"/>
  <c r="B113" i="3"/>
  <c r="H112" i="3"/>
  <c r="G112" i="3"/>
  <c r="F112" i="3"/>
  <c r="E112" i="3"/>
  <c r="D112" i="3"/>
  <c r="C112" i="3"/>
  <c r="B112" i="3"/>
  <c r="H111" i="3"/>
  <c r="G111" i="3"/>
  <c r="F111" i="3"/>
  <c r="E111" i="3"/>
  <c r="D111" i="3"/>
  <c r="C111" i="3"/>
  <c r="B111" i="3"/>
  <c r="H110" i="3"/>
  <c r="G110" i="3"/>
  <c r="F110" i="3"/>
  <c r="E110" i="3"/>
  <c r="D110" i="3"/>
  <c r="C110" i="3"/>
  <c r="B110" i="3"/>
  <c r="H109" i="3"/>
  <c r="G109" i="3"/>
  <c r="F109" i="3"/>
  <c r="E109" i="3"/>
  <c r="D109" i="3"/>
  <c r="C109" i="3"/>
  <c r="B109" i="3"/>
  <c r="H108" i="3"/>
  <c r="G108" i="3"/>
  <c r="F108" i="3"/>
  <c r="E108" i="3"/>
  <c r="D108" i="3"/>
  <c r="C108" i="3"/>
  <c r="B108" i="3"/>
  <c r="H121" i="11"/>
  <c r="G121" i="11"/>
  <c r="F121" i="11"/>
  <c r="E121" i="11"/>
  <c r="D121" i="11"/>
  <c r="C121" i="11"/>
  <c r="B121" i="11"/>
  <c r="H120" i="11"/>
  <c r="G120" i="11"/>
  <c r="F120" i="11"/>
  <c r="E120" i="11"/>
  <c r="D120" i="11"/>
  <c r="C120" i="11"/>
  <c r="B120" i="11"/>
  <c r="H119" i="11"/>
  <c r="G119" i="11"/>
  <c r="F119" i="11"/>
  <c r="E119" i="11"/>
  <c r="D119" i="11"/>
  <c r="C119" i="11"/>
  <c r="B119" i="11"/>
  <c r="H118" i="11"/>
  <c r="G118" i="11"/>
  <c r="F118" i="11"/>
  <c r="E118" i="11"/>
  <c r="D118" i="11"/>
  <c r="C118" i="11"/>
  <c r="B118" i="11"/>
  <c r="H117" i="11"/>
  <c r="G117" i="11"/>
  <c r="F117" i="11"/>
  <c r="E117" i="11"/>
  <c r="D117" i="11"/>
  <c r="C117" i="11"/>
  <c r="B117" i="11"/>
  <c r="H116" i="11"/>
  <c r="G116" i="11"/>
  <c r="F116" i="11"/>
  <c r="E116" i="11"/>
  <c r="D116" i="11"/>
  <c r="C116" i="11"/>
  <c r="B116" i="11"/>
  <c r="H115" i="11"/>
  <c r="G115" i="11"/>
  <c r="F115" i="11"/>
  <c r="E115" i="11"/>
  <c r="D115" i="11"/>
  <c r="C115" i="11"/>
  <c r="B115" i="11"/>
  <c r="H114" i="11"/>
  <c r="G114" i="11"/>
  <c r="F114" i="11"/>
  <c r="E114" i="11"/>
  <c r="D114" i="11"/>
  <c r="C114" i="11"/>
  <c r="B114" i="11"/>
  <c r="H113" i="11"/>
  <c r="G113" i="11"/>
  <c r="F113" i="11"/>
  <c r="E113" i="11"/>
  <c r="D113" i="11"/>
  <c r="C113" i="11"/>
  <c r="B113" i="11"/>
  <c r="H112" i="11"/>
  <c r="G112" i="11"/>
  <c r="F112" i="11"/>
  <c r="E112" i="11"/>
  <c r="D112" i="11"/>
  <c r="C112" i="11"/>
  <c r="B112" i="11"/>
  <c r="H111" i="11"/>
  <c r="G111" i="11"/>
  <c r="F111" i="11"/>
  <c r="E111" i="11"/>
  <c r="D111" i="11"/>
  <c r="C111" i="11"/>
  <c r="B111" i="11"/>
  <c r="H110" i="11"/>
  <c r="G110" i="11"/>
  <c r="F110" i="11"/>
  <c r="E110" i="11"/>
  <c r="D110" i="11"/>
  <c r="C110" i="11"/>
  <c r="B110" i="11"/>
  <c r="H105" i="41" l="1"/>
  <c r="H104" i="41"/>
  <c r="J120" i="10"/>
  <c r="J120" i="41"/>
  <c r="B21" i="54"/>
  <c r="H19" i="41"/>
  <c r="I9" i="9"/>
  <c r="I41" i="9"/>
  <c r="I113" i="9" s="1"/>
  <c r="H35" i="41"/>
  <c r="H115" i="41" s="1"/>
  <c r="I17" i="9"/>
  <c r="I25" i="9"/>
  <c r="H27" i="41"/>
  <c r="H107" i="41" s="1"/>
  <c r="H18" i="41"/>
  <c r="H26" i="41"/>
  <c r="H34" i="41"/>
  <c r="H114" i="41" s="1"/>
  <c r="H20" i="41"/>
  <c r="H28" i="41"/>
  <c r="H108" i="41" s="1"/>
  <c r="I33" i="9"/>
  <c r="I4" i="10"/>
  <c r="I8" i="10"/>
  <c r="H117" i="9"/>
  <c r="I119" i="10"/>
  <c r="G4" i="41"/>
  <c r="G12" i="41"/>
  <c r="G20" i="41"/>
  <c r="G28" i="41"/>
  <c r="G108" i="41" s="1"/>
  <c r="G36" i="41"/>
  <c r="G116" i="41" s="1"/>
  <c r="G8" i="41"/>
  <c r="G16" i="41"/>
  <c r="G24" i="41"/>
  <c r="G32" i="41"/>
  <c r="G112" i="41" s="1"/>
  <c r="C5" i="41"/>
  <c r="C13" i="41"/>
  <c r="C21" i="41"/>
  <c r="C29" i="41"/>
  <c r="C109" i="41" s="1"/>
  <c r="C37" i="41"/>
  <c r="C117" i="41" s="1"/>
  <c r="D9" i="41"/>
  <c r="D17" i="41"/>
  <c r="D25" i="41"/>
  <c r="D33" i="41"/>
  <c r="D113" i="41" s="1"/>
  <c r="B109" i="10"/>
  <c r="B5" i="41"/>
  <c r="B13" i="41"/>
  <c r="B21" i="41"/>
  <c r="B29" i="41"/>
  <c r="B109" i="41" s="1"/>
  <c r="B37" i="41"/>
  <c r="B117" i="41" s="1"/>
  <c r="I12" i="10"/>
  <c r="I16" i="10"/>
  <c r="B111" i="10"/>
  <c r="C111" i="9"/>
  <c r="G114" i="9"/>
  <c r="I3" i="9"/>
  <c r="I11" i="9"/>
  <c r="C119" i="9"/>
  <c r="E21" i="54"/>
  <c r="F21" i="54" s="1"/>
  <c r="D10" i="41"/>
  <c r="D18" i="41"/>
  <c r="D26" i="41"/>
  <c r="D34" i="41"/>
  <c r="D114" i="41" s="1"/>
  <c r="E20" i="10"/>
  <c r="D115" i="9"/>
  <c r="D4" i="41"/>
  <c r="D12" i="41"/>
  <c r="D20" i="41"/>
  <c r="D28" i="41"/>
  <c r="D108" i="41" s="1"/>
  <c r="D8" i="41"/>
  <c r="D16" i="41"/>
  <c r="D24" i="41"/>
  <c r="D32" i="41"/>
  <c r="D112" i="41" s="1"/>
  <c r="D5" i="41"/>
  <c r="D13" i="41"/>
  <c r="D21" i="41"/>
  <c r="D29" i="41"/>
  <c r="D109" i="41" s="1"/>
  <c r="D111" i="9"/>
  <c r="E3" i="9"/>
  <c r="E11" i="9"/>
  <c r="E19" i="9"/>
  <c r="E27" i="9"/>
  <c r="E35" i="9"/>
  <c r="E43" i="9"/>
  <c r="E115" i="9" s="1"/>
  <c r="E3" i="10"/>
  <c r="E7" i="9"/>
  <c r="D3" i="41"/>
  <c r="D11" i="41"/>
  <c r="D19" i="41"/>
  <c r="D27" i="41"/>
  <c r="D107" i="41" s="1"/>
  <c r="D35" i="41"/>
  <c r="D115" i="41" s="1"/>
  <c r="I20" i="10"/>
  <c r="I28" i="10"/>
  <c r="I108" i="10" s="1"/>
  <c r="I36" i="10"/>
  <c r="I116" i="10" s="1"/>
  <c r="H110" i="9"/>
  <c r="H116" i="9"/>
  <c r="H17" i="41"/>
  <c r="H25" i="41"/>
  <c r="H33" i="41"/>
  <c r="H113" i="41" s="1"/>
  <c r="G3" i="41"/>
  <c r="G11" i="41"/>
  <c r="G19" i="41"/>
  <c r="G27" i="41"/>
  <c r="G107" i="41" s="1"/>
  <c r="G35" i="41"/>
  <c r="G115" i="41" s="1"/>
  <c r="G7" i="41"/>
  <c r="G15" i="41"/>
  <c r="G23" i="41"/>
  <c r="G9" i="41"/>
  <c r="G17" i="41"/>
  <c r="G25" i="41"/>
  <c r="G33" i="41"/>
  <c r="G113" i="41" s="1"/>
  <c r="I6" i="10"/>
  <c r="I10" i="10"/>
  <c r="I14" i="10"/>
  <c r="I18" i="10"/>
  <c r="I26" i="10"/>
  <c r="G5" i="41"/>
  <c r="G13" i="41"/>
  <c r="G21" i="41"/>
  <c r="G29" i="41"/>
  <c r="G109" i="41" s="1"/>
  <c r="G37" i="41"/>
  <c r="G117" i="41" s="1"/>
  <c r="I5" i="10"/>
  <c r="I9" i="10"/>
  <c r="I13" i="10"/>
  <c r="I17" i="10"/>
  <c r="I21" i="10"/>
  <c r="I25" i="10"/>
  <c r="I29" i="10"/>
  <c r="I109" i="10" s="1"/>
  <c r="I33" i="10"/>
  <c r="I113" i="10" s="1"/>
  <c r="I37" i="10"/>
  <c r="I117" i="10" s="1"/>
  <c r="I34" i="10"/>
  <c r="I114" i="10" s="1"/>
  <c r="F109" i="10"/>
  <c r="H22" i="41"/>
  <c r="H30" i="41"/>
  <c r="H110" i="41" s="1"/>
  <c r="C7" i="41"/>
  <c r="C15" i="41"/>
  <c r="C23" i="41"/>
  <c r="E7" i="10"/>
  <c r="B7" i="41"/>
  <c r="B15" i="41"/>
  <c r="B23" i="41"/>
  <c r="B31" i="41"/>
  <c r="B111" i="41" s="1"/>
  <c r="E23" i="10"/>
  <c r="B112" i="10"/>
  <c r="B8" i="41"/>
  <c r="B16" i="41"/>
  <c r="B24" i="41"/>
  <c r="F10" i="41"/>
  <c r="F18" i="41"/>
  <c r="F26" i="41"/>
  <c r="G110" i="9"/>
  <c r="B119" i="9"/>
  <c r="D22" i="54"/>
  <c r="H23" i="41"/>
  <c r="H31" i="41"/>
  <c r="H111" i="41" s="1"/>
  <c r="F114" i="10"/>
  <c r="D109" i="9"/>
  <c r="G117" i="9"/>
  <c r="B22" i="54"/>
  <c r="I6" i="9"/>
  <c r="G6" i="41"/>
  <c r="G14" i="41"/>
  <c r="G22" i="41"/>
  <c r="G30" i="41"/>
  <c r="G110" i="41" s="1"/>
  <c r="G38" i="41"/>
  <c r="G118" i="41" s="1"/>
  <c r="H24" i="41"/>
  <c r="H32" i="41"/>
  <c r="H112" i="41" s="1"/>
  <c r="B111" i="9"/>
  <c r="D6" i="41"/>
  <c r="D14" i="41"/>
  <c r="D22" i="41"/>
  <c r="I7" i="9"/>
  <c r="I15" i="9"/>
  <c r="I31" i="9"/>
  <c r="I21" i="41" s="1"/>
  <c r="I39" i="9"/>
  <c r="I47" i="9"/>
  <c r="I119" i="9" s="1"/>
  <c r="I24" i="10"/>
  <c r="I32" i="10"/>
  <c r="I112" i="10" s="1"/>
  <c r="G109" i="9"/>
  <c r="D116" i="9"/>
  <c r="C21" i="54"/>
  <c r="D7" i="41"/>
  <c r="D15" i="41"/>
  <c r="D23" i="41"/>
  <c r="B3" i="41"/>
  <c r="B11" i="41"/>
  <c r="B19" i="41"/>
  <c r="B27" i="41"/>
  <c r="B107" i="41" s="1"/>
  <c r="B35" i="41"/>
  <c r="B115" i="41" s="1"/>
  <c r="B114" i="10"/>
  <c r="E39" i="9"/>
  <c r="E111" i="9" s="1"/>
  <c r="I27" i="9"/>
  <c r="E28" i="10"/>
  <c r="E108" i="10" s="1"/>
  <c r="E6" i="9"/>
  <c r="B4" i="41"/>
  <c r="B12" i="41"/>
  <c r="B20" i="41"/>
  <c r="B28" i="41"/>
  <c r="B108" i="41" s="1"/>
  <c r="B36" i="41"/>
  <c r="B116" i="41" s="1"/>
  <c r="C24" i="41"/>
  <c r="C32" i="41"/>
  <c r="C112" i="41" s="1"/>
  <c r="E14" i="9"/>
  <c r="F111" i="9"/>
  <c r="I10" i="9"/>
  <c r="I4" i="9"/>
  <c r="I12" i="9"/>
  <c r="E11" i="10"/>
  <c r="E31" i="10"/>
  <c r="E111" i="10" s="1"/>
  <c r="I22" i="10"/>
  <c r="I30" i="10"/>
  <c r="C28" i="10"/>
  <c r="C108" i="10" s="1"/>
  <c r="E15" i="9"/>
  <c r="F113" i="9"/>
  <c r="F9" i="41"/>
  <c r="F17" i="41"/>
  <c r="F25" i="41"/>
  <c r="F33" i="41"/>
  <c r="F113" i="41" s="1"/>
  <c r="H21" i="41"/>
  <c r="H29" i="41"/>
  <c r="H109" i="41" s="1"/>
  <c r="H37" i="41"/>
  <c r="H117" i="41" s="1"/>
  <c r="I35" i="9"/>
  <c r="E6" i="10"/>
  <c r="E14" i="10"/>
  <c r="E22" i="10"/>
  <c r="E30" i="10"/>
  <c r="E110" i="10" s="1"/>
  <c r="E12" i="10"/>
  <c r="E35" i="10"/>
  <c r="E115" i="10" s="1"/>
  <c r="H109" i="9"/>
  <c r="G115" i="9"/>
  <c r="B117" i="9"/>
  <c r="F113" i="10"/>
  <c r="E8" i="9"/>
  <c r="E16" i="9"/>
  <c r="E24" i="9"/>
  <c r="E32" i="9"/>
  <c r="E40" i="9"/>
  <c r="E23" i="9"/>
  <c r="E15" i="10"/>
  <c r="E36" i="10"/>
  <c r="E116" i="10" s="1"/>
  <c r="C20" i="10"/>
  <c r="C20" i="41" s="1"/>
  <c r="E9" i="9"/>
  <c r="E31" i="9"/>
  <c r="I5" i="9"/>
  <c r="I13" i="9"/>
  <c r="I21" i="9"/>
  <c r="I29" i="9"/>
  <c r="I37" i="9"/>
  <c r="I109" i="9" s="1"/>
  <c r="I45" i="9"/>
  <c r="I117" i="9" s="1"/>
  <c r="I43" i="9"/>
  <c r="E8" i="10"/>
  <c r="E16" i="10"/>
  <c r="E24" i="10"/>
  <c r="E32" i="10"/>
  <c r="E112" i="10" s="1"/>
  <c r="E19" i="10"/>
  <c r="I7" i="10"/>
  <c r="I11" i="10"/>
  <c r="I15" i="10"/>
  <c r="I19" i="10"/>
  <c r="I23" i="10"/>
  <c r="C16" i="10"/>
  <c r="C16" i="41" s="1"/>
  <c r="D114" i="9"/>
  <c r="F117" i="10"/>
  <c r="E10" i="9"/>
  <c r="E42" i="9"/>
  <c r="C4" i="41"/>
  <c r="C12" i="41"/>
  <c r="E38" i="9"/>
  <c r="B109" i="9"/>
  <c r="F5" i="41"/>
  <c r="F13" i="41"/>
  <c r="F21" i="41"/>
  <c r="F29" i="41"/>
  <c r="F109" i="41" s="1"/>
  <c r="F37" i="41"/>
  <c r="F117" i="41" s="1"/>
  <c r="I19" i="9"/>
  <c r="I9" i="41" s="1"/>
  <c r="C8" i="10"/>
  <c r="C8" i="41" s="1"/>
  <c r="E4" i="9"/>
  <c r="E12" i="9"/>
  <c r="E20" i="9"/>
  <c r="E28" i="9"/>
  <c r="E36" i="9"/>
  <c r="E44" i="9"/>
  <c r="E116" i="9" s="1"/>
  <c r="I23" i="9"/>
  <c r="E4" i="10"/>
  <c r="E27" i="10"/>
  <c r="E107" i="10" s="1"/>
  <c r="C36" i="10"/>
  <c r="C116" i="10" s="1"/>
  <c r="E18" i="9"/>
  <c r="D113" i="9"/>
  <c r="D31" i="41"/>
  <c r="D111" i="41" s="1"/>
  <c r="E22" i="9"/>
  <c r="I14" i="9"/>
  <c r="I4" i="41" s="1"/>
  <c r="F4" i="41"/>
  <c r="I22" i="9"/>
  <c r="F12" i="41"/>
  <c r="I30" i="9"/>
  <c r="F20" i="41"/>
  <c r="I38" i="9"/>
  <c r="F28" i="41"/>
  <c r="F108" i="41" s="1"/>
  <c r="I46" i="9"/>
  <c r="F36" i="41"/>
  <c r="F116" i="41" s="1"/>
  <c r="E5" i="9"/>
  <c r="C31" i="41"/>
  <c r="C111" i="41" s="1"/>
  <c r="C113" i="9"/>
  <c r="E46" i="9"/>
  <c r="E26" i="9"/>
  <c r="I8" i="9"/>
  <c r="I16" i="9"/>
  <c r="I6" i="41" s="1"/>
  <c r="I24" i="9"/>
  <c r="I32" i="9"/>
  <c r="I40" i="9"/>
  <c r="E30" i="9"/>
  <c r="B32" i="41"/>
  <c r="B112" i="41" s="1"/>
  <c r="B114" i="9"/>
  <c r="C10" i="41"/>
  <c r="C18" i="41"/>
  <c r="C26" i="41"/>
  <c r="C34" i="41"/>
  <c r="C114" i="41" s="1"/>
  <c r="F8" i="41"/>
  <c r="I18" i="9"/>
  <c r="I8" i="41" s="1"/>
  <c r="F16" i="41"/>
  <c r="I26" i="9"/>
  <c r="F24" i="41"/>
  <c r="I34" i="9"/>
  <c r="F32" i="41"/>
  <c r="F112" i="41" s="1"/>
  <c r="I42" i="9"/>
  <c r="G10" i="41"/>
  <c r="I20" i="9"/>
  <c r="I10" i="41" s="1"/>
  <c r="G18" i="41"/>
  <c r="I28" i="9"/>
  <c r="G26" i="41"/>
  <c r="I36" i="9"/>
  <c r="I44" i="9"/>
  <c r="G34" i="41"/>
  <c r="G114" i="41" s="1"/>
  <c r="H36" i="41"/>
  <c r="H116" i="41" s="1"/>
  <c r="D21" i="54"/>
  <c r="F107" i="10"/>
  <c r="I27" i="10"/>
  <c r="F111" i="10"/>
  <c r="I31" i="10"/>
  <c r="F115" i="10"/>
  <c r="I35" i="10"/>
  <c r="C11" i="41"/>
  <c r="C19" i="41"/>
  <c r="E34" i="9"/>
  <c r="E9" i="10"/>
  <c r="C9" i="10"/>
  <c r="C9" i="41" s="1"/>
  <c r="E17" i="10"/>
  <c r="C17" i="10"/>
  <c r="C17" i="41" s="1"/>
  <c r="E25" i="10"/>
  <c r="C25" i="10"/>
  <c r="C25" i="41" s="1"/>
  <c r="E33" i="10"/>
  <c r="E113" i="10" s="1"/>
  <c r="C33" i="10"/>
  <c r="C113" i="10" s="1"/>
  <c r="E13" i="9"/>
  <c r="E21" i="9"/>
  <c r="E29" i="9"/>
  <c r="E37" i="9"/>
  <c r="E45" i="9"/>
  <c r="E10" i="10"/>
  <c r="E18" i="10"/>
  <c r="E26" i="10"/>
  <c r="E34" i="10"/>
  <c r="E114" i="10" s="1"/>
  <c r="B6" i="41"/>
  <c r="B10" i="41"/>
  <c r="B14" i="41"/>
  <c r="B18" i="41"/>
  <c r="B22" i="41"/>
  <c r="B26" i="41"/>
  <c r="B30" i="41"/>
  <c r="B110" i="41" s="1"/>
  <c r="F35" i="41"/>
  <c r="F115" i="41" s="1"/>
  <c r="C3" i="10"/>
  <c r="C3" i="41" s="1"/>
  <c r="F3" i="41"/>
  <c r="F7" i="41"/>
  <c r="B9" i="41"/>
  <c r="F11" i="41"/>
  <c r="F15" i="41"/>
  <c r="B17" i="41"/>
  <c r="F19" i="41"/>
  <c r="F23" i="41"/>
  <c r="B25" i="41"/>
  <c r="F27" i="41"/>
  <c r="F107" i="41" s="1"/>
  <c r="D30" i="41"/>
  <c r="D110" i="41" s="1"/>
  <c r="F31" i="41"/>
  <c r="F111" i="41" s="1"/>
  <c r="B33" i="41"/>
  <c r="B113" i="41" s="1"/>
  <c r="E5" i="10"/>
  <c r="E13" i="10"/>
  <c r="E21" i="10"/>
  <c r="E29" i="10"/>
  <c r="E109" i="10" s="1"/>
  <c r="C38" i="10"/>
  <c r="C118" i="10" s="1"/>
  <c r="C30" i="10"/>
  <c r="C110" i="10" s="1"/>
  <c r="C22" i="10"/>
  <c r="C22" i="41" s="1"/>
  <c r="C14" i="10"/>
  <c r="C14" i="41" s="1"/>
  <c r="C6" i="10"/>
  <c r="C6" i="41" s="1"/>
  <c r="G31" i="41"/>
  <c r="G111" i="41" s="1"/>
  <c r="B34" i="41"/>
  <c r="B114" i="41" s="1"/>
  <c r="F38" i="41"/>
  <c r="F118" i="41" s="1"/>
  <c r="E17" i="9"/>
  <c r="E25" i="9"/>
  <c r="E33" i="9"/>
  <c r="E41" i="9"/>
  <c r="F6" i="41"/>
  <c r="F14" i="41"/>
  <c r="F22" i="41"/>
  <c r="F30" i="41"/>
  <c r="F110" i="41" s="1"/>
  <c r="C35" i="10"/>
  <c r="C115" i="10" s="1"/>
  <c r="C27" i="10"/>
  <c r="C107" i="10" s="1"/>
  <c r="F34" i="41"/>
  <c r="F114" i="41" s="1"/>
  <c r="D36" i="41"/>
  <c r="D116" i="41" s="1"/>
  <c r="B38" i="41"/>
  <c r="B118" i="41" s="1"/>
  <c r="H111" i="10"/>
  <c r="H112" i="10"/>
  <c r="H112" i="9"/>
  <c r="H115" i="9"/>
  <c r="C23" i="54"/>
  <c r="F120" i="9"/>
  <c r="F114" i="9"/>
  <c r="F115" i="9"/>
  <c r="C22" i="54"/>
  <c r="F119" i="9"/>
  <c r="B120" i="9"/>
  <c r="B113" i="9"/>
  <c r="I14" i="41" l="1"/>
  <c r="J12" i="10"/>
  <c r="I12" i="41"/>
  <c r="I5" i="41"/>
  <c r="J16" i="10"/>
  <c r="I13" i="41"/>
  <c r="I16" i="41"/>
  <c r="J9" i="9"/>
  <c r="I11" i="41"/>
  <c r="I3" i="41"/>
  <c r="I15" i="41"/>
  <c r="I7" i="41"/>
  <c r="J4" i="10"/>
  <c r="G21" i="54"/>
  <c r="I23" i="41"/>
  <c r="J6" i="10"/>
  <c r="J8" i="10"/>
  <c r="J20" i="10"/>
  <c r="I17" i="41"/>
  <c r="E23" i="41"/>
  <c r="J35" i="9"/>
  <c r="J3" i="9"/>
  <c r="J11" i="9"/>
  <c r="E20" i="41"/>
  <c r="J25" i="10"/>
  <c r="I25" i="41"/>
  <c r="C28" i="41"/>
  <c r="C108" i="41" s="1"/>
  <c r="J10" i="9"/>
  <c r="J7" i="9"/>
  <c r="J23" i="9"/>
  <c r="E17" i="41"/>
  <c r="E9" i="41"/>
  <c r="E28" i="41"/>
  <c r="E108" i="41" s="1"/>
  <c r="J24" i="9"/>
  <c r="E26" i="41"/>
  <c r="J28" i="10"/>
  <c r="J108" i="10" s="1"/>
  <c r="E24" i="41"/>
  <c r="J23" i="10"/>
  <c r="E7" i="41"/>
  <c r="E18" i="41"/>
  <c r="J14" i="9"/>
  <c r="E110" i="9"/>
  <c r="J7" i="10"/>
  <c r="J6" i="9"/>
  <c r="E13" i="41"/>
  <c r="E10" i="41"/>
  <c r="E15" i="41"/>
  <c r="J3" i="10"/>
  <c r="E5" i="41"/>
  <c r="E3" i="41"/>
  <c r="E19" i="41"/>
  <c r="E6" i="41"/>
  <c r="J18" i="9"/>
  <c r="J4" i="9"/>
  <c r="J19" i="9"/>
  <c r="E22" i="41"/>
  <c r="J8" i="9"/>
  <c r="J31" i="10"/>
  <c r="J111" i="10" s="1"/>
  <c r="E31" i="41"/>
  <c r="E111" i="41" s="1"/>
  <c r="H21" i="54"/>
  <c r="J31" i="9"/>
  <c r="J21" i="10"/>
  <c r="J15" i="9"/>
  <c r="I29" i="41"/>
  <c r="I109" i="41" s="1"/>
  <c r="J14" i="10"/>
  <c r="I37" i="41"/>
  <c r="I117" i="41" s="1"/>
  <c r="J39" i="9"/>
  <c r="J111" i="9" s="1"/>
  <c r="I27" i="41"/>
  <c r="I107" i="41" s="1"/>
  <c r="I111" i="9"/>
  <c r="J37" i="9"/>
  <c r="J109" i="9" s="1"/>
  <c r="J5" i="9"/>
  <c r="G22" i="54"/>
  <c r="J27" i="9"/>
  <c r="J24" i="10"/>
  <c r="I19" i="41"/>
  <c r="J15" i="10"/>
  <c r="J12" i="9"/>
  <c r="E11" i="41"/>
  <c r="J36" i="10"/>
  <c r="J116" i="10" s="1"/>
  <c r="J11" i="10"/>
  <c r="E12" i="41"/>
  <c r="E8" i="41"/>
  <c r="C36" i="41"/>
  <c r="C116" i="41" s="1"/>
  <c r="J19" i="10"/>
  <c r="J32" i="10"/>
  <c r="J112" i="10" s="1"/>
  <c r="E16" i="41"/>
  <c r="E14" i="41"/>
  <c r="E4" i="41"/>
  <c r="E32" i="41"/>
  <c r="E112" i="41" s="1"/>
  <c r="J22" i="10"/>
  <c r="J20" i="9"/>
  <c r="J17" i="10"/>
  <c r="J22" i="9"/>
  <c r="I33" i="41"/>
  <c r="I113" i="41" s="1"/>
  <c r="I115" i="9"/>
  <c r="J43" i="9"/>
  <c r="J115" i="9" s="1"/>
  <c r="E30" i="41"/>
  <c r="E110" i="41" s="1"/>
  <c r="E112" i="9"/>
  <c r="E114" i="9"/>
  <c r="J16" i="9"/>
  <c r="J30" i="10"/>
  <c r="J110" i="10" s="1"/>
  <c r="I110" i="10"/>
  <c r="I111" i="10"/>
  <c r="J10" i="10"/>
  <c r="I31" i="41"/>
  <c r="I111" i="41" s="1"/>
  <c r="E29" i="41"/>
  <c r="E109" i="41" s="1"/>
  <c r="E113" i="9"/>
  <c r="J18" i="10"/>
  <c r="J26" i="9"/>
  <c r="J16" i="41" s="1"/>
  <c r="C30" i="41"/>
  <c r="C110" i="41" s="1"/>
  <c r="I18" i="41"/>
  <c r="J28" i="9"/>
  <c r="I24" i="41"/>
  <c r="J34" i="9"/>
  <c r="J13" i="10"/>
  <c r="I20" i="41"/>
  <c r="J30" i="9"/>
  <c r="J35" i="10"/>
  <c r="J115" i="10" s="1"/>
  <c r="I115" i="10"/>
  <c r="J41" i="9"/>
  <c r="J9" i="10"/>
  <c r="J26" i="10"/>
  <c r="E33" i="41"/>
  <c r="E113" i="41" s="1"/>
  <c r="C33" i="41"/>
  <c r="C113" i="41" s="1"/>
  <c r="J40" i="9"/>
  <c r="I30" i="41"/>
  <c r="I110" i="41" s="1"/>
  <c r="I112" i="9"/>
  <c r="J5" i="10"/>
  <c r="E34" i="41"/>
  <c r="E114" i="41" s="1"/>
  <c r="J29" i="9"/>
  <c r="E35" i="41"/>
  <c r="E115" i="41" s="1"/>
  <c r="E117" i="9"/>
  <c r="C35" i="41"/>
  <c r="C115" i="41" s="1"/>
  <c r="J32" i="9"/>
  <c r="I22" i="41"/>
  <c r="E36" i="41"/>
  <c r="E116" i="41" s="1"/>
  <c r="E118" i="9"/>
  <c r="J33" i="10"/>
  <c r="J113" i="10" s="1"/>
  <c r="J34" i="10"/>
  <c r="J114" i="10" s="1"/>
  <c r="E25" i="41"/>
  <c r="E21" i="41"/>
  <c r="E27" i="41"/>
  <c r="E107" i="41" s="1"/>
  <c r="E109" i="9"/>
  <c r="C27" i="41"/>
  <c r="C107" i="41" s="1"/>
  <c r="J33" i="9"/>
  <c r="J29" i="10"/>
  <c r="J109" i="10" s="1"/>
  <c r="I36" i="41"/>
  <c r="I116" i="41" s="1"/>
  <c r="J46" i="9"/>
  <c r="I118" i="9"/>
  <c r="J21" i="9"/>
  <c r="C38" i="41"/>
  <c r="C118" i="41" s="1"/>
  <c r="J27" i="10"/>
  <c r="J107" i="10" s="1"/>
  <c r="I107" i="10"/>
  <c r="I34" i="41"/>
  <c r="I114" i="41" s="1"/>
  <c r="J44" i="9"/>
  <c r="I116" i="9"/>
  <c r="J25" i="9"/>
  <c r="J45" i="9"/>
  <c r="J13" i="9"/>
  <c r="I26" i="41"/>
  <c r="J36" i="9"/>
  <c r="I114" i="9"/>
  <c r="I32" i="41"/>
  <c r="I112" i="41" s="1"/>
  <c r="J42" i="9"/>
  <c r="J17" i="9"/>
  <c r="J7" i="41" s="1"/>
  <c r="I28" i="41"/>
  <c r="I108" i="41" s="1"/>
  <c r="J38" i="9"/>
  <c r="I110" i="9"/>
  <c r="I35" i="41"/>
  <c r="I115" i="41" s="1"/>
  <c r="J12" i="41" l="1"/>
  <c r="J15" i="41"/>
  <c r="J3" i="41"/>
  <c r="J11" i="41"/>
  <c r="J6" i="41"/>
  <c r="J4" i="41"/>
  <c r="J10" i="41"/>
  <c r="J14" i="41"/>
  <c r="J5" i="41"/>
  <c r="J9" i="41"/>
  <c r="J13" i="41"/>
  <c r="J8" i="41"/>
  <c r="J20" i="41"/>
  <c r="J25" i="41"/>
  <c r="J23" i="41"/>
  <c r="J21" i="41"/>
  <c r="J17" i="41"/>
  <c r="J24" i="41"/>
  <c r="J22" i="41"/>
  <c r="J19" i="41"/>
  <c r="J26" i="41"/>
  <c r="J18" i="41"/>
  <c r="J30" i="41"/>
  <c r="J110" i="41" s="1"/>
  <c r="J112" i="9"/>
  <c r="J32" i="41"/>
  <c r="J112" i="41" s="1"/>
  <c r="J114" i="9"/>
  <c r="J31" i="41"/>
  <c r="J111" i="41" s="1"/>
  <c r="J113" i="9"/>
  <c r="J33" i="41"/>
  <c r="J113" i="41" s="1"/>
  <c r="J36" i="41"/>
  <c r="J116" i="41" s="1"/>
  <c r="J118" i="9"/>
  <c r="J34" i="41"/>
  <c r="J114" i="41" s="1"/>
  <c r="J116" i="9"/>
  <c r="J28" i="41"/>
  <c r="J108" i="41" s="1"/>
  <c r="J110" i="9"/>
  <c r="J117" i="9"/>
  <c r="J35" i="41"/>
  <c r="J115" i="41" s="1"/>
  <c r="J29" i="41"/>
  <c r="J109" i="41" s="1"/>
  <c r="J27" i="41"/>
  <c r="J107" i="41" s="1"/>
  <c r="M110" i="53"/>
  <c r="L110" i="53"/>
  <c r="K110" i="53"/>
  <c r="J110" i="53"/>
  <c r="I110" i="53"/>
  <c r="H110" i="53"/>
  <c r="G110" i="53"/>
  <c r="F110" i="53"/>
  <c r="E110" i="53"/>
  <c r="D110" i="53"/>
  <c r="C110" i="53"/>
  <c r="B110" i="53"/>
  <c r="M109" i="53"/>
  <c r="L109" i="53"/>
  <c r="K109" i="53"/>
  <c r="J109" i="53"/>
  <c r="I109" i="53"/>
  <c r="H109" i="53"/>
  <c r="G109" i="53"/>
  <c r="F109" i="53"/>
  <c r="E109" i="53"/>
  <c r="D109" i="53"/>
  <c r="C109" i="53"/>
  <c r="B109" i="53"/>
  <c r="M108" i="53"/>
  <c r="L108" i="53"/>
  <c r="K108" i="53"/>
  <c r="J108" i="53"/>
  <c r="I108" i="53"/>
  <c r="H108" i="53"/>
  <c r="G108" i="53"/>
  <c r="F108" i="53"/>
  <c r="E108" i="53"/>
  <c r="D108" i="53"/>
  <c r="C108" i="53"/>
  <c r="B108" i="53"/>
  <c r="M107" i="53"/>
  <c r="L107" i="53"/>
  <c r="K107" i="53"/>
  <c r="J107" i="53"/>
  <c r="I107" i="53"/>
  <c r="H107" i="53"/>
  <c r="G107" i="53"/>
  <c r="F107" i="53"/>
  <c r="E107" i="53"/>
  <c r="D107" i="53"/>
  <c r="C107" i="53"/>
  <c r="M106" i="53"/>
  <c r="L106" i="53"/>
  <c r="K106" i="53"/>
  <c r="J106" i="53"/>
  <c r="I106" i="53"/>
  <c r="G106" i="53"/>
  <c r="F106" i="53"/>
  <c r="E106" i="53"/>
  <c r="D106" i="53"/>
  <c r="C106" i="53"/>
  <c r="S50" i="51"/>
  <c r="M110" i="42"/>
  <c r="L110" i="42"/>
  <c r="K110" i="42"/>
  <c r="J110" i="42"/>
  <c r="I110" i="42"/>
  <c r="H110" i="42"/>
  <c r="G110" i="42"/>
  <c r="F110" i="42"/>
  <c r="E110" i="42"/>
  <c r="D110" i="42"/>
  <c r="C110" i="42"/>
  <c r="B110" i="42"/>
  <c r="M109" i="42"/>
  <c r="L109" i="42"/>
  <c r="K109" i="42"/>
  <c r="J109" i="42"/>
  <c r="I109" i="42"/>
  <c r="H109" i="42"/>
  <c r="G109" i="42"/>
  <c r="F109" i="42"/>
  <c r="E109" i="42"/>
  <c r="D109" i="42"/>
  <c r="C109" i="42"/>
  <c r="B109" i="42"/>
  <c r="M108" i="42"/>
  <c r="L108" i="42"/>
  <c r="K108" i="42"/>
  <c r="J108" i="42"/>
  <c r="I108" i="42"/>
  <c r="H108" i="42"/>
  <c r="G108" i="42"/>
  <c r="F108" i="42"/>
  <c r="E108" i="42"/>
  <c r="D108" i="42"/>
  <c r="C108" i="42"/>
  <c r="B108" i="42"/>
  <c r="M107" i="42"/>
  <c r="L107" i="42"/>
  <c r="K107" i="42"/>
  <c r="J107" i="42"/>
  <c r="I107" i="42"/>
  <c r="H107" i="42"/>
  <c r="G107" i="42"/>
  <c r="F107" i="42"/>
  <c r="E107" i="42"/>
  <c r="D107" i="42"/>
  <c r="C107" i="42"/>
  <c r="B107" i="42"/>
  <c r="M106" i="42"/>
  <c r="L106" i="42"/>
  <c r="K106" i="42"/>
  <c r="J106" i="42"/>
  <c r="I106" i="42"/>
  <c r="H106" i="42"/>
  <c r="G106" i="42"/>
  <c r="F106" i="42"/>
  <c r="E106" i="42"/>
  <c r="D106" i="42"/>
  <c r="C106" i="42"/>
  <c r="B106" i="42"/>
  <c r="H38" i="10" l="1"/>
  <c r="S122" i="51"/>
  <c r="D50" i="34"/>
  <c r="D122" i="34" s="1"/>
  <c r="K50" i="34"/>
  <c r="L50" i="34"/>
  <c r="L122" i="34" s="1"/>
  <c r="I38" i="10" l="1"/>
  <c r="H118" i="10"/>
  <c r="K122" i="34"/>
  <c r="M50" i="34"/>
  <c r="J122" i="34"/>
  <c r="R50" i="51"/>
  <c r="R122" i="51" s="1"/>
  <c r="Q50" i="51"/>
  <c r="I118" i="10" l="1"/>
  <c r="H48" i="9"/>
  <c r="Q122" i="51"/>
  <c r="M122" i="34"/>
  <c r="D108" i="38"/>
  <c r="E108" i="38"/>
  <c r="G108" i="38"/>
  <c r="H108" i="38"/>
  <c r="J108" i="38"/>
  <c r="D109" i="38"/>
  <c r="E109" i="38"/>
  <c r="G109" i="38"/>
  <c r="H109" i="38"/>
  <c r="J109" i="38"/>
  <c r="D110" i="38"/>
  <c r="E110" i="38"/>
  <c r="G110" i="38"/>
  <c r="H110" i="38"/>
  <c r="J110" i="38"/>
  <c r="D111" i="38"/>
  <c r="E111" i="38"/>
  <c r="G111" i="38"/>
  <c r="H111" i="38"/>
  <c r="J111" i="38"/>
  <c r="D112" i="38"/>
  <c r="E112" i="38"/>
  <c r="G112" i="38"/>
  <c r="H112" i="38"/>
  <c r="J112" i="38"/>
  <c r="C107" i="37"/>
  <c r="D107" i="37"/>
  <c r="E107" i="37"/>
  <c r="F107" i="37"/>
  <c r="G107" i="37"/>
  <c r="H107" i="37"/>
  <c r="J107" i="37"/>
  <c r="K107" i="37"/>
  <c r="M107" i="37"/>
  <c r="C108" i="37"/>
  <c r="D108" i="37"/>
  <c r="E108" i="37"/>
  <c r="F108" i="37"/>
  <c r="G108" i="37"/>
  <c r="H108" i="37"/>
  <c r="J108" i="37"/>
  <c r="K108" i="37"/>
  <c r="M108" i="37"/>
  <c r="C109" i="37"/>
  <c r="D109" i="37"/>
  <c r="E109" i="37"/>
  <c r="F109" i="37"/>
  <c r="G109" i="37"/>
  <c r="H109" i="37"/>
  <c r="J109" i="37"/>
  <c r="K109" i="37"/>
  <c r="M109" i="37"/>
  <c r="C110" i="37"/>
  <c r="D110" i="37"/>
  <c r="E110" i="37"/>
  <c r="F110" i="37"/>
  <c r="G110" i="37"/>
  <c r="H110" i="37"/>
  <c r="J110" i="37"/>
  <c r="K110" i="37"/>
  <c r="M110" i="37"/>
  <c r="C111" i="37"/>
  <c r="D111" i="37"/>
  <c r="E111" i="37"/>
  <c r="F111" i="37"/>
  <c r="G111" i="37"/>
  <c r="H111" i="37"/>
  <c r="I111" i="37"/>
  <c r="J111" i="37"/>
  <c r="K111" i="37"/>
  <c r="L111" i="37"/>
  <c r="M111" i="37"/>
  <c r="D106" i="34"/>
  <c r="E106" i="34"/>
  <c r="G106" i="34"/>
  <c r="H106" i="34"/>
  <c r="J106" i="34"/>
  <c r="K106" i="34"/>
  <c r="M106" i="34"/>
  <c r="D107" i="34"/>
  <c r="E107" i="34"/>
  <c r="G107" i="34"/>
  <c r="H107" i="34"/>
  <c r="J107" i="34"/>
  <c r="K107" i="34"/>
  <c r="M107" i="34"/>
  <c r="D108" i="34"/>
  <c r="E108" i="34"/>
  <c r="F108" i="34"/>
  <c r="G108" i="34"/>
  <c r="H108" i="34"/>
  <c r="J108" i="34"/>
  <c r="K108" i="34"/>
  <c r="M108" i="34"/>
  <c r="C109" i="34"/>
  <c r="D109" i="34"/>
  <c r="E109" i="34"/>
  <c r="F109" i="34"/>
  <c r="G109" i="34"/>
  <c r="H109" i="34"/>
  <c r="I109" i="34"/>
  <c r="J109" i="34"/>
  <c r="K109" i="34"/>
  <c r="L109" i="34"/>
  <c r="M109" i="34"/>
  <c r="C110" i="34"/>
  <c r="D110" i="34"/>
  <c r="E110" i="34"/>
  <c r="F110" i="34"/>
  <c r="G110" i="34"/>
  <c r="H110" i="34"/>
  <c r="I110" i="34"/>
  <c r="J110" i="34"/>
  <c r="K110" i="34"/>
  <c r="L110" i="34"/>
  <c r="M110" i="34"/>
  <c r="D106" i="32"/>
  <c r="E106" i="32"/>
  <c r="G106" i="32"/>
  <c r="H106" i="32"/>
  <c r="J106" i="32"/>
  <c r="D107" i="32"/>
  <c r="E107" i="32"/>
  <c r="G107" i="32"/>
  <c r="H107" i="32"/>
  <c r="J107" i="32"/>
  <c r="D108" i="32"/>
  <c r="E108" i="32"/>
  <c r="G108" i="32"/>
  <c r="H108" i="32"/>
  <c r="J108" i="32"/>
  <c r="D109" i="32"/>
  <c r="E109" i="32"/>
  <c r="G109" i="32"/>
  <c r="H109" i="32"/>
  <c r="J109" i="32"/>
  <c r="D110" i="32"/>
  <c r="E110" i="32"/>
  <c r="G110" i="32"/>
  <c r="H110" i="32"/>
  <c r="J110" i="32"/>
  <c r="D106" i="30"/>
  <c r="E106" i="30"/>
  <c r="G106" i="30"/>
  <c r="H106" i="30"/>
  <c r="J106" i="30"/>
  <c r="D107" i="30"/>
  <c r="E107" i="30"/>
  <c r="G107" i="30"/>
  <c r="H107" i="30"/>
  <c r="J107" i="30"/>
  <c r="D108" i="30"/>
  <c r="E108" i="30"/>
  <c r="G108" i="30"/>
  <c r="H108" i="30"/>
  <c r="J108" i="30"/>
  <c r="D109" i="30"/>
  <c r="E109" i="30"/>
  <c r="G109" i="30"/>
  <c r="H109" i="30"/>
  <c r="J109" i="30"/>
  <c r="C110" i="30"/>
  <c r="D110" i="30"/>
  <c r="E110" i="30"/>
  <c r="F110" i="30"/>
  <c r="G110" i="30"/>
  <c r="H110" i="30"/>
  <c r="I110" i="30"/>
  <c r="J110" i="30"/>
  <c r="D104" i="28"/>
  <c r="E104" i="28"/>
  <c r="G104" i="28"/>
  <c r="H104" i="28"/>
  <c r="J104" i="28"/>
  <c r="K104" i="28"/>
  <c r="M104" i="28"/>
  <c r="D105" i="28"/>
  <c r="E105" i="28"/>
  <c r="G105" i="28"/>
  <c r="H105" i="28"/>
  <c r="J105" i="28"/>
  <c r="K105" i="28"/>
  <c r="M105" i="28"/>
  <c r="D106" i="28"/>
  <c r="E106" i="28"/>
  <c r="G106" i="28"/>
  <c r="H106" i="28"/>
  <c r="J106" i="28"/>
  <c r="K106" i="28"/>
  <c r="M106" i="28"/>
  <c r="D107" i="28"/>
  <c r="E107" i="28"/>
  <c r="G107" i="28"/>
  <c r="H107" i="28"/>
  <c r="J107" i="28"/>
  <c r="K107" i="28"/>
  <c r="M107" i="28"/>
  <c r="D108" i="28"/>
  <c r="E108" i="28"/>
  <c r="F108" i="28"/>
  <c r="G108" i="28"/>
  <c r="H108" i="28"/>
  <c r="I108" i="28"/>
  <c r="J108" i="28"/>
  <c r="K108" i="28"/>
  <c r="L108" i="28"/>
  <c r="M108" i="28"/>
  <c r="D106" i="26"/>
  <c r="E106" i="26"/>
  <c r="G106" i="26"/>
  <c r="H106" i="26"/>
  <c r="J106" i="26"/>
  <c r="K106" i="26"/>
  <c r="M106" i="26"/>
  <c r="D107" i="26"/>
  <c r="E107" i="26"/>
  <c r="G107" i="26"/>
  <c r="H107" i="26"/>
  <c r="J107" i="26"/>
  <c r="K107" i="26"/>
  <c r="M107" i="26"/>
  <c r="D108" i="26"/>
  <c r="E108" i="26"/>
  <c r="G108" i="26"/>
  <c r="H108" i="26"/>
  <c r="J108" i="26"/>
  <c r="K108" i="26"/>
  <c r="M108" i="26"/>
  <c r="D109" i="26"/>
  <c r="E109" i="26"/>
  <c r="G109" i="26"/>
  <c r="H109" i="26"/>
  <c r="J109" i="26"/>
  <c r="K109" i="26"/>
  <c r="M109" i="26"/>
  <c r="D110" i="26"/>
  <c r="E110" i="26"/>
  <c r="G110" i="26"/>
  <c r="H110" i="26"/>
  <c r="I110" i="26"/>
  <c r="J110" i="26"/>
  <c r="K110" i="26"/>
  <c r="L110" i="26"/>
  <c r="M110" i="26"/>
  <c r="C110" i="52"/>
  <c r="D110" i="52"/>
  <c r="E110" i="52"/>
  <c r="F110" i="52"/>
  <c r="G110" i="52"/>
  <c r="H110" i="52"/>
  <c r="I110" i="52"/>
  <c r="J110" i="52"/>
  <c r="K110" i="52"/>
  <c r="L110" i="52"/>
  <c r="M110" i="52"/>
  <c r="C111" i="52"/>
  <c r="D111" i="52"/>
  <c r="E111" i="52"/>
  <c r="F111" i="52"/>
  <c r="G111" i="52"/>
  <c r="H111" i="52"/>
  <c r="I111" i="52"/>
  <c r="J111" i="52"/>
  <c r="K111" i="52"/>
  <c r="L111" i="52"/>
  <c r="M111" i="52"/>
  <c r="C112" i="52"/>
  <c r="D112" i="52"/>
  <c r="E112" i="52"/>
  <c r="F112" i="52"/>
  <c r="G112" i="52"/>
  <c r="H112" i="52"/>
  <c r="I112" i="52"/>
  <c r="J112" i="52"/>
  <c r="K112" i="52"/>
  <c r="L112" i="52"/>
  <c r="M112" i="52"/>
  <c r="C113" i="52"/>
  <c r="D113" i="52"/>
  <c r="E113" i="52"/>
  <c r="F113" i="52"/>
  <c r="G113" i="52"/>
  <c r="H113" i="52"/>
  <c r="I113" i="52"/>
  <c r="J113" i="52"/>
  <c r="K113" i="52"/>
  <c r="L113" i="52"/>
  <c r="M113" i="52"/>
  <c r="C114" i="52"/>
  <c r="D114" i="52"/>
  <c r="E114" i="52"/>
  <c r="F114" i="52"/>
  <c r="G114" i="52"/>
  <c r="H114" i="52"/>
  <c r="I114" i="52"/>
  <c r="J114" i="52"/>
  <c r="K114" i="52"/>
  <c r="L114" i="52"/>
  <c r="M114" i="52"/>
  <c r="C106" i="51"/>
  <c r="D106" i="51"/>
  <c r="E106" i="51"/>
  <c r="F106" i="51"/>
  <c r="G106" i="51"/>
  <c r="H106" i="51"/>
  <c r="I106" i="51"/>
  <c r="J106" i="51"/>
  <c r="K106" i="51"/>
  <c r="L106" i="51"/>
  <c r="M106" i="51"/>
  <c r="N106" i="51"/>
  <c r="O106" i="51"/>
  <c r="P106" i="51"/>
  <c r="Q106" i="51"/>
  <c r="R106" i="51"/>
  <c r="S106" i="51"/>
  <c r="C107" i="51"/>
  <c r="D107" i="51"/>
  <c r="E107" i="51"/>
  <c r="F107" i="51"/>
  <c r="G107" i="51"/>
  <c r="H107" i="51"/>
  <c r="I107" i="51"/>
  <c r="J107" i="51"/>
  <c r="K107" i="51"/>
  <c r="L107" i="51"/>
  <c r="M107" i="51"/>
  <c r="N107" i="51"/>
  <c r="O107" i="51"/>
  <c r="P107" i="51"/>
  <c r="Q107" i="51"/>
  <c r="R107" i="51"/>
  <c r="S107" i="51"/>
  <c r="C108" i="51"/>
  <c r="D108" i="51"/>
  <c r="E108" i="51"/>
  <c r="F108" i="51"/>
  <c r="G108" i="51"/>
  <c r="H108" i="51"/>
  <c r="I108" i="51"/>
  <c r="J108" i="51"/>
  <c r="K108" i="51"/>
  <c r="L108" i="51"/>
  <c r="M108" i="51"/>
  <c r="N108" i="51"/>
  <c r="O108" i="51"/>
  <c r="P108" i="51"/>
  <c r="Q108" i="51"/>
  <c r="R108" i="51"/>
  <c r="S108" i="51"/>
  <c r="C109" i="51"/>
  <c r="D109" i="51"/>
  <c r="E109" i="51"/>
  <c r="F109" i="51"/>
  <c r="G109" i="51"/>
  <c r="H109" i="51"/>
  <c r="I109" i="51"/>
  <c r="J109" i="51"/>
  <c r="K109" i="51"/>
  <c r="L109" i="51"/>
  <c r="M109" i="51"/>
  <c r="N109" i="51"/>
  <c r="O109" i="51"/>
  <c r="P109" i="51"/>
  <c r="Q109" i="51"/>
  <c r="R109" i="51"/>
  <c r="S109" i="51"/>
  <c r="C110" i="51"/>
  <c r="D110" i="51"/>
  <c r="E110" i="51"/>
  <c r="F110" i="51"/>
  <c r="G110" i="51"/>
  <c r="H110" i="51"/>
  <c r="I110" i="51"/>
  <c r="J110" i="51"/>
  <c r="K110" i="51"/>
  <c r="L110" i="51"/>
  <c r="M110" i="51"/>
  <c r="N110" i="51"/>
  <c r="O110" i="51"/>
  <c r="P110" i="51"/>
  <c r="Q110" i="51"/>
  <c r="R110" i="51"/>
  <c r="S110" i="51"/>
  <c r="C106" i="50"/>
  <c r="D106" i="50"/>
  <c r="E106" i="50"/>
  <c r="F106" i="50"/>
  <c r="G106" i="50"/>
  <c r="H106" i="50"/>
  <c r="I106" i="50"/>
  <c r="J106" i="50"/>
  <c r="L106" i="50"/>
  <c r="M106" i="50"/>
  <c r="N106" i="50"/>
  <c r="O106" i="50"/>
  <c r="P106" i="50"/>
  <c r="C107" i="50"/>
  <c r="D107" i="50"/>
  <c r="E107" i="50"/>
  <c r="F107" i="50"/>
  <c r="G107" i="50"/>
  <c r="H107" i="50"/>
  <c r="I107" i="50"/>
  <c r="J107" i="50"/>
  <c r="L107" i="50"/>
  <c r="M107" i="50"/>
  <c r="N107" i="50"/>
  <c r="O107" i="50"/>
  <c r="P107" i="50"/>
  <c r="C108" i="50"/>
  <c r="D108" i="50"/>
  <c r="E108" i="50"/>
  <c r="F108" i="50"/>
  <c r="G108" i="50"/>
  <c r="H108" i="50"/>
  <c r="I108" i="50"/>
  <c r="J108" i="50"/>
  <c r="K108" i="50"/>
  <c r="L108" i="50"/>
  <c r="M108" i="50"/>
  <c r="N108" i="50"/>
  <c r="O108" i="50"/>
  <c r="P108" i="50"/>
  <c r="C109" i="50"/>
  <c r="D109" i="50"/>
  <c r="E109" i="50"/>
  <c r="F109" i="50"/>
  <c r="G109" i="50"/>
  <c r="H109" i="50"/>
  <c r="I109" i="50"/>
  <c r="J109" i="50"/>
  <c r="K109" i="50"/>
  <c r="L109" i="50"/>
  <c r="M109" i="50"/>
  <c r="N109" i="50"/>
  <c r="O109" i="50"/>
  <c r="P109" i="50"/>
  <c r="C110" i="50"/>
  <c r="D110" i="50"/>
  <c r="E110" i="50"/>
  <c r="F110" i="50"/>
  <c r="G110" i="50"/>
  <c r="H110" i="50"/>
  <c r="I110" i="50"/>
  <c r="J110" i="50"/>
  <c r="K110" i="50"/>
  <c r="L110" i="50"/>
  <c r="M110" i="50"/>
  <c r="N110" i="50"/>
  <c r="O110" i="50"/>
  <c r="P110" i="50"/>
  <c r="C106" i="49"/>
  <c r="D106" i="49"/>
  <c r="E106" i="49"/>
  <c r="F106" i="49"/>
  <c r="G106" i="49"/>
  <c r="I106" i="49"/>
  <c r="J106" i="49"/>
  <c r="L106" i="49"/>
  <c r="M106" i="49"/>
  <c r="N106" i="49"/>
  <c r="O106" i="49"/>
  <c r="P106" i="49"/>
  <c r="C107" i="49"/>
  <c r="D107" i="49"/>
  <c r="E107" i="49"/>
  <c r="F107" i="49"/>
  <c r="G107" i="49"/>
  <c r="I107" i="49"/>
  <c r="J107" i="49"/>
  <c r="L107" i="49"/>
  <c r="M107" i="49"/>
  <c r="N107" i="49"/>
  <c r="O107" i="49"/>
  <c r="P107" i="49"/>
  <c r="C108" i="49"/>
  <c r="D108" i="49"/>
  <c r="E108" i="49"/>
  <c r="F108" i="49"/>
  <c r="G108" i="49"/>
  <c r="H108" i="49"/>
  <c r="I108" i="49"/>
  <c r="J108" i="49"/>
  <c r="L108" i="49"/>
  <c r="M108" i="49"/>
  <c r="N108" i="49"/>
  <c r="O108" i="49"/>
  <c r="P108" i="49"/>
  <c r="C109" i="49"/>
  <c r="D109" i="49"/>
  <c r="E109" i="49"/>
  <c r="F109" i="49"/>
  <c r="G109" i="49"/>
  <c r="H109" i="49"/>
  <c r="I109" i="49"/>
  <c r="J109" i="49"/>
  <c r="L109" i="49"/>
  <c r="M109" i="49"/>
  <c r="N109" i="49"/>
  <c r="O109" i="49"/>
  <c r="P109" i="49"/>
  <c r="C110" i="49"/>
  <c r="D110" i="49"/>
  <c r="E110" i="49"/>
  <c r="F110" i="49"/>
  <c r="G110" i="49"/>
  <c r="H110" i="49"/>
  <c r="I110" i="49"/>
  <c r="J110" i="49"/>
  <c r="K110" i="49"/>
  <c r="L110" i="49"/>
  <c r="M110" i="49"/>
  <c r="N110" i="49"/>
  <c r="O110" i="49"/>
  <c r="P110" i="49"/>
  <c r="C106" i="48"/>
  <c r="D106" i="48"/>
  <c r="E106" i="48"/>
  <c r="F106" i="48"/>
  <c r="C107" i="48"/>
  <c r="D107" i="48"/>
  <c r="E107" i="48"/>
  <c r="F107" i="48"/>
  <c r="C108" i="48"/>
  <c r="D108" i="48"/>
  <c r="E108" i="48"/>
  <c r="F108" i="48"/>
  <c r="C105" i="47"/>
  <c r="D105" i="47"/>
  <c r="C106" i="47"/>
  <c r="D106" i="47"/>
  <c r="C107" i="47"/>
  <c r="D107" i="47"/>
  <c r="C108" i="47"/>
  <c r="D108" i="47"/>
  <c r="C109" i="47"/>
  <c r="D109" i="47"/>
  <c r="C106" i="46"/>
  <c r="D106" i="46"/>
  <c r="E106" i="46"/>
  <c r="F106" i="46"/>
  <c r="G106" i="46"/>
  <c r="H106" i="46"/>
  <c r="I106" i="46"/>
  <c r="J106" i="46"/>
  <c r="K106" i="46"/>
  <c r="L106" i="46"/>
  <c r="M106" i="46"/>
  <c r="N106" i="46"/>
  <c r="O106" i="46"/>
  <c r="P106" i="46"/>
  <c r="Q106" i="46"/>
  <c r="R106" i="46"/>
  <c r="S106" i="46"/>
  <c r="C107" i="46"/>
  <c r="D107" i="46"/>
  <c r="E107" i="46"/>
  <c r="F107" i="46"/>
  <c r="G107" i="46"/>
  <c r="H107" i="46"/>
  <c r="I107" i="46"/>
  <c r="J107" i="46"/>
  <c r="K107" i="46"/>
  <c r="L107" i="46"/>
  <c r="M107" i="46"/>
  <c r="N107" i="46"/>
  <c r="O107" i="46"/>
  <c r="P107" i="46"/>
  <c r="Q107" i="46"/>
  <c r="R107" i="46"/>
  <c r="S107" i="46"/>
  <c r="C108" i="46"/>
  <c r="D108" i="46"/>
  <c r="E108" i="46"/>
  <c r="F108" i="46"/>
  <c r="G108" i="46"/>
  <c r="H108" i="46"/>
  <c r="I108" i="46"/>
  <c r="J108" i="46"/>
  <c r="K108" i="46"/>
  <c r="L108" i="46"/>
  <c r="M108" i="46"/>
  <c r="N108" i="46"/>
  <c r="O108" i="46"/>
  <c r="P108" i="46"/>
  <c r="Q108" i="46"/>
  <c r="R108" i="46"/>
  <c r="S108" i="46"/>
  <c r="C109" i="46"/>
  <c r="D109" i="46"/>
  <c r="E109" i="46"/>
  <c r="F109" i="46"/>
  <c r="G109" i="46"/>
  <c r="H109" i="46"/>
  <c r="I109" i="46"/>
  <c r="J109" i="46"/>
  <c r="K109" i="46"/>
  <c r="L109" i="46"/>
  <c r="M109" i="46"/>
  <c r="N109" i="46"/>
  <c r="O109" i="46"/>
  <c r="P109" i="46"/>
  <c r="Q109" i="46"/>
  <c r="R109" i="46"/>
  <c r="S109" i="46"/>
  <c r="C110" i="46"/>
  <c r="D110" i="46"/>
  <c r="E110" i="46"/>
  <c r="F110" i="46"/>
  <c r="G110" i="46"/>
  <c r="H110" i="46"/>
  <c r="I110" i="46"/>
  <c r="J110" i="46"/>
  <c r="K110" i="46"/>
  <c r="L110" i="46"/>
  <c r="M110" i="46"/>
  <c r="N110" i="46"/>
  <c r="O110" i="46"/>
  <c r="P110" i="46"/>
  <c r="Q110" i="46"/>
  <c r="R110" i="46"/>
  <c r="S110" i="46"/>
  <c r="C105" i="45"/>
  <c r="D105" i="45"/>
  <c r="E105" i="45"/>
  <c r="F105" i="45"/>
  <c r="G105" i="45"/>
  <c r="H105" i="45"/>
  <c r="I105" i="45"/>
  <c r="J105" i="45"/>
  <c r="K105" i="45"/>
  <c r="L105" i="45"/>
  <c r="M105" i="45"/>
  <c r="N105" i="45"/>
  <c r="O105" i="45"/>
  <c r="P105" i="45"/>
  <c r="Q105" i="45"/>
  <c r="R105" i="45"/>
  <c r="S105" i="45"/>
  <c r="C106" i="45"/>
  <c r="D106" i="45"/>
  <c r="E106" i="45"/>
  <c r="F106" i="45"/>
  <c r="G106" i="45"/>
  <c r="H106" i="45"/>
  <c r="I106" i="45"/>
  <c r="J106" i="45"/>
  <c r="K106" i="45"/>
  <c r="L106" i="45"/>
  <c r="M106" i="45"/>
  <c r="N106" i="45"/>
  <c r="O106" i="45"/>
  <c r="P106" i="45"/>
  <c r="Q106" i="45"/>
  <c r="R106" i="45"/>
  <c r="S106" i="45"/>
  <c r="C107" i="45"/>
  <c r="D107" i="45"/>
  <c r="E107" i="45"/>
  <c r="F107" i="45"/>
  <c r="G107" i="45"/>
  <c r="H107" i="45"/>
  <c r="I107" i="45"/>
  <c r="J107" i="45"/>
  <c r="K107" i="45"/>
  <c r="L107" i="45"/>
  <c r="M107" i="45"/>
  <c r="N107" i="45"/>
  <c r="O107" i="45"/>
  <c r="P107" i="45"/>
  <c r="Q107" i="45"/>
  <c r="R107" i="45"/>
  <c r="S107" i="45"/>
  <c r="C108" i="45"/>
  <c r="D108" i="45"/>
  <c r="E108" i="45"/>
  <c r="F108" i="45"/>
  <c r="G108" i="45"/>
  <c r="H108" i="45"/>
  <c r="I108" i="45"/>
  <c r="J108" i="45"/>
  <c r="K108" i="45"/>
  <c r="L108" i="45"/>
  <c r="M108" i="45"/>
  <c r="N108" i="45"/>
  <c r="O108" i="45"/>
  <c r="P108" i="45"/>
  <c r="Q108" i="45"/>
  <c r="R108" i="45"/>
  <c r="S108" i="45"/>
  <c r="C109" i="45"/>
  <c r="D109" i="45"/>
  <c r="E109" i="45"/>
  <c r="F109" i="45"/>
  <c r="G109" i="45"/>
  <c r="H109" i="45"/>
  <c r="I109" i="45"/>
  <c r="J109" i="45"/>
  <c r="K109" i="45"/>
  <c r="L109" i="45"/>
  <c r="M109" i="45"/>
  <c r="N109" i="45"/>
  <c r="O109" i="45"/>
  <c r="P109" i="45"/>
  <c r="Q109" i="45"/>
  <c r="R109" i="45"/>
  <c r="S109" i="45"/>
  <c r="C105" i="44"/>
  <c r="D105" i="44"/>
  <c r="E105" i="44"/>
  <c r="F105" i="44"/>
  <c r="C106" i="44"/>
  <c r="D106" i="44"/>
  <c r="E106" i="44"/>
  <c r="F106" i="44"/>
  <c r="C107" i="44"/>
  <c r="D107" i="44"/>
  <c r="E107" i="44"/>
  <c r="F107" i="44"/>
  <c r="C106" i="43"/>
  <c r="D106" i="43"/>
  <c r="C107" i="43"/>
  <c r="D107" i="43"/>
  <c r="C108" i="43"/>
  <c r="D108" i="43"/>
  <c r="C109" i="43"/>
  <c r="D109" i="43"/>
  <c r="C110" i="43"/>
  <c r="D110" i="43"/>
  <c r="H105" i="4"/>
  <c r="C105" i="4"/>
  <c r="D105" i="4"/>
  <c r="E105" i="4"/>
  <c r="F105" i="4"/>
  <c r="G105" i="4"/>
  <c r="C106" i="4"/>
  <c r="D106" i="4"/>
  <c r="E106" i="4"/>
  <c r="F106" i="4"/>
  <c r="G106" i="4"/>
  <c r="H106" i="4"/>
  <c r="C107" i="4"/>
  <c r="D107" i="4"/>
  <c r="E107" i="4"/>
  <c r="F107" i="4"/>
  <c r="G107" i="4"/>
  <c r="H107" i="4"/>
  <c r="C105" i="3"/>
  <c r="D105" i="3"/>
  <c r="E105" i="3"/>
  <c r="F105" i="3"/>
  <c r="G105" i="3"/>
  <c r="C106" i="3"/>
  <c r="D106" i="3"/>
  <c r="E106" i="3"/>
  <c r="F106" i="3"/>
  <c r="G106" i="3"/>
  <c r="H106" i="3"/>
  <c r="C107" i="3"/>
  <c r="D107" i="3"/>
  <c r="E107" i="3"/>
  <c r="F107" i="3"/>
  <c r="G107" i="3"/>
  <c r="H107" i="3"/>
  <c r="F105" i="11"/>
  <c r="F106" i="11"/>
  <c r="H104" i="9"/>
  <c r="C104" i="9"/>
  <c r="D104" i="9"/>
  <c r="E104" i="9"/>
  <c r="F104" i="9"/>
  <c r="G104" i="9"/>
  <c r="I104" i="9"/>
  <c r="J104" i="9"/>
  <c r="C105" i="9"/>
  <c r="D105" i="9"/>
  <c r="E105" i="9"/>
  <c r="F105" i="9"/>
  <c r="G105" i="9"/>
  <c r="H105" i="9"/>
  <c r="I105" i="9"/>
  <c r="J105" i="9"/>
  <c r="C106" i="9"/>
  <c r="D106" i="9"/>
  <c r="E106" i="9"/>
  <c r="F106" i="9"/>
  <c r="G106" i="9"/>
  <c r="H106" i="9"/>
  <c r="I106" i="9"/>
  <c r="J106" i="9"/>
  <c r="C107" i="9"/>
  <c r="D107" i="9"/>
  <c r="E107" i="9"/>
  <c r="F107" i="9"/>
  <c r="G107" i="9"/>
  <c r="H107" i="9"/>
  <c r="I107" i="9"/>
  <c r="J107" i="9"/>
  <c r="C108" i="9"/>
  <c r="D108" i="9"/>
  <c r="E108" i="9"/>
  <c r="F108" i="9"/>
  <c r="G108" i="9"/>
  <c r="H108" i="9"/>
  <c r="I108" i="9"/>
  <c r="J108" i="9"/>
  <c r="C104" i="10"/>
  <c r="D104" i="10"/>
  <c r="E104" i="10"/>
  <c r="F104" i="10"/>
  <c r="G104" i="10"/>
  <c r="I104" i="10"/>
  <c r="J104" i="10"/>
  <c r="C105" i="10"/>
  <c r="D105" i="10"/>
  <c r="E105" i="10"/>
  <c r="F105" i="10"/>
  <c r="G105" i="10"/>
  <c r="I105" i="10"/>
  <c r="J105" i="10"/>
  <c r="C106" i="10"/>
  <c r="D106" i="10"/>
  <c r="E106" i="10"/>
  <c r="F106" i="10"/>
  <c r="G106" i="10"/>
  <c r="H106" i="10"/>
  <c r="I106" i="10"/>
  <c r="J106" i="10"/>
  <c r="C104" i="41"/>
  <c r="D104" i="41"/>
  <c r="E104" i="41"/>
  <c r="F104" i="41"/>
  <c r="G104" i="41"/>
  <c r="I104" i="41"/>
  <c r="J104" i="41"/>
  <c r="C105" i="41"/>
  <c r="D105" i="41"/>
  <c r="E105" i="41"/>
  <c r="F105" i="41"/>
  <c r="G105" i="41"/>
  <c r="I105" i="41"/>
  <c r="J105" i="41"/>
  <c r="C106" i="41"/>
  <c r="D106" i="41"/>
  <c r="E106" i="41"/>
  <c r="F106" i="41"/>
  <c r="G106" i="41"/>
  <c r="H106" i="41"/>
  <c r="I106" i="41"/>
  <c r="J106" i="41"/>
  <c r="B106" i="41"/>
  <c r="B105" i="41"/>
  <c r="B104" i="41"/>
  <c r="B106" i="10"/>
  <c r="B105" i="10"/>
  <c r="B104" i="10"/>
  <c r="B108" i="9"/>
  <c r="B107" i="9"/>
  <c r="B106" i="9"/>
  <c r="B105" i="9"/>
  <c r="B104" i="9"/>
  <c r="B112" i="38"/>
  <c r="B111" i="38"/>
  <c r="B110" i="38"/>
  <c r="B109" i="38"/>
  <c r="B111" i="37"/>
  <c r="B110" i="37"/>
  <c r="B109" i="37"/>
  <c r="B108" i="37"/>
  <c r="B107" i="37"/>
  <c r="B110" i="34"/>
  <c r="B109" i="34"/>
  <c r="B108" i="34"/>
  <c r="B107" i="34"/>
  <c r="B106" i="34"/>
  <c r="B110" i="32"/>
  <c r="B109" i="32"/>
  <c r="B108" i="32"/>
  <c r="B107" i="32"/>
  <c r="B110" i="30"/>
  <c r="B109" i="30"/>
  <c r="B108" i="30"/>
  <c r="B107" i="30"/>
  <c r="B106" i="30"/>
  <c r="B108" i="28"/>
  <c r="B107" i="28"/>
  <c r="B106" i="28"/>
  <c r="B105" i="28"/>
  <c r="B104" i="28"/>
  <c r="B110" i="26"/>
  <c r="B109" i="26"/>
  <c r="B108" i="26"/>
  <c r="B107" i="26"/>
  <c r="B106" i="26"/>
  <c r="B114" i="52"/>
  <c r="B113" i="52"/>
  <c r="B112" i="52"/>
  <c r="B111" i="52"/>
  <c r="B110" i="52"/>
  <c r="B110" i="51"/>
  <c r="B109" i="51"/>
  <c r="B108" i="51"/>
  <c r="B107" i="51"/>
  <c r="B106" i="51"/>
  <c r="B110" i="50"/>
  <c r="B109" i="50"/>
  <c r="B108" i="50"/>
  <c r="B110" i="49"/>
  <c r="B109" i="49"/>
  <c r="B108" i="49"/>
  <c r="B108" i="48"/>
  <c r="B107" i="48"/>
  <c r="B106" i="48"/>
  <c r="B109" i="47"/>
  <c r="B108" i="47"/>
  <c r="B107" i="47"/>
  <c r="B106" i="47"/>
  <c r="B105" i="47"/>
  <c r="B110" i="46"/>
  <c r="B109" i="46"/>
  <c r="B108" i="46"/>
  <c r="B107" i="46"/>
  <c r="B106" i="46"/>
  <c r="B109" i="45"/>
  <c r="B108" i="45"/>
  <c r="B107" i="45"/>
  <c r="B106" i="45"/>
  <c r="B105" i="45"/>
  <c r="B107" i="44"/>
  <c r="B106" i="44"/>
  <c r="B105" i="44"/>
  <c r="B110" i="43"/>
  <c r="B109" i="43"/>
  <c r="B108" i="43"/>
  <c r="B107" i="43"/>
  <c r="B106" i="43"/>
  <c r="B107" i="4"/>
  <c r="B106" i="4"/>
  <c r="B105" i="4"/>
  <c r="B105" i="3"/>
  <c r="B107" i="3"/>
  <c r="B106" i="3"/>
  <c r="C105" i="11"/>
  <c r="D105" i="11"/>
  <c r="E105" i="11"/>
  <c r="G105" i="11"/>
  <c r="H105" i="11"/>
  <c r="C106" i="11"/>
  <c r="D106" i="11"/>
  <c r="E106" i="11"/>
  <c r="G106" i="11"/>
  <c r="H106" i="11"/>
  <c r="C107" i="11"/>
  <c r="D107" i="11"/>
  <c r="E107" i="11"/>
  <c r="F107" i="11"/>
  <c r="G107" i="11"/>
  <c r="H107" i="11"/>
  <c r="C108" i="11"/>
  <c r="D108" i="11"/>
  <c r="E108" i="11"/>
  <c r="F108" i="11"/>
  <c r="G108" i="11"/>
  <c r="H108" i="11"/>
  <c r="C109" i="11"/>
  <c r="D109" i="11"/>
  <c r="E109" i="11"/>
  <c r="F109" i="11"/>
  <c r="G109" i="11"/>
  <c r="H109" i="11"/>
  <c r="B109" i="11"/>
  <c r="B108" i="11"/>
  <c r="B107" i="11"/>
  <c r="B106" i="11"/>
  <c r="B105" i="11"/>
  <c r="B20" i="54"/>
  <c r="E20" i="54"/>
  <c r="B19" i="54"/>
  <c r="D20" i="54"/>
  <c r="C20" i="54"/>
  <c r="C19" i="54"/>
  <c r="D19" i="54"/>
  <c r="E19" i="54"/>
  <c r="C17" i="54"/>
  <c r="C18" i="54"/>
  <c r="D17" i="54"/>
  <c r="D18" i="54"/>
  <c r="E17" i="54"/>
  <c r="E18" i="54"/>
  <c r="B18" i="54"/>
  <c r="E16" i="54"/>
  <c r="B17" i="54"/>
  <c r="B16" i="54"/>
  <c r="C16" i="54"/>
  <c r="D16" i="54"/>
  <c r="D12" i="54"/>
  <c r="C15" i="54"/>
  <c r="C11" i="54"/>
  <c r="C7" i="54"/>
  <c r="C3" i="54"/>
  <c r="C12" i="54"/>
  <c r="C4" i="54"/>
  <c r="C13" i="54"/>
  <c r="C9" i="54"/>
  <c r="C5" i="54"/>
  <c r="C8" i="54"/>
  <c r="C14" i="54"/>
  <c r="C10" i="54"/>
  <c r="C6" i="54"/>
  <c r="C2" i="54"/>
  <c r="D13" i="54"/>
  <c r="D14" i="54"/>
  <c r="D15" i="54"/>
  <c r="D4" i="54"/>
  <c r="D6" i="54"/>
  <c r="D5" i="54"/>
  <c r="D3" i="54"/>
  <c r="D8" i="54"/>
  <c r="D9" i="54"/>
  <c r="D10" i="54"/>
  <c r="D7" i="54"/>
  <c r="D2" i="54"/>
  <c r="D11" i="54"/>
  <c r="B7" i="54"/>
  <c r="B10" i="54"/>
  <c r="B2" i="54"/>
  <c r="B12" i="54"/>
  <c r="B8" i="54"/>
  <c r="B4" i="54"/>
  <c r="B11" i="54"/>
  <c r="B3" i="54"/>
  <c r="B14" i="54"/>
  <c r="B6" i="54"/>
  <c r="B13" i="54"/>
  <c r="B9" i="54"/>
  <c r="B5" i="54"/>
  <c r="B15" i="54"/>
  <c r="E10" i="54"/>
  <c r="E15" i="54"/>
  <c r="E3" i="54"/>
  <c r="E7" i="54"/>
  <c r="E11" i="54"/>
  <c r="E4" i="54"/>
  <c r="E8" i="54"/>
  <c r="E5" i="54"/>
  <c r="E9" i="54"/>
  <c r="E13" i="54"/>
  <c r="E2" i="54"/>
  <c r="E6" i="54"/>
  <c r="E14" i="54"/>
  <c r="E12" i="54"/>
  <c r="H120" i="9" l="1"/>
  <c r="H38" i="41"/>
  <c r="H118" i="41" s="1"/>
  <c r="D23" i="54"/>
  <c r="I48" i="9"/>
  <c r="F12" i="54"/>
  <c r="G13" i="54"/>
  <c r="G18" i="54"/>
  <c r="H7" i="54"/>
  <c r="G15" i="54"/>
  <c r="G16" i="54"/>
  <c r="F19" i="54"/>
  <c r="G6" i="54"/>
  <c r="F15" i="54"/>
  <c r="G12" i="54"/>
  <c r="F11" i="54"/>
  <c r="F17" i="54"/>
  <c r="G17" i="54"/>
  <c r="F5" i="54"/>
  <c r="F8" i="54"/>
  <c r="F4" i="54"/>
  <c r="G7" i="54"/>
  <c r="H8" i="54"/>
  <c r="H13" i="54"/>
  <c r="F10" i="54"/>
  <c r="H3" i="54"/>
  <c r="G3" i="54"/>
  <c r="H10" i="54"/>
  <c r="F20" i="54"/>
  <c r="F9" i="54"/>
  <c r="H12" i="54"/>
  <c r="H4" i="54"/>
  <c r="G5" i="54"/>
  <c r="H6" i="54"/>
  <c r="G9" i="54"/>
  <c r="H11" i="54"/>
  <c r="F2" i="54"/>
  <c r="H14" i="54"/>
  <c r="F7" i="54"/>
  <c r="H18" i="54"/>
  <c r="F13" i="54"/>
  <c r="G10" i="54"/>
  <c r="H17" i="54"/>
  <c r="G20" i="54"/>
  <c r="H16" i="54"/>
  <c r="G19" i="54"/>
  <c r="H5" i="54"/>
  <c r="G2" i="54"/>
  <c r="G14" i="54"/>
  <c r="G11" i="54"/>
  <c r="H15" i="54"/>
  <c r="H19" i="54"/>
  <c r="F14" i="54"/>
  <c r="F18" i="54"/>
  <c r="H20" i="54"/>
  <c r="H2" i="54"/>
  <c r="G8" i="54"/>
  <c r="G4" i="54"/>
  <c r="F16" i="54"/>
  <c r="F3" i="54"/>
  <c r="H9" i="54"/>
  <c r="F6" i="54"/>
  <c r="I38" i="41" l="1"/>
  <c r="I118" i="41" s="1"/>
  <c r="I120" i="9"/>
  <c r="G23" i="54"/>
  <c r="D38" i="10" l="1"/>
  <c r="E38" i="10" s="1"/>
  <c r="E118" i="10" s="1"/>
  <c r="D48" i="9"/>
  <c r="D120" i="9" s="1"/>
  <c r="D47" i="9"/>
  <c r="D37" i="10"/>
  <c r="E37" i="10" s="1"/>
  <c r="E117" i="10" s="1"/>
  <c r="D117" i="10"/>
  <c r="D39" i="10"/>
  <c r="E39" i="10" s="1"/>
  <c r="D119" i="10"/>
  <c r="D49" i="9"/>
  <c r="E49" i="9" s="1"/>
  <c r="J49" i="9" s="1"/>
  <c r="F123" i="38"/>
  <c r="G123" i="38"/>
  <c r="H123" i="38"/>
  <c r="D37" i="41" l="1"/>
  <c r="D117" i="41" s="1"/>
  <c r="D118" i="10"/>
  <c r="J39" i="10"/>
  <c r="J119" i="10" s="1"/>
  <c r="E119" i="10"/>
  <c r="D121" i="9"/>
  <c r="D39" i="41"/>
  <c r="D119" i="41" s="1"/>
  <c r="E39" i="41"/>
  <c r="E119" i="41" s="1"/>
  <c r="E121" i="9"/>
  <c r="E47" i="9"/>
  <c r="E22" i="54"/>
  <c r="J37" i="10"/>
  <c r="J117" i="10" s="1"/>
  <c r="D38" i="41"/>
  <c r="D118" i="41" s="1"/>
  <c r="J38" i="10"/>
  <c r="J118" i="10" s="1"/>
  <c r="D119" i="9"/>
  <c r="E48" i="9"/>
  <c r="E23" i="54"/>
  <c r="H22" i="54" l="1"/>
  <c r="F22" i="54"/>
  <c r="E119" i="9"/>
  <c r="J47" i="9"/>
  <c r="E37" i="41"/>
  <c r="E117" i="41" s="1"/>
  <c r="H23" i="54"/>
  <c r="F23" i="54"/>
  <c r="E38" i="41"/>
  <c r="E118" i="41" s="1"/>
  <c r="E120" i="9"/>
  <c r="J48" i="9"/>
  <c r="J39" i="41"/>
  <c r="J119" i="41" s="1"/>
  <c r="J121" i="9"/>
  <c r="J37" i="41" l="1"/>
  <c r="J117" i="41" s="1"/>
  <c r="J119" i="9"/>
  <c r="J120" i="9"/>
  <c r="J38" i="41"/>
  <c r="J118" i="4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tc={AC2F5588-DD49-4E2A-8C73-45A543AE8209}</author>
  </authors>
  <commentList>
    <comment ref="I52" authorId="0" shapeId="0" xr:uid="{AC2F5588-DD49-4E2A-8C73-45A543AE8209}">
      <text>
        <t>[Threaded comment]
Your version of Excel allows you to read this threaded comment; however, any edits to it will get removed if the file is opened in a newer version of Excel. Learn more: https://go.microsoft.com/fwlink/?linkid=870924
Comment:
    Did update these after JC identified they weren't updated on 5.3.2023</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tc={F109641C-9C6C-4613-9B6C-42146AA0832B}</author>
  </authors>
  <commentList>
    <comment ref="G1" authorId="0" shapeId="0" xr:uid="{F109641C-9C6C-4613-9B6C-42146AA0832B}">
      <text>
        <t>[Threaded comment]
Your version of Excel allows you to read this threaded comment; however, any edits to it will get removed if the file is opened in a newer version of Excel. Learn more: https://go.microsoft.com/fwlink/?linkid=870924
Comment:
    does not include CAN TBR catches</t>
      </text>
    </comment>
  </commentList>
</comments>
</file>

<file path=xl/sharedStrings.xml><?xml version="1.0" encoding="utf-8"?>
<sst xmlns="http://schemas.openxmlformats.org/spreadsheetml/2006/main" count="2195" uniqueCount="184">
  <si>
    <t>Hello - to help navigate these tables, please note that for most of the tables there are two sets in each tab that is delineated by a black row.  The 'upper' table is where all the raw data is entered, and lists every year since ~ 1975 row by row.
The 'lower' table - found under the separating black row - is the summary table from the 2022 C&amp;E report.  This table includes averages of data from past years, and contains the data from a number of more current years.</t>
  </si>
  <si>
    <t>Upper table has year-by-year historic data</t>
  </si>
  <si>
    <t>Lower  table has averages for historic data, and recent data listed year-by-year (this table is used in the C&amp;E report)</t>
  </si>
  <si>
    <t>Table of Contents</t>
  </si>
  <si>
    <t>Southeast Alaska</t>
  </si>
  <si>
    <t>Year</t>
  </si>
  <si>
    <t>Troll</t>
  </si>
  <si>
    <t>Net</t>
  </si>
  <si>
    <t>Sport</t>
  </si>
  <si>
    <t>Total</t>
  </si>
  <si>
    <t>Add-on</t>
  </si>
  <si>
    <t>Terminal Exclusion</t>
  </si>
  <si>
    <t>Treaty Catch</t>
  </si>
  <si>
    <t>1975-1978</t>
  </si>
  <si>
    <t>1979-1984</t>
  </si>
  <si>
    <t>1985-1995</t>
  </si>
  <si>
    <t>1996-1998</t>
  </si>
  <si>
    <t>1999-2008</t>
  </si>
  <si>
    <t xml:space="preserve">Total Treaty </t>
  </si>
  <si>
    <t>LIM</t>
  </si>
  <si>
    <t>SIM</t>
  </si>
  <si>
    <t>IM</t>
  </si>
  <si>
    <t>Note: LIM = Legal Incident Mortality, SIM = Sublegal Incident Mortality.</t>
  </si>
  <si>
    <t>Table A3.–Estimates of incidental mortality associated with Southeast Alaska Chinook salmon total catches.</t>
  </si>
  <si>
    <t xml:space="preserve">Total </t>
  </si>
  <si>
    <r>
      <t xml:space="preserve">Note: </t>
    </r>
    <r>
      <rPr>
        <sz val="9"/>
        <color rgb="FF000000"/>
        <rFont val="Calibri"/>
        <family val="2"/>
        <scheme val="minor"/>
      </rPr>
      <t>LIM = Legal Incidental Mortality, SIM = Sublegal Incidental Mortality.</t>
    </r>
  </si>
  <si>
    <r>
      <t>Note:</t>
    </r>
    <r>
      <rPr>
        <vertAlign val="superscript"/>
        <sz val="9"/>
        <color rgb="FF000000"/>
        <rFont val="Calibri"/>
        <family val="2"/>
        <scheme val="minor"/>
      </rPr>
      <t xml:space="preserve"> </t>
    </r>
    <r>
      <rPr>
        <sz val="9"/>
        <color rgb="FF000000"/>
        <rFont val="Calibri"/>
        <family val="2"/>
        <scheme val="minor"/>
      </rPr>
      <t>Includes total Treaty, terminal exclusion, and hatchery add-on estimates of incidental mortality.</t>
    </r>
  </si>
  <si>
    <t>Transboundary Rivers</t>
  </si>
  <si>
    <t>First Nations</t>
  </si>
  <si>
    <t>LC</t>
  </si>
  <si>
    <t>Rel.</t>
  </si>
  <si>
    <r>
      <t>LC</t>
    </r>
    <r>
      <rPr>
        <b/>
        <vertAlign val="superscript"/>
        <sz val="11"/>
        <color theme="1"/>
        <rFont val="Calibri"/>
        <family val="2"/>
        <scheme val="minor"/>
      </rPr>
      <t>1</t>
    </r>
  </si>
  <si>
    <r>
      <t>Rel.</t>
    </r>
    <r>
      <rPr>
        <b/>
        <vertAlign val="superscript"/>
        <sz val="11"/>
        <color theme="1"/>
        <rFont val="Calibri"/>
        <family val="2"/>
        <scheme val="minor"/>
      </rPr>
      <t>1,2</t>
    </r>
  </si>
  <si>
    <r>
      <rPr>
        <vertAlign val="superscript"/>
        <sz val="9"/>
        <rFont val="Calibri"/>
        <family val="2"/>
        <scheme val="minor"/>
      </rPr>
      <t>2</t>
    </r>
    <r>
      <rPr>
        <sz val="9"/>
        <rFont val="Calibri"/>
        <family val="2"/>
        <scheme val="minor"/>
      </rPr>
      <t>The release mortality component of the Net IM is estimated using the PSC-TTC adopted release mortality rate (RM rate) of 0.50 for all in-river net fisheries, across all years. This revised RM rate has not yet been reviewed nor adopted by the CTC.</t>
    </r>
  </si>
  <si>
    <t>Northern British Columbia</t>
  </si>
  <si>
    <t>Areas 1,2E, 2W Sport</t>
  </si>
  <si>
    <t>Note: Troll (Areas 1-5) and tidal sport (Areas 1, 2E, 2W) are the components of the NBC AABM fishery.</t>
  </si>
  <si>
    <r>
      <t xml:space="preserve">1 </t>
    </r>
    <r>
      <rPr>
        <sz val="9"/>
        <color theme="1"/>
        <rFont val="Calibri"/>
        <family val="2"/>
        <scheme val="minor"/>
      </rPr>
      <t>Since 1998, the catch accounting year for troll fisheries was set from October 1 to September 30. To make comparisons to previous years more meaningful, the same catch accounting period was applied for years prior to 1998.</t>
    </r>
  </si>
  <si>
    <r>
      <t>Area 1-5 Troll</t>
    </r>
    <r>
      <rPr>
        <b/>
        <vertAlign val="superscript"/>
        <sz val="11"/>
        <color theme="1"/>
        <rFont val="Calibri"/>
        <family val="2"/>
      </rPr>
      <t>1</t>
    </r>
  </si>
  <si>
    <r>
      <t>Areas 1, 2E, 2W Sport</t>
    </r>
    <r>
      <rPr>
        <b/>
        <vertAlign val="superscript"/>
        <sz val="11"/>
        <color theme="1"/>
        <rFont val="Calibri"/>
        <family val="2"/>
      </rPr>
      <t>2</t>
    </r>
  </si>
  <si>
    <r>
      <t xml:space="preserve">Note: </t>
    </r>
    <r>
      <rPr>
        <sz val="9"/>
        <color rgb="FF000000"/>
        <rFont val="Calibri"/>
        <family val="2"/>
        <scheme val="minor"/>
      </rPr>
      <t>LIM = Legal Incident Mortality, SIM = Sublegal Incident Mortality.</t>
    </r>
  </si>
  <si>
    <r>
      <t>2</t>
    </r>
    <r>
      <rPr>
        <sz val="9"/>
        <color theme="1"/>
        <rFont val="Calibri"/>
        <family val="2"/>
        <scheme val="minor"/>
      </rPr>
      <t xml:space="preserve"> Release data are not available for 1996 to 1998.</t>
    </r>
  </si>
  <si>
    <t>Area 1-5 First Nations</t>
  </si>
  <si>
    <t>Area 1-5 Net</t>
  </si>
  <si>
    <t>Tyee Test Fishery</t>
  </si>
  <si>
    <t>Area 3-5 Sport</t>
  </si>
  <si>
    <t>Area 1-5 Freshwater Sport</t>
  </si>
  <si>
    <t>Central British Columbia</t>
  </si>
  <si>
    <t xml:space="preserve"> First Nations</t>
  </si>
  <si>
    <r>
      <t>Troll</t>
    </r>
    <r>
      <rPr>
        <b/>
        <vertAlign val="superscript"/>
        <sz val="11"/>
        <color theme="1"/>
        <rFont val="Calibri"/>
        <family val="2"/>
        <scheme val="minor"/>
      </rPr>
      <t>1,2</t>
    </r>
  </si>
  <si>
    <t>Tidal Sport</t>
  </si>
  <si>
    <t>Freshwater Sport</t>
  </si>
  <si>
    <t>West Coast Vancouver Island AABM</t>
  </si>
  <si>
    <t>Note: Troll = Areas 21, 23-27, and 121-127; Sport = Areas 23a, 23b, 24-27</t>
  </si>
  <si>
    <r>
      <t>1</t>
    </r>
    <r>
      <rPr>
        <sz val="9"/>
        <color theme="1"/>
        <rFont val="Calibri"/>
        <family val="2"/>
        <scheme val="minor"/>
      </rPr>
      <t>Since 1998, the catch accounting year for troll fisheries was set from October 1-September 30. The same catch accounting period was applied for years prior to 1998.</t>
    </r>
  </si>
  <si>
    <r>
      <t>2</t>
    </r>
    <r>
      <rPr>
        <sz val="9"/>
        <color theme="1"/>
        <rFont val="Calibri"/>
        <family val="2"/>
        <scheme val="minor"/>
      </rPr>
      <t>Includes First Nations food, social, and ceremonial troll catch, Maanulth Treaty catch, Five Nations (T'aaquiihak) troll catch and Brooks Test fishery catch (Table 1.4)</t>
    </r>
  </si>
  <si>
    <t>-</t>
  </si>
  <si>
    <r>
      <t>2</t>
    </r>
    <r>
      <rPr>
        <sz val="9"/>
        <color theme="1"/>
        <rFont val="Calibri"/>
        <family val="2"/>
        <scheme val="minor"/>
      </rPr>
      <t>Includes First Nations food, social, and ceremonial troll catch, Maanulth Treaty catch, Five Nations (T'aaquiihak) troll catch and Brooks Test fishery catch.</t>
    </r>
  </si>
  <si>
    <t>West Coast Vancouver Island ISBM</t>
  </si>
  <si>
    <r>
      <t>Tidal Sport</t>
    </r>
    <r>
      <rPr>
        <b/>
        <vertAlign val="superscript"/>
        <sz val="11"/>
        <color theme="1"/>
        <rFont val="Calibri"/>
        <family val="2"/>
        <scheme val="minor"/>
      </rPr>
      <t>2</t>
    </r>
  </si>
  <si>
    <t>NA</t>
  </si>
  <si>
    <t>Johnstone Strait</t>
  </si>
  <si>
    <t>Note: Troll = Area 12; Net = Areas 11-13.</t>
  </si>
  <si>
    <t>Note: Sport based on July and August creel census in Area 12 and northern half of Area 13.</t>
  </si>
  <si>
    <t>Georgia Strait</t>
  </si>
  <si>
    <t>Note: Troll = Areas 13-18; Net = Areas 14-19; Sport = Areas 13-18, 19a.</t>
  </si>
  <si>
    <r>
      <t>1</t>
    </r>
    <r>
      <rPr>
        <sz val="9"/>
        <color theme="1"/>
        <rFont val="Calibri"/>
        <family val="2"/>
        <scheme val="minor"/>
      </rPr>
      <t xml:space="preserve">Since 1998, the catch accounting year for troll fisheries was set from October 1-September 30. The same catch accounting period was applied for years prior to 1998. </t>
    </r>
  </si>
  <si>
    <t>Fraser River Watershed</t>
  </si>
  <si>
    <r>
      <t xml:space="preserve"> First Nations</t>
    </r>
    <r>
      <rPr>
        <b/>
        <vertAlign val="superscript"/>
        <sz val="11"/>
        <color theme="1"/>
        <rFont val="Calibri"/>
        <family val="2"/>
        <scheme val="minor"/>
      </rPr>
      <t>1</t>
    </r>
  </si>
  <si>
    <r>
      <t xml:space="preserve"> Net</t>
    </r>
    <r>
      <rPr>
        <b/>
        <vertAlign val="superscript"/>
        <sz val="11"/>
        <color theme="1"/>
        <rFont val="Calibri"/>
        <family val="2"/>
        <scheme val="minor"/>
      </rPr>
      <t>2</t>
    </r>
  </si>
  <si>
    <r>
      <t>1</t>
    </r>
    <r>
      <rPr>
        <sz val="9"/>
        <color theme="1"/>
        <rFont val="Calibri"/>
        <family val="2"/>
        <scheme val="minor"/>
      </rPr>
      <t>First Nations Chinook salmon catch includes food, social and ceremonial from the mainstem and tributaries. Economic opportunity included in commercial net.</t>
    </r>
  </si>
  <si>
    <r>
      <t>2</t>
    </r>
    <r>
      <rPr>
        <sz val="9"/>
        <color theme="1"/>
        <rFont val="Calibri"/>
        <family val="2"/>
        <scheme val="minor"/>
      </rPr>
      <t>Fraser River net includes commercial Area E Gillnet, test fisheries, First Nations economic opportunities and scientific licenses.</t>
    </r>
  </si>
  <si>
    <r>
      <t>3</t>
    </r>
    <r>
      <rPr>
        <sz val="9"/>
        <color theme="1"/>
        <rFont val="Calibri"/>
        <family val="2"/>
        <scheme val="minor"/>
      </rPr>
      <t>Freshwater sport catch includes Fraser mainstem and tributary Chinook salmon catch (adults only).</t>
    </r>
  </si>
  <si>
    <t>Canada – Strait of Juan de Fuca</t>
  </si>
  <si>
    <t>Note: NA = Not available.</t>
  </si>
  <si>
    <t>Note: Net = Area 20; Sport = Areas 19b and 20.</t>
  </si>
  <si>
    <t xml:space="preserve">Washington – Strait of Juan de Fuca </t>
  </si>
  <si>
    <r>
      <t>2022</t>
    </r>
    <r>
      <rPr>
        <vertAlign val="superscript"/>
        <sz val="11"/>
        <color theme="1"/>
        <rFont val="Calibri"/>
        <family val="2"/>
        <scheme val="minor"/>
      </rPr>
      <t>1</t>
    </r>
  </si>
  <si>
    <t>Note: Troll: Areas 5, 6, and 6C; Area 4B from January 1 – April 30 and October 1 – December 31; Net = Areas 4B, 5, 6, and 6C; Sport = Areas 5 and 6, 4B Neah Bay “add-on” fishery.</t>
  </si>
  <si>
    <t>Note: NA = Not available; for fisheries without estimate of releases, IM is drop-off/dropout only.</t>
  </si>
  <si>
    <r>
      <t xml:space="preserve">1 </t>
    </r>
    <r>
      <rPr>
        <sz val="9"/>
        <color theme="1"/>
        <rFont val="Calibri"/>
        <family val="2"/>
        <scheme val="minor"/>
      </rPr>
      <t>Current year not available for sport; values are average of previous three years.</t>
    </r>
  </si>
  <si>
    <t>Washington – San Juan</t>
  </si>
  <si>
    <t>Note: Troll = Areas 6A, 7, and 7A; Net = Areas 6A, 7 and 7A; Sport = Area 7.</t>
  </si>
  <si>
    <t>Washington – Other Puget Sound</t>
  </si>
  <si>
    <t>Note: Net = Areas 6B, 6D, 7B, 7C, and 7E, Areas 8–13 (including all subareas), and Areas 74C–83F; Sport = Areas 8–13 and all Puget Sound rivers.</t>
  </si>
  <si>
    <t>Washington – Inside Coastal</t>
  </si>
  <si>
    <t>Note: Net = Areas 2A–2M and Areas 72B–73H; Sport = All coastal rivers, Area 2.1, and Area 2.2 (when Area 2 is closed)</t>
  </si>
  <si>
    <r>
      <t xml:space="preserve">1 </t>
    </r>
    <r>
      <rPr>
        <sz val="9"/>
        <color theme="1"/>
        <rFont val="Calibri"/>
        <family val="2"/>
        <scheme val="minor"/>
      </rPr>
      <t>Current year sport estimate not available; values are average of previous three years.</t>
    </r>
  </si>
  <si>
    <t>Washington/Oregon North of Cape Falcon</t>
  </si>
  <si>
    <t>Note: Troll = Oregon Area 2; Washington Areas 1, 2, 3 and 4: Area 4B from May 1 through September 30 (during Pacific Fishery Management Council management); Net = Washington Areas 1, 2, 3, 4, 4A; Sport = Oregon Area 2; Washington Areas 1, 1.1, 1.2, 2, 3, 4 and 2.2 (when Area 2 is open).</t>
  </si>
  <si>
    <t>Note: For fisheries without estimate of releases, IM is drop-off/dropout only.</t>
  </si>
  <si>
    <r>
      <t>Washington and Oregon Columbia River</t>
    </r>
    <r>
      <rPr>
        <b/>
        <vertAlign val="superscript"/>
        <sz val="11"/>
        <color theme="1"/>
        <rFont val="Calibri"/>
        <family val="2"/>
        <scheme val="minor"/>
      </rPr>
      <t>1</t>
    </r>
  </si>
  <si>
    <t>Non-Treaty  Net</t>
  </si>
  <si>
    <t>Treaty Indian Net</t>
  </si>
  <si>
    <r>
      <t xml:space="preserve">2022 </t>
    </r>
    <r>
      <rPr>
        <vertAlign val="superscript"/>
        <sz val="11"/>
        <color theme="1"/>
        <rFont val="Calibri"/>
        <family val="2"/>
        <scheme val="minor"/>
      </rPr>
      <t>2</t>
    </r>
  </si>
  <si>
    <r>
      <rPr>
        <vertAlign val="superscript"/>
        <sz val="9"/>
        <color rgb="FF000000"/>
        <rFont val="Calibri"/>
        <family val="2"/>
      </rPr>
      <t xml:space="preserve">1 </t>
    </r>
    <r>
      <rPr>
        <sz val="9"/>
        <color rgb="FF000000"/>
        <rFont val="Calibri"/>
        <family val="2"/>
      </rPr>
      <t>The Treaty Indian Net catch estimates for 1975-1979 are not available, but are believed to be of the magnitude seen after 1979; the catch for 1979 represents spring-run catches and does not include catch estimates for summer and fall stocks. Sport and total catch estimates from 1975-1979 are consistent with previous year’s reports, but the total is underestimated because of the missing estimates.</t>
    </r>
  </si>
  <si>
    <r>
      <rPr>
        <vertAlign val="superscript"/>
        <sz val="9"/>
        <color theme="1"/>
        <rFont val="Calibri"/>
        <family val="2"/>
        <scheme val="minor"/>
      </rPr>
      <t>2</t>
    </r>
    <r>
      <rPr>
        <sz val="9"/>
        <color theme="1"/>
        <rFont val="Calibri"/>
        <family val="2"/>
        <scheme val="minor"/>
      </rPr>
      <t>Preliminary.</t>
    </r>
  </si>
  <si>
    <t>Oregon Coastal Inside</t>
  </si>
  <si>
    <t>Note: Troll = late season off Elk River mouth, Sport = estuary and inland.</t>
  </si>
  <si>
    <r>
      <t xml:space="preserve">Year </t>
    </r>
    <r>
      <rPr>
        <b/>
        <vertAlign val="superscript"/>
        <sz val="11"/>
        <color theme="1"/>
        <rFont val="Calibri"/>
        <family val="2"/>
        <scheme val="minor"/>
      </rPr>
      <t>1</t>
    </r>
  </si>
  <si>
    <r>
      <t>SEAK AABM</t>
    </r>
    <r>
      <rPr>
        <b/>
        <vertAlign val="superscript"/>
        <sz val="11"/>
        <color theme="1"/>
        <rFont val="Calibri"/>
        <family val="2"/>
        <scheme val="minor"/>
      </rPr>
      <t>2,3</t>
    </r>
  </si>
  <si>
    <t>SEAK Non-Treaty</t>
  </si>
  <si>
    <r>
      <t>U.S. ISBM</t>
    </r>
    <r>
      <rPr>
        <b/>
        <vertAlign val="superscript"/>
        <sz val="11"/>
        <color rgb="FF000000"/>
        <rFont val="Calibri"/>
        <family val="2"/>
      </rPr>
      <t>4,7</t>
    </r>
  </si>
  <si>
    <t>U.S. Total</t>
  </si>
  <si>
    <r>
      <t>NBC AABM</t>
    </r>
    <r>
      <rPr>
        <b/>
        <vertAlign val="superscript"/>
        <sz val="11"/>
        <color theme="1"/>
        <rFont val="Calibri"/>
        <family val="2"/>
        <scheme val="minor"/>
      </rPr>
      <t>2</t>
    </r>
  </si>
  <si>
    <r>
      <t>WCVI AABM</t>
    </r>
    <r>
      <rPr>
        <b/>
        <vertAlign val="superscript"/>
        <sz val="11"/>
        <color theme="1"/>
        <rFont val="Calibri"/>
        <family val="2"/>
        <scheme val="minor"/>
      </rPr>
      <t>2</t>
    </r>
  </si>
  <si>
    <r>
      <t>Can ISBM</t>
    </r>
    <r>
      <rPr>
        <b/>
        <vertAlign val="superscript"/>
        <sz val="11"/>
        <color theme="1"/>
        <rFont val="Calibri"/>
        <family val="2"/>
        <scheme val="minor"/>
      </rPr>
      <t>4,5</t>
    </r>
  </si>
  <si>
    <t xml:space="preserve">Can Total </t>
  </si>
  <si>
    <t xml:space="preserve">PSC Total </t>
  </si>
  <si>
    <r>
      <t xml:space="preserve">2 </t>
    </r>
    <r>
      <rPr>
        <sz val="9"/>
        <color rgb="FF000000"/>
        <rFont val="Calibri"/>
        <family val="2"/>
        <scheme val="minor"/>
      </rPr>
      <t>LC in AABM fisheries from 1985 to 1994 were taken under fixed ceiling management per the 1985 PST Agreement. Catches from 1995 to 1998 were between agreements. LC from 1999</t>
    </r>
    <r>
      <rPr>
        <sz val="9"/>
        <color theme="1"/>
        <rFont val="Calibri"/>
        <family val="2"/>
        <scheme val="minor"/>
      </rPr>
      <t xml:space="preserve"> to present</t>
    </r>
    <r>
      <rPr>
        <sz val="9"/>
        <color rgb="FF000000"/>
        <rFont val="Calibri"/>
        <family val="2"/>
        <scheme val="minor"/>
      </rPr>
      <t xml:space="preserve"> was taken commensurate with abundance-based management per the 1999 PST Agreement (1999</t>
    </r>
    <r>
      <rPr>
        <sz val="9"/>
        <color theme="1"/>
        <rFont val="Calibri"/>
        <family val="2"/>
        <scheme val="minor"/>
      </rPr>
      <t>–</t>
    </r>
    <r>
      <rPr>
        <sz val="9"/>
        <color rgb="FF000000"/>
        <rFont val="Calibri"/>
        <family val="2"/>
        <scheme val="minor"/>
      </rPr>
      <t>2008) and the 2009 PST Agreement (2009</t>
    </r>
    <r>
      <rPr>
        <sz val="9"/>
        <color theme="1"/>
        <rFont val="Calibri"/>
        <family val="2"/>
        <scheme val="minor"/>
      </rPr>
      <t>–</t>
    </r>
    <r>
      <rPr>
        <sz val="9"/>
        <color rgb="FF000000"/>
        <rFont val="Calibri"/>
        <family val="2"/>
        <scheme val="minor"/>
      </rPr>
      <t>present).</t>
    </r>
  </si>
  <si>
    <r>
      <t xml:space="preserve">3 </t>
    </r>
    <r>
      <rPr>
        <sz val="9"/>
        <color rgb="FF000000"/>
        <rFont val="Calibri"/>
        <family val="2"/>
        <scheme val="minor"/>
      </rPr>
      <t>Southeast Alaska non-Treaty catches are primarily Alaska hatchery add-ons, but include terminal exclusions in some years from terminal catches from the Situk, Taku and Stikine rivers.</t>
    </r>
  </si>
  <si>
    <r>
      <t xml:space="preserve">5 </t>
    </r>
    <r>
      <rPr>
        <sz val="9"/>
        <color theme="1"/>
        <rFont val="Calibri"/>
        <family val="2"/>
        <scheme val="minor"/>
      </rPr>
      <t>Catches in the Canada ISBM column include catches in the Strait of Georgia (troll and sport), Central British Columbia troll, and Northern British Columbia net and mainland sport fisheries from 1985 to 1994 when these were AABM fisheries operating under fixed ceiling management provisions of the 1985 PST Agreement.</t>
    </r>
  </si>
  <si>
    <r>
      <t>SEAK AABM</t>
    </r>
    <r>
      <rPr>
        <b/>
        <vertAlign val="superscript"/>
        <sz val="11"/>
        <color theme="1"/>
        <rFont val="Calibri"/>
        <family val="2"/>
        <scheme val="minor"/>
      </rPr>
      <t>4</t>
    </r>
  </si>
  <si>
    <r>
      <t>U.S. ISBM</t>
    </r>
    <r>
      <rPr>
        <b/>
        <vertAlign val="superscript"/>
        <sz val="11"/>
        <color theme="1"/>
        <rFont val="Calibri"/>
        <family val="2"/>
        <scheme val="minor"/>
      </rPr>
      <t>5</t>
    </r>
  </si>
  <si>
    <t>Can ISBM</t>
  </si>
  <si>
    <r>
      <t>PSC Total</t>
    </r>
    <r>
      <rPr>
        <b/>
        <vertAlign val="superscript"/>
        <sz val="11"/>
        <color theme="1"/>
        <rFont val="Calibri"/>
        <family val="2"/>
        <scheme val="minor"/>
      </rPr>
      <t>3</t>
    </r>
  </si>
  <si>
    <r>
      <t>Note:</t>
    </r>
    <r>
      <rPr>
        <vertAlign val="superscript"/>
        <sz val="9"/>
        <color rgb="FF000000"/>
        <rFont val="Calibri"/>
        <family val="2"/>
        <scheme val="minor"/>
      </rPr>
      <t xml:space="preserve"> </t>
    </r>
    <r>
      <rPr>
        <sz val="9"/>
        <color rgb="FF000000"/>
        <rFont val="Calibri"/>
        <family val="2"/>
        <scheme val="minor"/>
      </rPr>
      <t>LIM = Legal Incident Mortality, SIM = Sublegal Incident Mortality.</t>
    </r>
  </si>
  <si>
    <r>
      <t>2</t>
    </r>
    <r>
      <rPr>
        <sz val="9"/>
        <color rgb="FF000000"/>
        <rFont val="Calibri"/>
        <family val="2"/>
        <scheme val="minor"/>
      </rPr>
      <t xml:space="preserve"> IM estimates (LIM + SIM) are available for AABM fisheries from 1985 to present (CTC 2011). </t>
    </r>
  </si>
  <si>
    <r>
      <t>SEAK AABM</t>
    </r>
    <r>
      <rPr>
        <b/>
        <vertAlign val="superscript"/>
        <sz val="11"/>
        <color theme="1"/>
        <rFont val="Calibri"/>
        <family val="2"/>
        <scheme val="minor"/>
      </rPr>
      <t>1</t>
    </r>
  </si>
  <si>
    <r>
      <t>U.S. ISBM</t>
    </r>
    <r>
      <rPr>
        <b/>
        <vertAlign val="superscript"/>
        <sz val="11"/>
        <color theme="1"/>
        <rFont val="Calibri"/>
        <family val="2"/>
        <scheme val="minor"/>
      </rPr>
      <t>2</t>
    </r>
  </si>
  <si>
    <t>NBC AABM</t>
  </si>
  <si>
    <t xml:space="preserve">WCVI AABM </t>
  </si>
  <si>
    <t>US AABM</t>
  </si>
  <si>
    <t>CAN AABM</t>
  </si>
  <si>
    <t>CAN ISBM</t>
  </si>
  <si>
    <t>U.S. ISBM</t>
  </si>
  <si>
    <t>Note: Catch years 1975–2018 include only NOC aggregate catch. Catch years 2019 and onwards are the product of both NOC and MOC aggregated catch.</t>
  </si>
  <si>
    <t>Table A1.–Southeast Alaska aggregate abundance-based management (AABM) Chinook salmon catches.</t>
  </si>
  <si>
    <t xml:space="preserve">Note: Troll, net, sport and total catches include catch of Southeast Alaska hatchery-origin fish and terminal exclusion catch; catches that count towards the all-gear ceiling (with hatchery add-on and terminal exclusion subtracted) are shown as Treaty catch. </t>
  </si>
  <si>
    <t>Table A2.–Estimates of incidental mortality associated with Southeast Alaska aggregate abundance-based management (AABM) Chinook salmon treaty catches.</t>
  </si>
  <si>
    <t>Table A4.–Canadian Transboundary (TBR) Rivers (Taku, Stikine, Alsek) individual stock-based management (ISBM) Chinook salmon landed catch (LC), releases (Rel.), and incidental mortality (IM).</t>
  </si>
  <si>
    <r>
      <rPr>
        <vertAlign val="superscript"/>
        <sz val="9"/>
        <rFont val="Calibri"/>
        <family val="2"/>
        <scheme val="minor"/>
      </rPr>
      <t>1</t>
    </r>
    <r>
      <rPr>
        <sz val="9"/>
        <rFont val="Calibri"/>
        <family val="2"/>
        <scheme val="minor"/>
      </rPr>
      <t>The LC and Rel columns in historical years may include either just large fish (mid-eye to fork length of 660 mm or greater) or all sizes. This will impact the estimated IM values. Edits to this table will be undertaken by the Transboundary Technical Committee (TTC) in preparation for the next report.</t>
    </r>
  </si>
  <si>
    <t>Table A5.–Northern British Columbia (NBC) aggregate abundance-based management (AABM) Chinook salmon catches.</t>
  </si>
  <si>
    <t>Table A6.–Estimates of incidental mortality associated with Northern British Columbia (NBC) aggregate abundance-based management (AABM) Chinook salmon catches.</t>
  </si>
  <si>
    <t>Table A7.–Northern British Columbia (NBC) individual stock-based management (ISBM) Chinook salmon landed catch (LC), releases (Rel.), and incidental mortality (IM).</t>
  </si>
  <si>
    <t>Table A8.–Central British Columbia individual stock-based management (ISBM) Chinook salmon landed catch (LC), releases (Rel.), and incidental mortality (IM).</t>
  </si>
  <si>
    <t>Table A9.–West Coast Vancouver Island (WCVI) aggregate abundance-based management (AABM) Chinook salmon catches.</t>
  </si>
  <si>
    <t>Table A10.–Estimates of incidental mortality associated with West Coast Vancouver Island (WCVI) aggregate abundance-based management (AABM) Chinook salmon catches.</t>
  </si>
  <si>
    <t>Table A11.–West Coast Vancouver Island (WCVI) individual stock-based management (ISBM) Chinook salmon landed catch (LC), releases (Rel.), and incidental mortality (IM).</t>
  </si>
  <si>
    <t>Table A12.–Johnstone Strait individual stock-based management (ISBM) Chinook salmon landed catch (LC), releases (Rel.), and incidental mortality (IM).</t>
  </si>
  <si>
    <t>Table A13.–Georgia Strait individual stock-based management (ISBM) Chinook salmon landed catch (LC), releases (Rel.), and incidental mortality (IM).</t>
  </si>
  <si>
    <t>Table A14.–Fraser River individual stock-based management (ISBM) Chinook salmon landed catch (LC), releases (Rel.), and incidental mortality (IM).</t>
  </si>
  <si>
    <t>Table A15.–Canada: Strait of Juan de Fuca individual stock-based management (ISBM) Chinook salmon landed catch (LC), releases (Rel.), and incidental mortality (IM).</t>
  </si>
  <si>
    <t>Table A16.–Washington: Strait of Juan de Fuca individual stock-based management (ISBM) Chinook salmon landed catch (LC), releases (Rel.), and incidental mortality (IM).</t>
  </si>
  <si>
    <t>Table A17.–Washington: San Juan individual stock-based management (ISBM) Chinook salmon landed catch (LC), releases (Rel.), and incidental mortality (IM).</t>
  </si>
  <si>
    <t>Table A18.–Washington: Other Puget Sound individual stock-based management (ISBM) Chinook salmon landed catch (LC), releases (Rel.), and incidental mortality (IM).</t>
  </si>
  <si>
    <t>Table A19.–Washington: Inside Coastal individual stock-based management (ISBM) Chinook salmon landed catch (LC), releases (Rel.), and incidental mortality (IM).</t>
  </si>
  <si>
    <t>Table A20.–Washington/Oregon North of Cape Falcon individual stock-based management (ISBM) Chinook salmon landed catch (LC), releases (Rel.), and incidental mortality (IM).</t>
  </si>
  <si>
    <t>Table A21.–Columbia River individual stock-based management (ISBM) Chinook salmon landed catch (LC), releases (Rel.), and incidental mortality (IM).</t>
  </si>
  <si>
    <t>Table A22.–Oregon individual stock-based management (ISBM) Chinook salmon landed catch (LC), releases (Rel.), and incidental mortality (IM).</t>
  </si>
  <si>
    <t>Table A23.–Summary of landed catches of PSC aggregate abundance-based management (AABM) and individual stock-based management (ISBM) fisheries.</t>
  </si>
  <si>
    <t>Table A24.–Estimated incidental mortality (LIM and SIM in nominal fish) associated with Chinook salmon catches in U.S. and Canadian aggregate abundance-based management (AABM) and individual stock-based management (ISBM) fisheries.</t>
  </si>
  <si>
    <t>Table A25.–Estimated total mortality (LC and IM) associated with Chinook salmon catches in U.S. and Canadian aggregate abundance-based management (AABM) and individual stock-based management (ISBM) fisheries.</t>
  </si>
  <si>
    <r>
      <t xml:space="preserve">1 </t>
    </r>
    <r>
      <rPr>
        <sz val="9"/>
        <color rgb="FF000000"/>
        <rFont val="Calibri"/>
        <family val="2"/>
        <scheme val="minor"/>
      </rPr>
      <t>All LC from 1975 to 1984 were taken prior to implementation of the Pacific Salmon Treaty (PST).</t>
    </r>
  </si>
  <si>
    <r>
      <t xml:space="preserve">6 </t>
    </r>
    <r>
      <rPr>
        <sz val="9"/>
        <color rgb="FF000000"/>
        <rFont val="Calibri"/>
        <family val="2"/>
      </rPr>
      <t>Does not include Southeast Alaska  AABM fishery non-Treaty catch from hatchery add-on and terminal exclusion.</t>
    </r>
    <r>
      <rPr>
        <sz val="12"/>
        <color rgb="FF000000"/>
        <rFont val="Calibri"/>
        <family val="2"/>
      </rPr>
      <t xml:space="preserve"> </t>
    </r>
  </si>
  <si>
    <r>
      <rPr>
        <vertAlign val="superscript"/>
        <sz val="9"/>
        <color rgb="FF000000"/>
        <rFont val="Calibri"/>
        <family val="2"/>
      </rPr>
      <t>7</t>
    </r>
    <r>
      <rPr>
        <sz val="9"/>
        <color rgb="FF000000"/>
        <rFont val="Calibri"/>
        <family val="2"/>
      </rPr>
      <t xml:space="preserve"> Oregon sport ISBM catch prior to 2019 includes only catch incurred within the North Oregon Coast (NOC) aggregate. Catch from 2019 onwards includes both NOC and Mid-Oregon Coast (MOC) aggregated harvest.</t>
    </r>
  </si>
  <si>
    <r>
      <t>1</t>
    </r>
    <r>
      <rPr>
        <sz val="9"/>
        <color rgb="FF000000"/>
        <rFont val="Calibri"/>
        <family val="2"/>
        <scheme val="minor"/>
      </rPr>
      <t xml:space="preserve"> The IM estimates presented in this table are not equivalent to landed catch (LC) on a one-to-one fish basis because of the inclusion of SIMs, which are smaller, less mature fish.</t>
    </r>
  </si>
  <si>
    <r>
      <t>3</t>
    </r>
    <r>
      <rPr>
        <sz val="9"/>
        <color rgb="FF000000"/>
        <rFont val="Calibri"/>
        <family val="2"/>
        <scheme val="minor"/>
      </rPr>
      <t xml:space="preserve"> The Pacific Salmon Treaty total needs to be viewed with caution per footnote 1.</t>
    </r>
  </si>
  <si>
    <r>
      <t>4</t>
    </r>
    <r>
      <rPr>
        <vertAlign val="subscript"/>
        <sz val="9"/>
        <color theme="1"/>
        <rFont val="Calibri"/>
        <family val="2"/>
        <scheme val="minor"/>
      </rPr>
      <t xml:space="preserve"> </t>
    </r>
    <r>
      <rPr>
        <sz val="9"/>
        <color theme="1"/>
        <rFont val="Calibri"/>
        <family val="2"/>
        <scheme val="minor"/>
      </rPr>
      <t>Does not include Southeast Alaska AABM fishery non-Treaty catch from hatchery add-on and terminal exclusion.</t>
    </r>
  </si>
  <si>
    <r>
      <rPr>
        <vertAlign val="superscript"/>
        <sz val="9"/>
        <color theme="1"/>
        <rFont val="Calibri"/>
        <family val="2"/>
        <scheme val="minor"/>
      </rPr>
      <t>5</t>
    </r>
    <r>
      <rPr>
        <sz val="9"/>
        <color theme="1"/>
        <rFont val="Calibri"/>
        <family val="2"/>
        <scheme val="minor"/>
      </rPr>
      <t xml:space="preserve"> Oregon sport ISBM catch prior to 2019 includes only catch incurred within the North Oregon Coast (NOC) aggregate. Catch from 2019 onwards includes both NOC and Mid-Oregon Coast (MOC) aggregated harvest.</t>
    </r>
  </si>
  <si>
    <r>
      <t>1</t>
    </r>
    <r>
      <rPr>
        <vertAlign val="subscript"/>
        <sz val="9"/>
        <color theme="1"/>
        <rFont val="Calibri"/>
        <family val="2"/>
        <scheme val="minor"/>
      </rPr>
      <t xml:space="preserve"> </t>
    </r>
    <r>
      <rPr>
        <sz val="9"/>
        <color theme="1"/>
        <rFont val="Calibri"/>
        <family val="2"/>
        <scheme val="minor"/>
      </rPr>
      <t>Does not include Southeast Alaska AABM fishery non-Treaty catch from hatchery add-on and terminal exclusion.</t>
    </r>
  </si>
  <si>
    <r>
      <rPr>
        <vertAlign val="superscript"/>
        <sz val="9"/>
        <color rgb="FF000000"/>
        <rFont val="Calibri"/>
        <family val="2"/>
      </rPr>
      <t>2</t>
    </r>
    <r>
      <rPr>
        <sz val="9"/>
        <color rgb="FF000000"/>
        <rFont val="Calibri"/>
        <family val="2"/>
      </rPr>
      <t xml:space="preserve"> Oregon sport ISBM catch prior to 2019 includes only catch incurred within the North Oregon Coast (NOC) aggregate. Catch from 2019 onwards includes both NOC and Mid-Oregon Coast (MOC) aggregated harvest.</t>
    </r>
  </si>
  <si>
    <r>
      <t>Area 1-5 Troll</t>
    </r>
    <r>
      <rPr>
        <b/>
        <vertAlign val="superscript"/>
        <sz val="11"/>
        <color theme="1"/>
        <rFont val="Calibri"/>
        <family val="2"/>
        <scheme val="minor"/>
      </rPr>
      <t>1</t>
    </r>
  </si>
  <si>
    <r>
      <rPr>
        <vertAlign val="superscript"/>
        <sz val="9"/>
        <color theme="1"/>
        <rFont val="Calibri"/>
        <family val="2"/>
        <scheme val="minor"/>
      </rPr>
      <t>1</t>
    </r>
    <r>
      <rPr>
        <sz val="9"/>
        <color theme="1"/>
        <rFont val="Calibri"/>
        <family val="2"/>
        <scheme val="minor"/>
      </rPr>
      <t>Since 1998, the catch accounting year for troll fisheries was set from October 1-September 30. To make comparisons to previous years more meaningful, the same catch accounting period was applied for years prior to 1998.</t>
    </r>
  </si>
  <si>
    <r>
      <t>Troll</t>
    </r>
    <r>
      <rPr>
        <b/>
        <vertAlign val="superscript"/>
        <sz val="11"/>
        <color theme="1"/>
        <rFont val="Calibri"/>
        <family val="2"/>
        <scheme val="minor"/>
      </rPr>
      <t>1</t>
    </r>
  </si>
  <si>
    <t xml:space="preserve"> Net</t>
  </si>
  <si>
    <r>
      <t>Troll</t>
    </r>
    <r>
      <rPr>
        <b/>
        <vertAlign val="superscript"/>
        <sz val="11"/>
        <color rgb="FF000000"/>
        <rFont val="Calibri"/>
        <family val="2"/>
      </rPr>
      <t>1,2</t>
    </r>
  </si>
  <si>
    <r>
      <t>AABM Sport</t>
    </r>
    <r>
      <rPr>
        <b/>
        <vertAlign val="superscript"/>
        <sz val="11"/>
        <color theme="1"/>
        <rFont val="Calibri"/>
        <family val="2"/>
        <scheme val="minor"/>
      </rPr>
      <t>3</t>
    </r>
  </si>
  <si>
    <r>
      <t xml:space="preserve">3 </t>
    </r>
    <r>
      <rPr>
        <sz val="9"/>
        <color theme="1"/>
        <rFont val="Calibri"/>
        <family val="2"/>
        <scheme val="minor"/>
      </rPr>
      <t xml:space="preserve">AABM sport catch 1975­1991 is under review. No estimate available; it is currently included in individual stock-based management (ISBM) catch in Appendix Table A11. </t>
    </r>
  </si>
  <si>
    <r>
      <t>Troll</t>
    </r>
    <r>
      <rPr>
        <b/>
        <vertAlign val="superscript"/>
        <sz val="11"/>
        <color theme="1"/>
        <rFont val="Calibri"/>
        <family val="2"/>
      </rPr>
      <t>1,2</t>
    </r>
  </si>
  <si>
    <r>
      <t>Outside Sport</t>
    </r>
    <r>
      <rPr>
        <b/>
        <vertAlign val="superscript"/>
        <sz val="11"/>
        <color theme="1"/>
        <rFont val="Calibri"/>
        <family val="2"/>
      </rPr>
      <t>3</t>
    </r>
  </si>
  <si>
    <r>
      <t>3</t>
    </r>
    <r>
      <rPr>
        <sz val="9"/>
        <color theme="1"/>
        <rFont val="Calibri"/>
        <family val="2"/>
        <scheme val="minor"/>
      </rPr>
      <t>Before 1992, catch was not reported as inside or outside, thus inside catch for those years represents total tidal sport catch.</t>
    </r>
  </si>
  <si>
    <r>
      <t>4</t>
    </r>
    <r>
      <rPr>
        <sz val="9"/>
        <color theme="1"/>
        <rFont val="Calibri"/>
        <family val="2"/>
        <scheme val="minor"/>
      </rPr>
      <t>Release data are not yet available for 1996–1998.</t>
    </r>
  </si>
  <si>
    <r>
      <t>1996</t>
    </r>
    <r>
      <rPr>
        <vertAlign val="superscript"/>
        <sz val="11"/>
        <color theme="1"/>
        <rFont val="Calibri"/>
        <family val="2"/>
      </rPr>
      <t>4</t>
    </r>
  </si>
  <si>
    <r>
      <t>1997</t>
    </r>
    <r>
      <rPr>
        <vertAlign val="superscript"/>
        <sz val="11"/>
        <color theme="1"/>
        <rFont val="Calibri"/>
        <family val="2"/>
      </rPr>
      <t>4</t>
    </r>
  </si>
  <si>
    <r>
      <t>1998</t>
    </r>
    <r>
      <rPr>
        <vertAlign val="superscript"/>
        <sz val="11"/>
        <color theme="1"/>
        <rFont val="Calibri"/>
        <family val="2"/>
      </rPr>
      <t>4</t>
    </r>
  </si>
  <si>
    <r>
      <t>1996-1998</t>
    </r>
    <r>
      <rPr>
        <vertAlign val="superscript"/>
        <sz val="11"/>
        <color rgb="FF000000"/>
        <rFont val="Calibri"/>
        <family val="2"/>
        <scheme val="minor"/>
      </rPr>
      <t>4</t>
    </r>
  </si>
  <si>
    <r>
      <t xml:space="preserve"> First Nations</t>
    </r>
    <r>
      <rPr>
        <b/>
        <vertAlign val="superscript"/>
        <sz val="11"/>
        <color theme="1"/>
        <rFont val="Calibri"/>
        <family val="2"/>
        <scheme val="minor"/>
      </rPr>
      <t>2</t>
    </r>
  </si>
  <si>
    <r>
      <t>Tidal Sport</t>
    </r>
    <r>
      <rPr>
        <b/>
        <vertAlign val="superscript"/>
        <sz val="11"/>
        <color theme="1"/>
        <rFont val="Calibri"/>
        <family val="2"/>
        <scheme val="minor"/>
      </rPr>
      <t>1</t>
    </r>
  </si>
  <si>
    <r>
      <t>1</t>
    </r>
    <r>
      <rPr>
        <sz val="9"/>
        <color theme="1"/>
        <rFont val="Calibri"/>
        <family val="2"/>
        <scheme val="minor"/>
      </rPr>
      <t>Prior to 1992, catch was not reported as ‘inside’ or ‘outside’. Therefore ‘inside’ catch for those years represents total tidal sport catch.</t>
    </r>
  </si>
  <si>
    <r>
      <t>2</t>
    </r>
    <r>
      <rPr>
        <sz val="9"/>
        <color theme="1"/>
        <rFont val="Calibri"/>
        <family val="2"/>
        <scheme val="minor"/>
      </rPr>
      <t>First Nations catch is mainly commercial catch.</t>
    </r>
  </si>
  <si>
    <r>
      <t>2</t>
    </r>
    <r>
      <rPr>
        <sz val="9"/>
        <color theme="1"/>
        <rFont val="Calibri"/>
        <family val="2"/>
        <scheme val="minor"/>
      </rPr>
      <t>Tidal sport creel catches include additional catch estimated using Argue et al. 1977.</t>
    </r>
  </si>
  <si>
    <r>
      <t>Freshwater Sport</t>
    </r>
    <r>
      <rPr>
        <b/>
        <vertAlign val="superscript"/>
        <sz val="11"/>
        <color theme="1"/>
        <rFont val="Calibri"/>
        <family val="2"/>
        <scheme val="minor"/>
      </rPr>
      <t>3</t>
    </r>
  </si>
  <si>
    <r>
      <t xml:space="preserve">4 </t>
    </r>
    <r>
      <rPr>
        <sz val="9"/>
        <color theme="1"/>
        <rFont val="Calibri"/>
        <family val="2"/>
        <scheme val="minor"/>
      </rPr>
      <t>U.S. and Canadian ISBM fisheries had a pass-through obligation from 1985 to 1994 under the 1985 PST Agreement and have operated with ISBM index obligations since 1999, under the 1999 and 2009 Agreements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</si>
</sst>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General_)"/>
    <numFmt numFmtId="167" formatCode="#,##0.0"/>
  </numFmts>
  <fonts count="71" x14ac:knownFonts="1">
    <font>
      <sz val="11"/>
      <color theme="1"/>
      <name val="Calibri"/>
      <family val="2"/>
      <scheme val="minor"/>
    </font>
    <font>
      <sz val="11"/>
      <color theme="1"/>
      <name val="Calibri"/>
      <family val="2"/>
    </font>
    <font>
      <vertAlign val="superscript"/>
      <sz val="11"/>
      <color theme="1"/>
      <name val="Calibri"/>
      <family val="2"/>
      <scheme val="minor"/>
    </font>
    <font>
      <sz val="11"/>
      <color rgb="FF000000"/>
      <name val="Calibri"/>
      <family val="2"/>
      <scheme val="minor"/>
    </font>
    <font>
      <sz val="11"/>
      <color theme="1"/>
      <name val="Calibri"/>
      <family val="2"/>
      <scheme val="minor"/>
    </font>
    <font>
      <sz val="10"/>
      <name val="Arial"/>
      <family val="2"/>
    </font>
    <font>
      <sz val="11"/>
      <color theme="1"/>
      <name val="Arial"/>
      <family val="2"/>
    </font>
    <font>
      <sz val="11"/>
      <color theme="0"/>
      <name val="Arial"/>
      <family val="2"/>
    </font>
    <font>
      <sz val="11"/>
      <color rgb="FF9C0006"/>
      <name val="Arial"/>
      <family val="2"/>
    </font>
    <font>
      <b/>
      <sz val="11"/>
      <color rgb="FFFA7D00"/>
      <name val="Arial"/>
      <family val="2"/>
    </font>
    <font>
      <b/>
      <sz val="11"/>
      <color theme="0"/>
      <name val="Arial"/>
      <family val="2"/>
    </font>
    <font>
      <i/>
      <sz val="11"/>
      <color rgb="FF7F7F7F"/>
      <name val="Arial"/>
      <family val="2"/>
    </font>
    <font>
      <sz val="11"/>
      <color rgb="FF006100"/>
      <name val="Arial"/>
      <family val="2"/>
    </font>
    <font>
      <b/>
      <sz val="15"/>
      <color theme="3"/>
      <name val="Arial"/>
      <family val="2"/>
    </font>
    <font>
      <b/>
      <sz val="13"/>
      <color theme="3"/>
      <name val="Arial"/>
      <family val="2"/>
    </font>
    <font>
      <b/>
      <sz val="11"/>
      <color theme="3"/>
      <name val="Arial"/>
      <family val="2"/>
    </font>
    <font>
      <sz val="11"/>
      <color rgb="FF3F3F76"/>
      <name val="Arial"/>
      <family val="2"/>
    </font>
    <font>
      <sz val="11"/>
      <color rgb="FFFA7D00"/>
      <name val="Arial"/>
      <family val="2"/>
    </font>
    <font>
      <sz val="11"/>
      <color rgb="FF9C6500"/>
      <name val="Arial"/>
      <family val="2"/>
    </font>
    <font>
      <sz val="10"/>
      <name val="Courier"/>
      <family val="3"/>
    </font>
    <font>
      <b/>
      <sz val="11"/>
      <color rgb="FF3F3F3F"/>
      <name val="Arial"/>
      <family val="2"/>
    </font>
    <font>
      <b/>
      <sz val="11"/>
      <color theme="1"/>
      <name val="Arial"/>
      <family val="2"/>
    </font>
    <font>
      <sz val="11"/>
      <color rgb="FFFF0000"/>
      <name val="Arial"/>
      <family val="2"/>
    </font>
    <font>
      <sz val="11"/>
      <color rgb="FFFF0000"/>
      <name val="Calibri"/>
      <family val="2"/>
      <scheme val="minor"/>
    </font>
    <font>
      <b/>
      <sz val="12"/>
      <color theme="1"/>
      <name val="Calibri"/>
      <family val="2"/>
      <scheme val="minor"/>
    </font>
    <font>
      <sz val="11"/>
      <color indexed="8"/>
      <name val="Calibri"/>
      <family val="2"/>
    </font>
    <font>
      <b/>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vertAlign val="superscript"/>
      <sz val="11"/>
      <color theme="1"/>
      <name val="Calibri"/>
      <family val="2"/>
    </font>
    <font>
      <b/>
      <sz val="11"/>
      <color theme="1"/>
      <name val="Calibri"/>
      <family val="2"/>
    </font>
    <font>
      <b/>
      <vertAlign val="superscript"/>
      <sz val="11"/>
      <color theme="1"/>
      <name val="Calibri"/>
      <family val="2"/>
      <scheme val="minor"/>
    </font>
    <font>
      <b/>
      <vertAlign val="superscript"/>
      <sz val="11"/>
      <color theme="1"/>
      <name val="Calibri"/>
      <family val="2"/>
    </font>
    <font>
      <u/>
      <sz val="11"/>
      <color theme="10"/>
      <name val="Calibri"/>
      <family val="2"/>
      <scheme val="minor"/>
    </font>
    <font>
      <b/>
      <sz val="18"/>
      <color theme="1"/>
      <name val="Calibri"/>
      <family val="2"/>
      <scheme val="minor"/>
    </font>
    <font>
      <sz val="12"/>
      <name val="Times New Roman"/>
      <family val="1"/>
    </font>
    <font>
      <i/>
      <sz val="12"/>
      <name val="Times New Roman"/>
      <family val="1"/>
    </font>
    <font>
      <sz val="11"/>
      <color rgb="FF000000"/>
      <name val="Calibri"/>
      <family val="2"/>
    </font>
    <font>
      <sz val="8"/>
      <name val="Calibri"/>
      <family val="2"/>
      <scheme val="minor"/>
    </font>
    <font>
      <sz val="11"/>
      <name val="Calibri"/>
      <family val="2"/>
      <scheme val="minor"/>
    </font>
    <font>
      <i/>
      <sz val="9"/>
      <color rgb="FF000000"/>
      <name val="Calibri"/>
      <family val="2"/>
      <scheme val="minor"/>
    </font>
    <font>
      <vertAlign val="superscript"/>
      <sz val="9"/>
      <color rgb="FF000000"/>
      <name val="Calibri"/>
      <family val="2"/>
      <scheme val="minor"/>
    </font>
    <font>
      <sz val="9"/>
      <color rgb="FF000000"/>
      <name val="Calibri"/>
      <family val="2"/>
      <scheme val="minor"/>
    </font>
    <font>
      <vertAlign val="superscript"/>
      <sz val="9"/>
      <color theme="1"/>
      <name val="Calibri"/>
      <family val="2"/>
      <scheme val="minor"/>
    </font>
    <font>
      <vertAlign val="subscript"/>
      <sz val="9"/>
      <color theme="1"/>
      <name val="Calibri"/>
      <family val="2"/>
      <scheme val="minor"/>
    </font>
    <font>
      <sz val="9"/>
      <color theme="1"/>
      <name val="Calibri"/>
      <family val="2"/>
      <scheme val="minor"/>
    </font>
    <font>
      <sz val="11"/>
      <name val="Calibri"/>
      <family val="2"/>
    </font>
    <font>
      <b/>
      <sz val="11"/>
      <color rgb="FF000000"/>
      <name val="Calibri"/>
      <family val="2"/>
    </font>
    <font>
      <b/>
      <vertAlign val="superscript"/>
      <sz val="11"/>
      <color rgb="FF000000"/>
      <name val="Calibri"/>
      <family val="2"/>
    </font>
    <font>
      <vertAlign val="superscript"/>
      <sz val="9"/>
      <color rgb="FF000000"/>
      <name val="Calibri"/>
      <family val="2"/>
    </font>
    <font>
      <sz val="9"/>
      <color rgb="FF000000"/>
      <name val="Calibri"/>
      <family val="2"/>
    </font>
    <font>
      <sz val="12"/>
      <color rgb="FF000000"/>
      <name val="Calibri"/>
      <family val="2"/>
    </font>
    <font>
      <vertAlign val="superscript"/>
      <sz val="9"/>
      <color theme="1"/>
      <name val="Calibri"/>
      <family val="2"/>
    </font>
    <font>
      <sz val="9"/>
      <color theme="1"/>
      <name val="Calibri"/>
      <family val="2"/>
    </font>
    <font>
      <sz val="9"/>
      <name val="Calibri"/>
      <family val="2"/>
      <scheme val="minor"/>
    </font>
    <font>
      <vertAlign val="superscript"/>
      <sz val="9"/>
      <name val="Calibri"/>
      <family val="2"/>
      <scheme val="minor"/>
    </font>
    <font>
      <vertAlign val="superscript"/>
      <sz val="11"/>
      <color rgb="FF000000"/>
      <name val="Calibri"/>
      <family val="2"/>
      <scheme val="minor"/>
    </font>
    <font>
      <i/>
      <sz val="11"/>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6795556505021"/>
        <bgColor indexed="64"/>
      </patternFill>
    </fill>
    <fill>
      <patternFill patternType="solid">
        <fgColor theme="0"/>
        <bgColor indexed="64"/>
      </patternFill>
    </fill>
    <fill>
      <patternFill patternType="solid">
        <fgColor theme="1"/>
        <bgColor indexed="64"/>
      </patternFill>
    </fill>
    <fill>
      <patternFill patternType="solid">
        <fgColor rgb="FFFFFFCC"/>
        <bgColor indexed="64"/>
      </patternFill>
    </fill>
    <fill>
      <patternFill patternType="solid">
        <fgColor rgb="FFFFFFFF"/>
        <bgColor indexed="64"/>
      </patternFill>
    </fill>
    <fill>
      <patternFill patternType="solid">
        <fgColor rgb="FFFFFFFF"/>
        <bgColor rgb="FF000000"/>
      </patternFill>
    </fill>
  </fills>
  <borders count="44">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style="double">
        <color indexed="64"/>
      </right>
      <top/>
      <bottom style="medium">
        <color indexed="64"/>
      </bottom>
      <diagonal/>
    </border>
    <border>
      <left style="medium">
        <color indexed="64"/>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double">
        <color indexed="64"/>
      </right>
      <top style="medium">
        <color indexed="64"/>
      </top>
      <bottom style="medium">
        <color indexed="64"/>
      </bottom>
      <diagonal/>
    </border>
    <border>
      <left/>
      <right style="double">
        <color indexed="64"/>
      </right>
      <top/>
      <bottom/>
      <diagonal/>
    </border>
  </borders>
  <cellStyleXfs count="129">
    <xf numFmtId="0" fontId="0" fillId="0" borderId="0"/>
    <xf numFmtId="164" fontId="4" fillId="0" borderId="0" applyFont="0" applyFill="0" applyBorder="0" applyAlignment="0" applyProtection="0"/>
    <xf numFmtId="0" fontId="4" fillId="0" borderId="0"/>
    <xf numFmtId="0" fontId="6" fillId="10"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11"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7" fillId="12" borderId="0" applyNumberFormat="0" applyBorder="0" applyAlignment="0" applyProtection="0"/>
    <xf numFmtId="0" fontId="7" fillId="16"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9" borderId="0" applyNumberFormat="0" applyBorder="0" applyAlignment="0" applyProtection="0"/>
    <xf numFmtId="0" fontId="7" fillId="13" borderId="0" applyNumberFormat="0" applyBorder="0" applyAlignment="0" applyProtection="0"/>
    <xf numFmtId="0" fontId="7" fillId="17" borderId="0" applyNumberFormat="0" applyBorder="0" applyAlignment="0" applyProtection="0"/>
    <xf numFmtId="0" fontId="7" fillId="21" borderId="0" applyNumberFormat="0" applyBorder="0" applyAlignment="0" applyProtection="0"/>
    <xf numFmtId="0" fontId="7" fillId="25" borderId="0" applyNumberFormat="0" applyBorder="0" applyAlignment="0" applyProtection="0"/>
    <xf numFmtId="0" fontId="7" fillId="29" borderId="0" applyNumberFormat="0" applyBorder="0" applyAlignment="0" applyProtection="0"/>
    <xf numFmtId="0" fontId="8" fillId="3" borderId="0" applyNumberFormat="0" applyBorder="0" applyAlignment="0" applyProtection="0"/>
    <xf numFmtId="0" fontId="9" fillId="6" borderId="16" applyNumberFormat="0" applyAlignment="0" applyProtection="0"/>
    <xf numFmtId="0" fontId="10" fillId="7" borderId="19" applyNumberFormat="0" applyAlignment="0" applyProtection="0"/>
    <xf numFmtId="164" fontId="5" fillId="0" borderId="0" applyFont="0" applyFill="0" applyBorder="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0" borderId="13" applyNumberFormat="0" applyFill="0" applyAlignment="0" applyProtection="0"/>
    <xf numFmtId="0" fontId="14" fillId="0" borderId="14" applyNumberFormat="0" applyFill="0" applyAlignment="0" applyProtection="0"/>
    <xf numFmtId="0" fontId="15" fillId="0" borderId="15" applyNumberFormat="0" applyFill="0" applyAlignment="0" applyProtection="0"/>
    <xf numFmtId="0" fontId="15" fillId="0" borderId="0" applyNumberFormat="0" applyFill="0" applyBorder="0" applyAlignment="0" applyProtection="0"/>
    <xf numFmtId="0" fontId="16" fillId="5" borderId="16" applyNumberFormat="0" applyAlignment="0" applyProtection="0"/>
    <xf numFmtId="0" fontId="17" fillId="0" borderId="18" applyNumberFormat="0" applyFill="0" applyAlignment="0" applyProtection="0"/>
    <xf numFmtId="0" fontId="18" fillId="4" borderId="0" applyNumberFormat="0" applyBorder="0" applyAlignment="0" applyProtection="0"/>
    <xf numFmtId="0" fontId="5" fillId="0" borderId="0"/>
    <xf numFmtId="166" fontId="19" fillId="0" borderId="0"/>
    <xf numFmtId="0" fontId="6" fillId="0" borderId="0"/>
    <xf numFmtId="0" fontId="4" fillId="0" borderId="0"/>
    <xf numFmtId="0" fontId="5" fillId="0" borderId="0"/>
    <xf numFmtId="166" fontId="19" fillId="0" borderId="0"/>
    <xf numFmtId="166" fontId="5" fillId="0" borderId="0"/>
    <xf numFmtId="166" fontId="19" fillId="0" borderId="0"/>
    <xf numFmtId="0" fontId="6" fillId="8" borderId="20" applyNumberFormat="0" applyFont="0" applyAlignment="0" applyProtection="0"/>
    <xf numFmtId="0" fontId="20" fillId="6" borderId="17" applyNumberFormat="0" applyAlignment="0" applyProtection="0"/>
    <xf numFmtId="9" fontId="5" fillId="0" borderId="0" applyFont="0" applyFill="0" applyBorder="0" applyAlignment="0" applyProtection="0"/>
    <xf numFmtId="0" fontId="21" fillId="0" borderId="21" applyNumberFormat="0" applyFill="0" applyAlignment="0" applyProtection="0"/>
    <xf numFmtId="0" fontId="22" fillId="0" borderId="0" applyNumberFormat="0" applyFill="0" applyBorder="0" applyAlignment="0" applyProtection="0"/>
    <xf numFmtId="0" fontId="25" fillId="0" borderId="0"/>
    <xf numFmtId="0" fontId="27" fillId="0" borderId="0" applyNumberFormat="0" applyFill="0" applyBorder="0" applyAlignment="0" applyProtection="0"/>
    <xf numFmtId="0" fontId="28" fillId="0" borderId="13" applyNumberFormat="0" applyFill="0" applyAlignment="0" applyProtection="0"/>
    <xf numFmtId="0" fontId="29" fillId="0" borderId="14" applyNumberFormat="0" applyFill="0" applyAlignment="0" applyProtection="0"/>
    <xf numFmtId="0" fontId="30" fillId="0" borderId="15" applyNumberFormat="0" applyFill="0" applyAlignment="0" applyProtection="0"/>
    <xf numFmtId="0" fontId="30" fillId="0" borderId="0" applyNumberFormat="0" applyFill="0" applyBorder="0" applyAlignment="0" applyProtection="0"/>
    <xf numFmtId="0" fontId="31" fillId="2" borderId="0" applyNumberFormat="0" applyBorder="0" applyAlignment="0" applyProtection="0"/>
    <xf numFmtId="0" fontId="32" fillId="3" borderId="0" applyNumberFormat="0" applyBorder="0" applyAlignment="0" applyProtection="0"/>
    <xf numFmtId="0" fontId="33" fillId="4" borderId="0" applyNumberFormat="0" applyBorder="0" applyAlignment="0" applyProtection="0"/>
    <xf numFmtId="0" fontId="34" fillId="5" borderId="16" applyNumberFormat="0" applyAlignment="0" applyProtection="0"/>
    <xf numFmtId="0" fontId="35" fillId="6" borderId="17" applyNumberFormat="0" applyAlignment="0" applyProtection="0"/>
    <xf numFmtId="0" fontId="36" fillId="6" borderId="16" applyNumberFormat="0" applyAlignment="0" applyProtection="0"/>
    <xf numFmtId="0" fontId="37" fillId="0" borderId="18" applyNumberFormat="0" applyFill="0" applyAlignment="0" applyProtection="0"/>
    <xf numFmtId="0" fontId="38" fillId="7" borderId="19" applyNumberFormat="0" applyAlignment="0" applyProtection="0"/>
    <xf numFmtId="0" fontId="23" fillId="0" borderId="0" applyNumberFormat="0" applyFill="0" applyBorder="0" applyAlignment="0" applyProtection="0"/>
    <xf numFmtId="0" fontId="39" fillId="0" borderId="0" applyNumberFormat="0" applyFill="0" applyBorder="0" applyAlignment="0" applyProtection="0"/>
    <xf numFmtId="0" fontId="26" fillId="0" borderId="21" applyNumberFormat="0" applyFill="0" applyAlignment="0" applyProtection="0"/>
    <xf numFmtId="0" fontId="40"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0" fillId="12" borderId="0" applyNumberFormat="0" applyBorder="0" applyAlignment="0" applyProtection="0"/>
    <xf numFmtId="0" fontId="4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0" fillId="28" borderId="0" applyNumberFormat="0" applyBorder="0" applyAlignment="0" applyProtection="0"/>
    <xf numFmtId="0" fontId="4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0" fillId="32" borderId="0" applyNumberFormat="0" applyBorder="0" applyAlignment="0" applyProtection="0"/>
    <xf numFmtId="0" fontId="41" fillId="0" borderId="0"/>
    <xf numFmtId="0" fontId="4" fillId="0" borderId="0"/>
    <xf numFmtId="0" fontId="4" fillId="8" borderId="20" applyNumberFormat="0" applyFont="0" applyAlignment="0" applyProtection="0"/>
    <xf numFmtId="0" fontId="5" fillId="0" borderId="0"/>
    <xf numFmtId="0" fontId="4" fillId="0" borderId="0"/>
    <xf numFmtId="0" fontId="4" fillId="8" borderId="20"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8" borderId="20"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6" fillId="0" borderId="0" applyNumberFormat="0" applyFill="0" applyBorder="0" applyAlignment="0" applyProtection="0"/>
    <xf numFmtId="0" fontId="48" fillId="0" borderId="0"/>
    <xf numFmtId="9" fontId="4" fillId="0" borderId="0" applyFont="0" applyFill="0" applyBorder="0" applyAlignment="0" applyProtection="0"/>
  </cellStyleXfs>
  <cellXfs count="266">
    <xf numFmtId="0" fontId="0" fillId="0" borderId="0" xfId="0"/>
    <xf numFmtId="0" fontId="24" fillId="33" borderId="5" xfId="0" applyFont="1" applyFill="1" applyBorder="1" applyAlignment="1">
      <alignment horizontal="center" vertical="center"/>
    </xf>
    <xf numFmtId="0" fontId="24" fillId="33" borderId="2" xfId="0" applyFont="1" applyFill="1" applyBorder="1" applyAlignment="1">
      <alignment horizontal="center" vertical="center" wrapText="1"/>
    </xf>
    <xf numFmtId="0" fontId="24" fillId="33" borderId="10" xfId="0" applyFont="1" applyFill="1" applyBorder="1" applyAlignment="1">
      <alignment horizontal="center" vertical="center" wrapText="1"/>
    </xf>
    <xf numFmtId="165" fontId="0" fillId="0" borderId="0" xfId="1" applyNumberFormat="1" applyFont="1"/>
    <xf numFmtId="0" fontId="3" fillId="0" borderId="7" xfId="2" applyFont="1" applyBorder="1" applyAlignment="1">
      <alignment horizontal="center" vertical="center" wrapText="1"/>
    </xf>
    <xf numFmtId="0" fontId="0" fillId="34" borderId="0" xfId="0" applyFill="1"/>
    <xf numFmtId="0" fontId="26" fillId="34" borderId="6" xfId="0" applyFont="1" applyFill="1" applyBorder="1" applyAlignment="1">
      <alignment vertical="center" wrapText="1"/>
    </xf>
    <xf numFmtId="0" fontId="26" fillId="34" borderId="7" xfId="0" applyFont="1" applyFill="1" applyBorder="1" applyAlignment="1">
      <alignment horizontal="center" vertical="center" wrapText="1"/>
    </xf>
    <xf numFmtId="0" fontId="0" fillId="34" borderId="7" xfId="2" applyFont="1" applyFill="1" applyBorder="1" applyAlignment="1">
      <alignment horizontal="center" vertical="center" wrapText="1"/>
    </xf>
    <xf numFmtId="0" fontId="0" fillId="34" borderId="7" xfId="2" quotePrefix="1" applyFont="1" applyFill="1" applyBorder="1" applyAlignment="1">
      <alignment horizontal="center" vertical="center" wrapText="1"/>
    </xf>
    <xf numFmtId="0" fontId="2" fillId="34" borderId="0" xfId="0" applyFont="1" applyFill="1" applyAlignment="1">
      <alignment vertical="center"/>
    </xf>
    <xf numFmtId="3" fontId="0" fillId="34" borderId="0" xfId="0" applyNumberFormat="1" applyFill="1"/>
    <xf numFmtId="3" fontId="26" fillId="34" borderId="4" xfId="0" applyNumberFormat="1" applyFont="1" applyFill="1" applyBorder="1" applyAlignment="1">
      <alignment horizontal="center" vertical="center" wrapText="1"/>
    </xf>
    <xf numFmtId="3" fontId="43" fillId="34" borderId="8" xfId="0" applyNumberFormat="1" applyFont="1" applyFill="1" applyBorder="1" applyAlignment="1">
      <alignment horizontal="center" vertical="center" wrapText="1"/>
    </xf>
    <xf numFmtId="3" fontId="43" fillId="34" borderId="4" xfId="0" applyNumberFormat="1" applyFont="1" applyFill="1" applyBorder="1" applyAlignment="1">
      <alignment horizontal="center" vertical="center" wrapText="1"/>
    </xf>
    <xf numFmtId="0" fontId="1" fillId="34" borderId="7" xfId="2" applyFont="1" applyFill="1" applyBorder="1" applyAlignment="1">
      <alignment horizontal="center" vertical="center" wrapText="1"/>
    </xf>
    <xf numFmtId="3" fontId="1" fillId="34" borderId="4" xfId="2" applyNumberFormat="1" applyFont="1" applyFill="1" applyBorder="1" applyAlignment="1">
      <alignment horizontal="right" vertical="center" wrapText="1"/>
    </xf>
    <xf numFmtId="3" fontId="26" fillId="34" borderId="0" xfId="0" applyNumberFormat="1" applyFont="1" applyFill="1"/>
    <xf numFmtId="0" fontId="1" fillId="34" borderId="7" xfId="2" quotePrefix="1" applyFont="1" applyFill="1" applyBorder="1" applyAlignment="1">
      <alignment horizontal="center" vertical="center" wrapText="1"/>
    </xf>
    <xf numFmtId="0" fontId="42" fillId="34" borderId="0" xfId="0" applyFont="1" applyFill="1" applyAlignment="1">
      <alignment vertical="center"/>
    </xf>
    <xf numFmtId="0" fontId="1" fillId="34" borderId="0" xfId="0" applyFont="1" applyFill="1" applyAlignment="1">
      <alignment vertical="center"/>
    </xf>
    <xf numFmtId="3" fontId="1" fillId="34" borderId="0" xfId="0" applyNumberFormat="1" applyFont="1" applyFill="1" applyAlignment="1">
      <alignment vertical="center"/>
    </xf>
    <xf numFmtId="0" fontId="0" fillId="34" borderId="5" xfId="0" applyFill="1" applyBorder="1" applyAlignment="1">
      <alignment horizontal="center" wrapText="1"/>
    </xf>
    <xf numFmtId="3" fontId="26" fillId="34" borderId="3" xfId="0" applyNumberFormat="1" applyFont="1" applyFill="1" applyBorder="1" applyAlignment="1">
      <alignment horizontal="center" wrapText="1"/>
    </xf>
    <xf numFmtId="3" fontId="0" fillId="34" borderId="4" xfId="0" applyNumberFormat="1" applyFill="1" applyBorder="1" applyAlignment="1">
      <alignment horizontal="right" wrapText="1"/>
    </xf>
    <xf numFmtId="3" fontId="0" fillId="34" borderId="4" xfId="0" applyNumberFormat="1" applyFill="1" applyBorder="1" applyAlignment="1">
      <alignment horizontal="right" vertical="top" wrapText="1"/>
    </xf>
    <xf numFmtId="0" fontId="0" fillId="34" borderId="7" xfId="0" applyFill="1" applyBorder="1" applyAlignment="1">
      <alignment horizontal="center" wrapText="1"/>
    </xf>
    <xf numFmtId="0" fontId="2" fillId="34" borderId="0" xfId="0" applyFont="1" applyFill="1"/>
    <xf numFmtId="3" fontId="26" fillId="34" borderId="4" xfId="0" applyNumberFormat="1" applyFont="1" applyFill="1" applyBorder="1" applyAlignment="1">
      <alignment horizontal="center" wrapText="1"/>
    </xf>
    <xf numFmtId="3" fontId="1" fillId="34" borderId="4" xfId="0" applyNumberFormat="1" applyFont="1" applyFill="1" applyBorder="1" applyAlignment="1">
      <alignment horizontal="right" vertical="center" wrapText="1"/>
    </xf>
    <xf numFmtId="3" fontId="1" fillId="34" borderId="4" xfId="0" applyNumberFormat="1" applyFont="1" applyFill="1" applyBorder="1" applyAlignment="1">
      <alignment vertical="center" wrapText="1"/>
    </xf>
    <xf numFmtId="0" fontId="1" fillId="34" borderId="7" xfId="0" applyFont="1" applyFill="1" applyBorder="1" applyAlignment="1">
      <alignment horizontal="center" vertical="center" wrapText="1"/>
    </xf>
    <xf numFmtId="3" fontId="0" fillId="34" borderId="5" xfId="0" applyNumberFormat="1" applyFill="1" applyBorder="1" applyAlignment="1">
      <alignment wrapText="1"/>
    </xf>
    <xf numFmtId="3" fontId="0" fillId="34" borderId="7" xfId="0" applyNumberFormat="1" applyFill="1" applyBorder="1" applyAlignment="1">
      <alignment wrapText="1"/>
    </xf>
    <xf numFmtId="3" fontId="1" fillId="34" borderId="0" xfId="0" applyNumberFormat="1" applyFont="1" applyFill="1" applyAlignment="1">
      <alignment horizontal="right" vertical="center" wrapText="1"/>
    </xf>
    <xf numFmtId="3" fontId="1" fillId="34" borderId="0" xfId="0" applyNumberFormat="1" applyFont="1" applyFill="1" applyAlignment="1">
      <alignment horizontal="right" vertical="center"/>
    </xf>
    <xf numFmtId="0" fontId="1" fillId="34" borderId="0" xfId="0" applyFont="1" applyFill="1" applyAlignment="1">
      <alignment horizontal="justify" vertical="center"/>
    </xf>
    <xf numFmtId="3" fontId="26" fillId="34" borderId="5" xfId="0" applyNumberFormat="1" applyFont="1" applyFill="1" applyBorder="1" applyAlignment="1">
      <alignment horizontal="center" wrapText="1"/>
    </xf>
    <xf numFmtId="3" fontId="0" fillId="34" borderId="4" xfId="0" applyNumberFormat="1" applyFill="1" applyBorder="1" applyAlignment="1">
      <alignment horizontal="right" vertical="center" wrapText="1"/>
    </xf>
    <xf numFmtId="0" fontId="26" fillId="34" borderId="6" xfId="0" applyFont="1" applyFill="1" applyBorder="1" applyAlignment="1">
      <alignment horizontal="center" vertical="center" wrapText="1"/>
    </xf>
    <xf numFmtId="0" fontId="26" fillId="34" borderId="12" xfId="0" applyFont="1" applyFill="1" applyBorder="1" applyAlignment="1">
      <alignment horizontal="center" vertical="center" wrapText="1"/>
    </xf>
    <xf numFmtId="0" fontId="0" fillId="34" borderId="7" xfId="0" applyFill="1" applyBorder="1" applyAlignment="1">
      <alignment horizontal="center" vertical="center" wrapText="1"/>
    </xf>
    <xf numFmtId="3" fontId="1" fillId="34" borderId="4" xfId="1" applyNumberFormat="1" applyFont="1" applyFill="1" applyBorder="1" applyAlignment="1">
      <alignment horizontal="right" vertical="center" wrapText="1"/>
    </xf>
    <xf numFmtId="0" fontId="42" fillId="34" borderId="0" xfId="0" applyFont="1" applyFill="1"/>
    <xf numFmtId="3" fontId="0" fillId="34" borderId="5" xfId="0" applyNumberFormat="1" applyFill="1" applyBorder="1" applyAlignment="1">
      <alignment horizontal="right" vertical="center" wrapText="1"/>
    </xf>
    <xf numFmtId="3" fontId="0" fillId="34" borderId="7" xfId="0" applyNumberFormat="1" applyFill="1" applyBorder="1" applyAlignment="1">
      <alignment horizontal="right" vertical="center" wrapText="1"/>
    </xf>
    <xf numFmtId="0" fontId="0" fillId="34" borderId="7" xfId="0" quotePrefix="1" applyFill="1" applyBorder="1" applyAlignment="1">
      <alignment horizontal="center" wrapText="1"/>
    </xf>
    <xf numFmtId="3" fontId="0" fillId="34" borderId="4" xfId="1" applyNumberFormat="1" applyFont="1" applyFill="1" applyBorder="1" applyAlignment="1">
      <alignment horizontal="right" wrapText="1"/>
    </xf>
    <xf numFmtId="3" fontId="1" fillId="34" borderId="7" xfId="0" applyNumberFormat="1" applyFont="1" applyFill="1" applyBorder="1" applyAlignment="1">
      <alignment horizontal="right" vertical="center" wrapText="1"/>
    </xf>
    <xf numFmtId="3" fontId="1" fillId="34" borderId="5" xfId="0" applyNumberFormat="1" applyFont="1" applyFill="1" applyBorder="1" applyAlignment="1">
      <alignment horizontal="right" vertical="center" wrapText="1"/>
    </xf>
    <xf numFmtId="3" fontId="1" fillId="34" borderId="4" xfId="0" applyNumberFormat="1" applyFont="1" applyFill="1" applyBorder="1" applyAlignment="1">
      <alignment horizontal="right" wrapText="1"/>
    </xf>
    <xf numFmtId="3" fontId="1" fillId="34" borderId="4" xfId="1" applyNumberFormat="1" applyFont="1" applyFill="1" applyBorder="1" applyAlignment="1">
      <alignment horizontal="right" wrapText="1"/>
    </xf>
    <xf numFmtId="3" fontId="0" fillId="34" borderId="5" xfId="1" applyNumberFormat="1" applyFont="1" applyFill="1" applyBorder="1" applyAlignment="1">
      <alignment horizontal="right" wrapText="1"/>
    </xf>
    <xf numFmtId="3" fontId="0" fillId="34" borderId="0" xfId="0" applyNumberFormat="1" applyFill="1" applyAlignment="1">
      <alignment horizontal="right" wrapText="1"/>
    </xf>
    <xf numFmtId="3" fontId="1" fillId="34" borderId="5" xfId="53" applyNumberFormat="1" applyFont="1" applyFill="1" applyBorder="1" applyAlignment="1">
      <alignment horizontal="right" wrapText="1"/>
    </xf>
    <xf numFmtId="3" fontId="26" fillId="34" borderId="0" xfId="0" applyNumberFormat="1" applyFont="1" applyFill="1" applyAlignment="1">
      <alignment horizontal="center" wrapText="1"/>
    </xf>
    <xf numFmtId="3" fontId="0" fillId="34" borderId="5" xfId="30" applyNumberFormat="1" applyFont="1" applyFill="1" applyBorder="1" applyAlignment="1">
      <alignment horizontal="right" wrapText="1"/>
    </xf>
    <xf numFmtId="3" fontId="0" fillId="34" borderId="0" xfId="1" applyNumberFormat="1" applyFont="1" applyFill="1"/>
    <xf numFmtId="3" fontId="0" fillId="34" borderId="7" xfId="1" applyNumberFormat="1" applyFont="1" applyFill="1" applyBorder="1" applyAlignment="1">
      <alignment horizontal="right" vertical="center" wrapText="1"/>
    </xf>
    <xf numFmtId="3" fontId="0" fillId="34" borderId="4" xfId="0" applyNumberFormat="1" applyFill="1" applyBorder="1" applyAlignment="1">
      <alignment horizontal="right" vertical="center"/>
    </xf>
    <xf numFmtId="3" fontId="0" fillId="34" borderId="11" xfId="0" applyNumberFormat="1" applyFill="1" applyBorder="1" applyAlignment="1">
      <alignment horizontal="right" vertical="center"/>
    </xf>
    <xf numFmtId="0" fontId="26" fillId="34" borderId="5" xfId="0" applyFont="1" applyFill="1" applyBorder="1" applyAlignment="1">
      <alignment horizontal="center" vertical="center"/>
    </xf>
    <xf numFmtId="0" fontId="0" fillId="34" borderId="7" xfId="0" applyFill="1" applyBorder="1" applyAlignment="1">
      <alignment horizontal="center" vertical="center"/>
    </xf>
    <xf numFmtId="0" fontId="1" fillId="34" borderId="5" xfId="0" applyFont="1" applyFill="1" applyBorder="1" applyAlignment="1">
      <alignment horizontal="center" vertical="center"/>
    </xf>
    <xf numFmtId="3" fontId="26" fillId="34" borderId="10" xfId="0" applyNumberFormat="1" applyFont="1" applyFill="1" applyBorder="1" applyAlignment="1">
      <alignment horizontal="center" vertical="center" wrapText="1"/>
    </xf>
    <xf numFmtId="3" fontId="0" fillId="34" borderId="4" xfId="1" applyNumberFormat="1" applyFont="1" applyFill="1" applyBorder="1" applyAlignment="1">
      <alignment horizontal="right" vertical="center"/>
    </xf>
    <xf numFmtId="3" fontId="0" fillId="34" borderId="4" xfId="1" applyNumberFormat="1" applyFont="1" applyFill="1" applyBorder="1" applyAlignment="1">
      <alignment horizontal="right" vertical="center" wrapText="1"/>
    </xf>
    <xf numFmtId="3" fontId="0" fillId="34" borderId="11" xfId="1" applyNumberFormat="1" applyFont="1" applyFill="1" applyBorder="1" applyAlignment="1">
      <alignment horizontal="right" vertical="center"/>
    </xf>
    <xf numFmtId="0" fontId="26" fillId="34" borderId="5" xfId="0" applyFont="1" applyFill="1" applyBorder="1" applyAlignment="1">
      <alignment horizontal="center"/>
    </xf>
    <xf numFmtId="0" fontId="0" fillId="34" borderId="7" xfId="0" applyFill="1" applyBorder="1" applyAlignment="1">
      <alignment horizontal="center"/>
    </xf>
    <xf numFmtId="3" fontId="26" fillId="34" borderId="10" xfId="0" applyNumberFormat="1" applyFont="1" applyFill="1" applyBorder="1" applyAlignment="1">
      <alignment horizontal="center" wrapText="1"/>
    </xf>
    <xf numFmtId="3" fontId="0" fillId="34" borderId="7" xfId="1" applyNumberFormat="1" applyFont="1" applyFill="1" applyBorder="1" applyAlignment="1">
      <alignment horizontal="right"/>
    </xf>
    <xf numFmtId="3" fontId="0" fillId="34" borderId="11" xfId="1" applyNumberFormat="1" applyFont="1" applyFill="1" applyBorder="1" applyAlignment="1">
      <alignment horizontal="right"/>
    </xf>
    <xf numFmtId="3" fontId="0" fillId="34" borderId="4" xfId="1" applyNumberFormat="1" applyFont="1" applyFill="1" applyBorder="1" applyAlignment="1">
      <alignment horizontal="right"/>
    </xf>
    <xf numFmtId="0" fontId="0" fillId="35" borderId="0" xfId="0" applyFill="1"/>
    <xf numFmtId="3" fontId="0" fillId="35" borderId="0" xfId="0" applyNumberFormat="1" applyFill="1"/>
    <xf numFmtId="0" fontId="3" fillId="0" borderId="7" xfId="2" quotePrefix="1" applyFont="1" applyBorder="1" applyAlignment="1">
      <alignment horizontal="center" vertical="center" wrapText="1"/>
    </xf>
    <xf numFmtId="0" fontId="0" fillId="34" borderId="0" xfId="0" quotePrefix="1" applyFill="1"/>
    <xf numFmtId="3" fontId="0" fillId="34" borderId="4" xfId="2" applyNumberFormat="1" applyFont="1" applyFill="1" applyBorder="1" applyAlignment="1">
      <alignment horizontal="right" vertical="center" wrapText="1"/>
    </xf>
    <xf numFmtId="3" fontId="0" fillId="34" borderId="4" xfId="2" applyNumberFormat="1" applyFont="1" applyFill="1" applyBorder="1" applyAlignment="1">
      <alignment vertical="center" wrapText="1"/>
    </xf>
    <xf numFmtId="0" fontId="47" fillId="34" borderId="0" xfId="0" applyFont="1" applyFill="1"/>
    <xf numFmtId="0" fontId="46" fillId="34" borderId="0" xfId="126" applyFill="1"/>
    <xf numFmtId="0" fontId="48" fillId="34" borderId="0" xfId="127" applyFill="1" applyAlignment="1">
      <alignment vertical="top" wrapText="1"/>
    </xf>
    <xf numFmtId="0" fontId="48" fillId="34" borderId="0" xfId="127" applyFill="1"/>
    <xf numFmtId="0" fontId="48" fillId="35" borderId="33" xfId="127" applyFill="1" applyBorder="1" applyAlignment="1">
      <alignment vertical="top" wrapText="1"/>
    </xf>
    <xf numFmtId="0" fontId="48" fillId="35" borderId="34" xfId="127" applyFill="1" applyBorder="1" applyAlignment="1">
      <alignment vertical="top" wrapText="1"/>
    </xf>
    <xf numFmtId="0" fontId="26" fillId="34" borderId="6" xfId="0" applyFont="1" applyFill="1" applyBorder="1" applyAlignment="1">
      <alignment wrapText="1"/>
    </xf>
    <xf numFmtId="0" fontId="0" fillId="34" borderId="5" xfId="0" applyFill="1" applyBorder="1" applyAlignment="1">
      <alignment horizontal="center" vertical="center" wrapText="1"/>
    </xf>
    <xf numFmtId="0" fontId="48" fillId="35" borderId="0" xfId="127" applyFill="1" applyAlignment="1">
      <alignment vertical="top" wrapText="1"/>
    </xf>
    <xf numFmtId="3" fontId="26" fillId="34" borderId="2" xfId="0" applyNumberFormat="1" applyFont="1" applyFill="1" applyBorder="1" applyAlignment="1">
      <alignment horizontal="center" vertical="center" wrapText="1"/>
    </xf>
    <xf numFmtId="3" fontId="43" fillId="34" borderId="2" xfId="0" applyNumberFormat="1" applyFont="1" applyFill="1" applyBorder="1" applyAlignment="1">
      <alignment horizontal="center" vertical="center" wrapText="1"/>
    </xf>
    <xf numFmtId="0" fontId="26" fillId="34" borderId="7" xfId="0" applyFont="1" applyFill="1" applyBorder="1" applyAlignment="1">
      <alignment horizontal="center" wrapText="1"/>
    </xf>
    <xf numFmtId="3" fontId="26" fillId="34" borderId="2" xfId="0" applyNumberFormat="1" applyFont="1" applyFill="1" applyBorder="1" applyAlignment="1">
      <alignment horizontal="center" wrapText="1"/>
    </xf>
    <xf numFmtId="3" fontId="50" fillId="37" borderId="2" xfId="0" applyNumberFormat="1" applyFont="1" applyFill="1" applyBorder="1" applyAlignment="1">
      <alignment horizontal="right" vertical="center" wrapText="1"/>
    </xf>
    <xf numFmtId="0" fontId="50" fillId="37" borderId="2" xfId="0" applyFont="1" applyFill="1" applyBorder="1" applyAlignment="1">
      <alignment horizontal="right" vertical="center" wrapText="1"/>
    </xf>
    <xf numFmtId="3" fontId="50" fillId="37" borderId="4" xfId="0" applyNumberFormat="1" applyFont="1" applyFill="1" applyBorder="1" applyAlignment="1">
      <alignment horizontal="right" vertical="center" wrapText="1"/>
    </xf>
    <xf numFmtId="0" fontId="50" fillId="37" borderId="4" xfId="0" applyFont="1" applyFill="1" applyBorder="1" applyAlignment="1">
      <alignment horizontal="right" vertical="center" wrapText="1"/>
    </xf>
    <xf numFmtId="0" fontId="50" fillId="37" borderId="4" xfId="0" applyFont="1" applyFill="1" applyBorder="1" applyAlignment="1">
      <alignment horizontal="right" vertical="center"/>
    </xf>
    <xf numFmtId="3" fontId="26" fillId="34" borderId="6" xfId="0" applyNumberFormat="1" applyFont="1" applyFill="1" applyBorder="1" applyAlignment="1">
      <alignment horizontal="center" wrapText="1"/>
    </xf>
    <xf numFmtId="3" fontId="26" fillId="34" borderId="8" xfId="0" applyNumberFormat="1" applyFont="1" applyFill="1" applyBorder="1" applyAlignment="1">
      <alignment horizontal="center" wrapText="1"/>
    </xf>
    <xf numFmtId="0" fontId="0" fillId="0" borderId="7" xfId="0" applyBorder="1" applyAlignment="1">
      <alignment horizontal="center" vertical="center"/>
    </xf>
    <xf numFmtId="3" fontId="0" fillId="0" borderId="4" xfId="0" applyNumberFormat="1" applyBorder="1" applyAlignment="1">
      <alignment horizontal="right" vertical="center"/>
    </xf>
    <xf numFmtId="3" fontId="0" fillId="0" borderId="4" xfId="0" applyNumberFormat="1" applyBorder="1" applyAlignment="1">
      <alignment horizontal="right" vertical="center" wrapText="1"/>
    </xf>
    <xf numFmtId="3" fontId="0" fillId="0" borderId="11" xfId="0" applyNumberFormat="1" applyBorder="1" applyAlignment="1">
      <alignment horizontal="right" vertical="center"/>
    </xf>
    <xf numFmtId="165" fontId="0" fillId="0" borderId="4" xfId="1" applyNumberFormat="1" applyFont="1" applyBorder="1" applyAlignment="1">
      <alignment horizontal="right" vertical="center"/>
    </xf>
    <xf numFmtId="165" fontId="0" fillId="34" borderId="4" xfId="1" applyNumberFormat="1" applyFont="1" applyFill="1" applyBorder="1" applyAlignment="1">
      <alignment horizontal="right" vertical="center" wrapText="1"/>
    </xf>
    <xf numFmtId="165" fontId="0" fillId="0" borderId="11" xfId="1" applyNumberFormat="1" applyFont="1" applyBorder="1" applyAlignment="1">
      <alignment horizontal="right" vertical="center"/>
    </xf>
    <xf numFmtId="165" fontId="0" fillId="0" borderId="4" xfId="1" applyNumberFormat="1" applyFont="1" applyBorder="1" applyAlignment="1">
      <alignment horizontal="right" vertical="center" wrapText="1"/>
    </xf>
    <xf numFmtId="0" fontId="0" fillId="0" borderId="7" xfId="0" applyBorder="1" applyAlignment="1">
      <alignment horizontal="center"/>
    </xf>
    <xf numFmtId="165" fontId="0" fillId="0" borderId="7" xfId="1" applyNumberFormat="1" applyFont="1" applyBorder="1" applyAlignment="1">
      <alignment horizontal="right"/>
    </xf>
    <xf numFmtId="165" fontId="0" fillId="0" borderId="11" xfId="1" applyNumberFormat="1" applyFont="1" applyBorder="1" applyAlignment="1">
      <alignment horizontal="right"/>
    </xf>
    <xf numFmtId="165" fontId="0" fillId="0" borderId="4" xfId="1" applyNumberFormat="1" applyFont="1" applyBorder="1" applyAlignment="1">
      <alignment horizontal="right"/>
    </xf>
    <xf numFmtId="165" fontId="0" fillId="0" borderId="4" xfId="1" applyNumberFormat="1" applyFont="1" applyBorder="1" applyAlignment="1">
      <alignment horizontal="right" wrapText="1"/>
    </xf>
    <xf numFmtId="9" fontId="0" fillId="34" borderId="0" xfId="128" applyFont="1" applyFill="1"/>
    <xf numFmtId="3" fontId="0" fillId="0" borderId="4" xfId="1" applyNumberFormat="1" applyFont="1" applyFill="1" applyBorder="1" applyAlignment="1">
      <alignment horizontal="right" vertical="center" wrapText="1"/>
    </xf>
    <xf numFmtId="167" fontId="0" fillId="34" borderId="0" xfId="0" applyNumberFormat="1" applyFill="1"/>
    <xf numFmtId="4" fontId="0" fillId="34" borderId="0" xfId="0" applyNumberFormat="1" applyFill="1"/>
    <xf numFmtId="3" fontId="52" fillId="0" borderId="4" xfId="0" applyNumberFormat="1" applyFont="1" applyBorder="1" applyAlignment="1">
      <alignment horizontal="right" vertical="center"/>
    </xf>
    <xf numFmtId="3" fontId="52" fillId="0" borderId="4" xfId="0" applyNumberFormat="1" applyFont="1" applyBorder="1" applyAlignment="1">
      <alignment horizontal="right" vertical="center" wrapText="1"/>
    </xf>
    <xf numFmtId="3" fontId="52" fillId="0" borderId="11" xfId="0" applyNumberFormat="1" applyFont="1" applyBorder="1" applyAlignment="1">
      <alignment horizontal="right" vertical="center"/>
    </xf>
    <xf numFmtId="3" fontId="52" fillId="34" borderId="4" xfId="1" applyNumberFormat="1" applyFont="1" applyFill="1" applyBorder="1" applyAlignment="1">
      <alignment horizontal="right" vertical="center"/>
    </xf>
    <xf numFmtId="165" fontId="52" fillId="34" borderId="4" xfId="1" applyNumberFormat="1" applyFont="1" applyFill="1" applyBorder="1" applyAlignment="1">
      <alignment horizontal="right" vertical="center" wrapText="1"/>
    </xf>
    <xf numFmtId="165" fontId="52" fillId="0" borderId="11" xfId="1" applyNumberFormat="1" applyFont="1" applyBorder="1" applyAlignment="1">
      <alignment horizontal="right" vertical="center"/>
    </xf>
    <xf numFmtId="165" fontId="52" fillId="0" borderId="4" xfId="1" applyNumberFormat="1" applyFont="1" applyBorder="1" applyAlignment="1">
      <alignment horizontal="right" vertical="center"/>
    </xf>
    <xf numFmtId="165" fontId="52" fillId="0" borderId="4" xfId="1" applyNumberFormat="1" applyFont="1" applyBorder="1" applyAlignment="1">
      <alignment horizontal="right" vertical="center" wrapText="1"/>
    </xf>
    <xf numFmtId="0" fontId="56" fillId="0" borderId="0" xfId="0" applyFont="1" applyAlignment="1">
      <alignment vertical="center"/>
    </xf>
    <xf numFmtId="165" fontId="52" fillId="0" borderId="7" xfId="1" applyNumberFormat="1" applyFont="1" applyBorder="1" applyAlignment="1">
      <alignment horizontal="right"/>
    </xf>
    <xf numFmtId="165" fontId="52" fillId="0" borderId="11" xfId="1" applyNumberFormat="1" applyFont="1" applyBorder="1" applyAlignment="1">
      <alignment horizontal="right"/>
    </xf>
    <xf numFmtId="165" fontId="52" fillId="0" borderId="4" xfId="1" applyNumberFormat="1" applyFont="1" applyBorder="1" applyAlignment="1">
      <alignment horizontal="right"/>
    </xf>
    <xf numFmtId="165" fontId="52" fillId="0" borderId="4" xfId="1" applyNumberFormat="1" applyFont="1" applyBorder="1" applyAlignment="1">
      <alignment horizontal="right" wrapText="1"/>
    </xf>
    <xf numFmtId="3" fontId="0" fillId="0" borderId="5" xfId="0" applyNumberFormat="1" applyBorder="1"/>
    <xf numFmtId="165" fontId="4" fillId="0" borderId="4" xfId="1" applyNumberFormat="1" applyFont="1" applyFill="1" applyBorder="1" applyAlignment="1">
      <alignment horizontal="right" wrapText="1"/>
    </xf>
    <xf numFmtId="165" fontId="3" fillId="0" borderId="4" xfId="1" applyNumberFormat="1" applyFont="1" applyFill="1" applyBorder="1" applyAlignment="1">
      <alignment horizontal="right" wrapText="1"/>
    </xf>
    <xf numFmtId="1" fontId="3" fillId="0" borderId="4" xfId="1" applyNumberFormat="1" applyFont="1" applyFill="1" applyBorder="1" applyAlignment="1">
      <alignment horizontal="right" wrapText="1"/>
    </xf>
    <xf numFmtId="165" fontId="4" fillId="0" borderId="5" xfId="1" applyNumberFormat="1" applyFont="1" applyFill="1" applyBorder="1" applyAlignment="1">
      <alignment horizontal="right" wrapText="1"/>
    </xf>
    <xf numFmtId="165" fontId="4" fillId="0" borderId="2" xfId="1" applyNumberFormat="1" applyFont="1" applyFill="1" applyBorder="1" applyAlignment="1">
      <alignment horizontal="right" wrapText="1"/>
    </xf>
    <xf numFmtId="165" fontId="3" fillId="0" borderId="5" xfId="1" applyNumberFormat="1" applyFont="1" applyFill="1" applyBorder="1" applyAlignment="1">
      <alignment horizontal="right" wrapText="1"/>
    </xf>
    <xf numFmtId="1" fontId="3" fillId="0" borderId="2" xfId="1" applyNumberFormat="1" applyFont="1" applyFill="1" applyBorder="1" applyAlignment="1">
      <alignment horizontal="right" wrapText="1"/>
    </xf>
    <xf numFmtId="165" fontId="3" fillId="0" borderId="2" xfId="1" applyNumberFormat="1" applyFont="1" applyFill="1" applyBorder="1" applyAlignment="1">
      <alignment horizontal="right" wrapText="1"/>
    </xf>
    <xf numFmtId="1" fontId="4" fillId="0" borderId="5" xfId="1" applyNumberFormat="1" applyFont="1" applyFill="1" applyBorder="1" applyAlignment="1">
      <alignment horizontal="right" wrapText="1"/>
    </xf>
    <xf numFmtId="1" fontId="3" fillId="0" borderId="5" xfId="1" applyNumberFormat="1" applyFont="1" applyFill="1" applyBorder="1" applyAlignment="1">
      <alignment horizontal="right" wrapText="1"/>
    </xf>
    <xf numFmtId="3" fontId="4" fillId="0" borderId="5" xfId="1" applyNumberFormat="1" applyFont="1" applyFill="1" applyBorder="1" applyAlignment="1">
      <alignment horizontal="right" wrapText="1"/>
    </xf>
    <xf numFmtId="3" fontId="3" fillId="0" borderId="5" xfId="1" applyNumberFormat="1" applyFont="1" applyFill="1" applyBorder="1" applyAlignment="1">
      <alignment horizontal="right" wrapText="1"/>
    </xf>
    <xf numFmtId="0" fontId="54" fillId="34" borderId="0" xfId="0" applyFont="1" applyFill="1" applyAlignment="1">
      <alignment vertical="center"/>
    </xf>
    <xf numFmtId="0" fontId="56" fillId="34" borderId="0" xfId="0" applyFont="1" applyFill="1" applyAlignment="1">
      <alignment vertical="center"/>
    </xf>
    <xf numFmtId="0" fontId="53" fillId="34" borderId="0" xfId="0" applyFont="1" applyFill="1" applyAlignment="1">
      <alignment vertical="center"/>
    </xf>
    <xf numFmtId="3" fontId="0" fillId="0" borderId="4" xfId="2" applyNumberFormat="1" applyFont="1" applyBorder="1" applyAlignment="1">
      <alignment horizontal="right" vertical="center" wrapText="1"/>
    </xf>
    <xf numFmtId="3" fontId="52" fillId="0" borderId="5" xfId="0" applyNumberFormat="1" applyFont="1" applyBorder="1"/>
    <xf numFmtId="3" fontId="52" fillId="0" borderId="5" xfId="0" applyNumberFormat="1" applyFont="1" applyBorder="1" applyAlignment="1">
      <alignment horizontal="right" wrapText="1"/>
    </xf>
    <xf numFmtId="3" fontId="52" fillId="0" borderId="5" xfId="0" applyNumberFormat="1" applyFont="1" applyBorder="1" applyProtection="1">
      <protection locked="0"/>
    </xf>
    <xf numFmtId="3" fontId="59" fillId="0" borderId="2" xfId="0" applyNumberFormat="1" applyFont="1" applyBorder="1" applyAlignment="1">
      <alignment horizontal="right" vertical="center"/>
    </xf>
    <xf numFmtId="0" fontId="59" fillId="0" borderId="2" xfId="0" applyFont="1" applyBorder="1" applyAlignment="1">
      <alignment horizontal="right" vertical="center"/>
    </xf>
    <xf numFmtId="1" fontId="59" fillId="0" borderId="2" xfId="0" applyNumberFormat="1" applyFont="1" applyBorder="1" applyAlignment="1">
      <alignment horizontal="right" vertical="center"/>
    </xf>
    <xf numFmtId="3" fontId="52" fillId="0" borderId="2" xfId="0" applyNumberFormat="1" applyFont="1" applyBorder="1" applyProtection="1">
      <protection locked="0"/>
    </xf>
    <xf numFmtId="0" fontId="0" fillId="34" borderId="5" xfId="2" applyFont="1" applyFill="1" applyBorder="1" applyAlignment="1">
      <alignment horizontal="center" vertical="center" wrapText="1"/>
    </xf>
    <xf numFmtId="3" fontId="50" fillId="37" borderId="5" xfId="0" applyNumberFormat="1" applyFont="1" applyFill="1" applyBorder="1" applyAlignment="1">
      <alignment horizontal="right" vertical="center" wrapText="1"/>
    </xf>
    <xf numFmtId="3" fontId="0" fillId="34" borderId="5" xfId="0" applyNumberFormat="1" applyFill="1" applyBorder="1"/>
    <xf numFmtId="0" fontId="0" fillId="34" borderId="5" xfId="0" applyFill="1" applyBorder="1" applyAlignment="1">
      <alignment horizontal="center"/>
    </xf>
    <xf numFmtId="3" fontId="0" fillId="34" borderId="5" xfId="2" applyNumberFormat="1" applyFont="1" applyFill="1" applyBorder="1" applyAlignment="1">
      <alignment horizontal="right" vertical="center" wrapText="1"/>
    </xf>
    <xf numFmtId="3" fontId="1" fillId="34" borderId="5" xfId="0" applyNumberFormat="1" applyFont="1" applyFill="1" applyBorder="1" applyAlignment="1">
      <alignment horizontal="right" vertical="center"/>
    </xf>
    <xf numFmtId="3" fontId="0" fillId="34" borderId="5" xfId="0" applyNumberFormat="1" applyFill="1" applyBorder="1" applyAlignment="1">
      <alignment horizontal="right" wrapText="1"/>
    </xf>
    <xf numFmtId="0" fontId="0" fillId="34" borderId="5" xfId="0" quotePrefix="1" applyFill="1" applyBorder="1" applyAlignment="1">
      <alignment horizontal="center" wrapText="1"/>
    </xf>
    <xf numFmtId="3" fontId="1" fillId="34" borderId="5" xfId="0" applyNumberFormat="1" applyFont="1" applyFill="1" applyBorder="1" applyAlignment="1">
      <alignment horizontal="right" wrapText="1"/>
    </xf>
    <xf numFmtId="0" fontId="0" fillId="0" borderId="5" xfId="0" applyBorder="1" applyAlignment="1">
      <alignment horizontal="center" vertical="center"/>
    </xf>
    <xf numFmtId="0" fontId="0" fillId="34" borderId="12" xfId="2" applyFont="1" applyFill="1" applyBorder="1" applyAlignment="1">
      <alignment horizontal="center" vertical="center" wrapText="1"/>
    </xf>
    <xf numFmtId="3" fontId="0" fillId="34" borderId="3" xfId="2" applyNumberFormat="1" applyFont="1" applyFill="1" applyBorder="1" applyAlignment="1">
      <alignment horizontal="right" vertical="center" wrapText="1"/>
    </xf>
    <xf numFmtId="3" fontId="0" fillId="34" borderId="43" xfId="0" applyNumberFormat="1" applyFill="1" applyBorder="1" applyAlignment="1">
      <alignment horizontal="right" vertical="center"/>
    </xf>
    <xf numFmtId="3" fontId="0" fillId="34" borderId="3" xfId="0" applyNumberFormat="1" applyFill="1" applyBorder="1" applyAlignment="1">
      <alignment horizontal="right" vertical="center"/>
    </xf>
    <xf numFmtId="3" fontId="0" fillId="34" borderId="3" xfId="0" applyNumberFormat="1" applyFill="1" applyBorder="1" applyAlignment="1">
      <alignment horizontal="right" vertical="center" wrapText="1"/>
    </xf>
    <xf numFmtId="3" fontId="0" fillId="34" borderId="2" xfId="0" applyNumberFormat="1" applyFill="1" applyBorder="1" applyAlignment="1">
      <alignment horizontal="right" vertical="center" wrapText="1"/>
    </xf>
    <xf numFmtId="3" fontId="0" fillId="34" borderId="2" xfId="2" applyNumberFormat="1" applyFont="1" applyFill="1" applyBorder="1" applyAlignment="1">
      <alignment horizontal="right" vertical="center" wrapText="1"/>
    </xf>
    <xf numFmtId="3" fontId="0" fillId="34" borderId="10" xfId="0" applyNumberFormat="1" applyFill="1" applyBorder="1" applyAlignment="1">
      <alignment horizontal="right" vertical="center"/>
    </xf>
    <xf numFmtId="3" fontId="0" fillId="34" borderId="2" xfId="0" applyNumberFormat="1" applyFill="1" applyBorder="1" applyAlignment="1">
      <alignment horizontal="right" vertical="center"/>
    </xf>
    <xf numFmtId="0" fontId="0" fillId="0" borderId="12" xfId="0" applyBorder="1" applyAlignment="1">
      <alignment horizontal="center" vertical="center"/>
    </xf>
    <xf numFmtId="165" fontId="0" fillId="0" borderId="3" xfId="1" applyNumberFormat="1" applyFont="1" applyBorder="1" applyAlignment="1">
      <alignment horizontal="right" vertical="center"/>
    </xf>
    <xf numFmtId="3" fontId="0" fillId="34" borderId="3" xfId="1" applyNumberFormat="1" applyFont="1" applyFill="1" applyBorder="1" applyAlignment="1">
      <alignment horizontal="right" vertical="center"/>
    </xf>
    <xf numFmtId="165" fontId="0" fillId="34" borderId="3" xfId="1" applyNumberFormat="1" applyFont="1" applyFill="1" applyBorder="1" applyAlignment="1">
      <alignment horizontal="right" vertical="center" wrapText="1"/>
    </xf>
    <xf numFmtId="165" fontId="0" fillId="0" borderId="43" xfId="1" applyNumberFormat="1" applyFont="1" applyBorder="1" applyAlignment="1">
      <alignment horizontal="right" vertical="center"/>
    </xf>
    <xf numFmtId="165" fontId="0" fillId="0" borderId="3" xfId="1" applyNumberFormat="1" applyFont="1" applyBorder="1" applyAlignment="1">
      <alignment horizontal="right" vertical="center" wrapText="1"/>
    </xf>
    <xf numFmtId="165" fontId="0" fillId="0" borderId="5" xfId="1" applyNumberFormat="1" applyFont="1" applyBorder="1" applyAlignment="1">
      <alignment horizontal="right" vertical="center"/>
    </xf>
    <xf numFmtId="3" fontId="0" fillId="34" borderId="5" xfId="1" applyNumberFormat="1" applyFont="1" applyFill="1" applyBorder="1" applyAlignment="1">
      <alignment horizontal="right" vertical="center"/>
    </xf>
    <xf numFmtId="165" fontId="0" fillId="34" borderId="5" xfId="1" applyNumberFormat="1" applyFont="1" applyFill="1" applyBorder="1" applyAlignment="1">
      <alignment horizontal="right" vertical="center" wrapText="1"/>
    </xf>
    <xf numFmtId="165" fontId="0" fillId="0" borderId="5" xfId="1" applyNumberFormat="1" applyFont="1" applyBorder="1" applyAlignment="1">
      <alignment horizontal="right" vertical="center" wrapText="1"/>
    </xf>
    <xf numFmtId="165" fontId="0" fillId="0" borderId="2" xfId="1" applyNumberFormat="1" applyFont="1" applyBorder="1" applyAlignment="1">
      <alignment horizontal="right" vertical="center"/>
    </xf>
    <xf numFmtId="165" fontId="0" fillId="0" borderId="42" xfId="1" applyNumberFormat="1" applyFont="1" applyBorder="1" applyAlignment="1">
      <alignment horizontal="right" vertical="center"/>
    </xf>
    <xf numFmtId="165" fontId="0" fillId="0" borderId="2" xfId="1" applyNumberFormat="1" applyFont="1" applyBorder="1" applyAlignment="1">
      <alignment horizontal="right" vertical="center" wrapText="1"/>
    </xf>
    <xf numFmtId="0" fontId="0" fillId="0" borderId="5" xfId="0" applyBorder="1" applyAlignment="1">
      <alignment horizontal="center"/>
    </xf>
    <xf numFmtId="0" fontId="50" fillId="38" borderId="5" xfId="0" applyFont="1" applyFill="1" applyBorder="1"/>
    <xf numFmtId="0" fontId="50" fillId="38" borderId="2" xfId="0" applyFont="1" applyFill="1" applyBorder="1"/>
    <xf numFmtId="0" fontId="50" fillId="0" borderId="5" xfId="0" applyFont="1" applyBorder="1"/>
    <xf numFmtId="0" fontId="50" fillId="0" borderId="4" xfId="0" applyFont="1" applyBorder="1" applyAlignment="1">
      <alignment wrapText="1"/>
    </xf>
    <xf numFmtId="3" fontId="50" fillId="0" borderId="4" xfId="0" applyNumberFormat="1" applyFont="1" applyBorder="1" applyAlignment="1">
      <alignment wrapText="1"/>
    </xf>
    <xf numFmtId="3" fontId="60" fillId="34" borderId="4" xfId="0" applyNumberFormat="1" applyFont="1" applyFill="1" applyBorder="1" applyAlignment="1">
      <alignment horizontal="center" wrapText="1"/>
    </xf>
    <xf numFmtId="3" fontId="43" fillId="34" borderId="4" xfId="0" applyNumberFormat="1" applyFont="1" applyFill="1" applyBorder="1" applyAlignment="1">
      <alignment horizontal="right" vertical="center" wrapText="1"/>
    </xf>
    <xf numFmtId="0" fontId="62" fillId="34" borderId="0" xfId="0" applyFont="1" applyFill="1"/>
    <xf numFmtId="0" fontId="50" fillId="34" borderId="0" xfId="0" applyFont="1" applyFill="1"/>
    <xf numFmtId="0" fontId="58" fillId="34" borderId="0" xfId="0" applyFont="1" applyFill="1"/>
    <xf numFmtId="3" fontId="60" fillId="37" borderId="4" xfId="0" applyNumberFormat="1" applyFont="1" applyFill="1" applyBorder="1" applyAlignment="1">
      <alignment horizontal="right" vertical="center" wrapText="1"/>
    </xf>
    <xf numFmtId="3" fontId="60" fillId="0" borderId="4" xfId="0" applyNumberFormat="1" applyFont="1" applyBorder="1" applyAlignment="1">
      <alignment wrapText="1"/>
    </xf>
    <xf numFmtId="3" fontId="60" fillId="34" borderId="2" xfId="0" applyNumberFormat="1" applyFont="1" applyFill="1" applyBorder="1" applyAlignment="1">
      <alignment horizontal="center" vertical="center" wrapText="1"/>
    </xf>
    <xf numFmtId="0" fontId="63" fillId="34" borderId="0" xfId="0" applyFont="1" applyFill="1"/>
    <xf numFmtId="0" fontId="58" fillId="0" borderId="0" xfId="0" applyFont="1"/>
    <xf numFmtId="0" fontId="58" fillId="0" borderId="0" xfId="0" applyFont="1" applyAlignment="1">
      <alignment vertical="center"/>
    </xf>
    <xf numFmtId="0" fontId="55" fillId="0" borderId="0" xfId="0" applyFont="1" applyAlignment="1">
      <alignment vertical="center"/>
    </xf>
    <xf numFmtId="0" fontId="67" fillId="0" borderId="0" xfId="0" applyFont="1"/>
    <xf numFmtId="0" fontId="3" fillId="0" borderId="40" xfId="2" quotePrefix="1" applyFont="1" applyBorder="1" applyAlignment="1">
      <alignment horizontal="center" vertical="center" wrapText="1"/>
    </xf>
    <xf numFmtId="0" fontId="56" fillId="34" borderId="0" xfId="0" applyFont="1" applyFill="1"/>
    <xf numFmtId="0" fontId="56" fillId="34" borderId="0" xfId="0" applyFont="1" applyFill="1" applyAlignment="1">
      <alignment horizontal="left" vertical="center"/>
    </xf>
    <xf numFmtId="0" fontId="56" fillId="34" borderId="0" xfId="0" applyFont="1" applyFill="1" applyAlignment="1">
      <alignment horizontal="left"/>
    </xf>
    <xf numFmtId="0" fontId="66" fillId="34" borderId="0" xfId="0" applyFont="1" applyFill="1"/>
    <xf numFmtId="0" fontId="65" fillId="34" borderId="0" xfId="0" applyFont="1" applyFill="1"/>
    <xf numFmtId="0" fontId="56" fillId="0" borderId="0" xfId="0" applyFont="1"/>
    <xf numFmtId="3" fontId="0" fillId="0" borderId="0" xfId="0" applyNumberFormat="1"/>
    <xf numFmtId="1" fontId="3" fillId="0" borderId="0" xfId="1" applyNumberFormat="1" applyFont="1" applyFill="1" applyBorder="1" applyAlignment="1">
      <alignment horizontal="right" wrapText="1"/>
    </xf>
    <xf numFmtId="3" fontId="0" fillId="34" borderId="0" xfId="2" applyNumberFormat="1" applyFont="1" applyFill="1" applyAlignment="1">
      <alignment horizontal="right" vertical="center" wrapText="1"/>
    </xf>
    <xf numFmtId="0" fontId="58" fillId="34" borderId="0" xfId="2" applyFont="1" applyFill="1" applyAlignment="1">
      <alignment horizontal="left" vertical="center"/>
    </xf>
    <xf numFmtId="0" fontId="1" fillId="34" borderId="7" xfId="0" quotePrefix="1" applyFont="1" applyFill="1" applyBorder="1" applyAlignment="1">
      <alignment horizontal="center" vertical="center" wrapText="1"/>
    </xf>
    <xf numFmtId="0" fontId="70" fillId="34" borderId="0" xfId="0" applyFont="1" applyFill="1"/>
    <xf numFmtId="3" fontId="4" fillId="34" borderId="5" xfId="2" applyNumberFormat="1" applyFont="1" applyFill="1" applyBorder="1" applyAlignment="1">
      <alignment horizontal="right" vertical="center" wrapText="1"/>
    </xf>
    <xf numFmtId="0" fontId="58" fillId="34" borderId="0" xfId="0" applyFont="1" applyFill="1" applyAlignment="1">
      <alignment horizontal="left" vertical="center"/>
    </xf>
    <xf numFmtId="0" fontId="49" fillId="34" borderId="31" xfId="127" applyFont="1" applyFill="1" applyBorder="1" applyAlignment="1">
      <alignment horizontal="center" wrapText="1"/>
    </xf>
    <xf numFmtId="0" fontId="49" fillId="34" borderId="22" xfId="127" applyFont="1" applyFill="1" applyBorder="1" applyAlignment="1">
      <alignment horizontal="center" wrapText="1"/>
    </xf>
    <xf numFmtId="0" fontId="49" fillId="34" borderId="32" xfId="127" applyFont="1" applyFill="1" applyBorder="1" applyAlignment="1">
      <alignment horizontal="center" wrapText="1"/>
    </xf>
    <xf numFmtId="0" fontId="49" fillId="34" borderId="33" xfId="127" applyFont="1" applyFill="1" applyBorder="1" applyAlignment="1">
      <alignment horizontal="center" wrapText="1"/>
    </xf>
    <xf numFmtId="0" fontId="49" fillId="34" borderId="0" xfId="127" applyFont="1" applyFill="1" applyAlignment="1">
      <alignment horizontal="center" wrapText="1"/>
    </xf>
    <xf numFmtId="0" fontId="49" fillId="34" borderId="34" xfId="127" applyFont="1" applyFill="1" applyBorder="1" applyAlignment="1">
      <alignment horizontal="center" wrapText="1"/>
    </xf>
    <xf numFmtId="0" fontId="49" fillId="34" borderId="33" xfId="127" applyFont="1" applyFill="1" applyBorder="1" applyAlignment="1">
      <alignment horizontal="center" vertical="top" wrapText="1"/>
    </xf>
    <xf numFmtId="0" fontId="49" fillId="34" borderId="0" xfId="127" applyFont="1" applyFill="1" applyAlignment="1">
      <alignment horizontal="center" vertical="top" wrapText="1"/>
    </xf>
    <xf numFmtId="0" fontId="49" fillId="34" borderId="34" xfId="127" applyFont="1" applyFill="1" applyBorder="1" applyAlignment="1">
      <alignment horizontal="center" vertical="top" wrapText="1"/>
    </xf>
    <xf numFmtId="0" fontId="49" fillId="34" borderId="35" xfId="127" applyFont="1" applyFill="1" applyBorder="1" applyAlignment="1">
      <alignment horizontal="center" vertical="top" wrapText="1"/>
    </xf>
    <xf numFmtId="0" fontId="49" fillId="34" borderId="23" xfId="127" applyFont="1" applyFill="1" applyBorder="1" applyAlignment="1">
      <alignment horizontal="center" vertical="top" wrapText="1"/>
    </xf>
    <xf numFmtId="0" fontId="49" fillId="34" borderId="36" xfId="127" applyFont="1" applyFill="1" applyBorder="1" applyAlignment="1">
      <alignment horizontal="center" vertical="top" wrapText="1"/>
    </xf>
    <xf numFmtId="0" fontId="48" fillId="36" borderId="37" xfId="127" applyFill="1" applyBorder="1" applyAlignment="1">
      <alignment horizontal="center" vertical="top" wrapText="1"/>
    </xf>
    <xf numFmtId="0" fontId="48" fillId="36" borderId="38" xfId="127" applyFill="1" applyBorder="1" applyAlignment="1">
      <alignment horizontal="center" vertical="top" wrapText="1"/>
    </xf>
    <xf numFmtId="0" fontId="48" fillId="36" borderId="8" xfId="127" applyFill="1" applyBorder="1" applyAlignment="1">
      <alignment horizontal="center" vertical="top" wrapText="1"/>
    </xf>
    <xf numFmtId="0" fontId="48" fillId="36" borderId="39" xfId="127" applyFill="1" applyBorder="1" applyAlignment="1">
      <alignment horizontal="center" vertical="top" wrapText="1"/>
    </xf>
    <xf numFmtId="0" fontId="48" fillId="36" borderId="0" xfId="127" applyFill="1" applyAlignment="1">
      <alignment horizontal="center" vertical="top" wrapText="1"/>
    </xf>
    <xf numFmtId="0" fontId="48" fillId="36" borderId="3" xfId="127" applyFill="1" applyBorder="1" applyAlignment="1">
      <alignment horizontal="center" vertical="top" wrapText="1"/>
    </xf>
    <xf numFmtId="0" fontId="48" fillId="36" borderId="40" xfId="127" applyFill="1" applyBorder="1" applyAlignment="1">
      <alignment horizontal="center" vertical="top" wrapText="1"/>
    </xf>
    <xf numFmtId="0" fontId="48" fillId="36" borderId="41" xfId="127" applyFill="1" applyBorder="1" applyAlignment="1">
      <alignment horizontal="center" vertical="top" wrapText="1"/>
    </xf>
    <xf numFmtId="0" fontId="48" fillId="36" borderId="4" xfId="127" applyFill="1" applyBorder="1" applyAlignment="1">
      <alignment horizontal="center" vertical="top" wrapText="1"/>
    </xf>
    <xf numFmtId="3" fontId="26" fillId="34" borderId="9" xfId="0" applyNumberFormat="1" applyFont="1" applyFill="1" applyBorder="1" applyAlignment="1">
      <alignment horizontal="center" vertical="center" wrapText="1"/>
    </xf>
    <xf numFmtId="3" fontId="26" fillId="34" borderId="1" xfId="0" applyNumberFormat="1" applyFont="1" applyFill="1" applyBorder="1" applyAlignment="1">
      <alignment horizontal="center" vertical="center" wrapText="1"/>
    </xf>
    <xf numFmtId="3" fontId="26" fillId="34" borderId="2" xfId="0" applyNumberFormat="1" applyFont="1" applyFill="1" applyBorder="1" applyAlignment="1">
      <alignment horizontal="center" vertical="center" wrapText="1"/>
    </xf>
    <xf numFmtId="0" fontId="43" fillId="34" borderId="6" xfId="0" applyFont="1" applyFill="1" applyBorder="1" applyAlignment="1">
      <alignment horizontal="center" vertical="center" wrapText="1"/>
    </xf>
    <xf numFmtId="0" fontId="43" fillId="34" borderId="7" xfId="0" applyFont="1" applyFill="1" applyBorder="1" applyAlignment="1">
      <alignment horizontal="center" vertical="center" wrapText="1"/>
    </xf>
    <xf numFmtId="3" fontId="43" fillId="34" borderId="9" xfId="0" applyNumberFormat="1" applyFont="1" applyFill="1" applyBorder="1" applyAlignment="1">
      <alignment horizontal="center" vertical="center" wrapText="1"/>
    </xf>
    <xf numFmtId="3" fontId="43" fillId="34" borderId="2" xfId="0" applyNumberFormat="1" applyFont="1" applyFill="1" applyBorder="1" applyAlignment="1">
      <alignment horizontal="center" vertical="center" wrapText="1"/>
    </xf>
    <xf numFmtId="0" fontId="43" fillId="34" borderId="6" xfId="0" applyFont="1" applyFill="1" applyBorder="1" applyAlignment="1">
      <alignment horizontal="center" wrapText="1"/>
    </xf>
    <xf numFmtId="0" fontId="43" fillId="34" borderId="7" xfId="0" applyFont="1" applyFill="1" applyBorder="1" applyAlignment="1">
      <alignment horizontal="center" wrapText="1"/>
    </xf>
    <xf numFmtId="0" fontId="26" fillId="34" borderId="6" xfId="0" applyFont="1" applyFill="1" applyBorder="1" applyAlignment="1">
      <alignment horizontal="center" wrapText="1"/>
    </xf>
    <xf numFmtId="0" fontId="26" fillId="34" borderId="12" xfId="0" applyFont="1" applyFill="1" applyBorder="1" applyAlignment="1">
      <alignment horizontal="center" wrapText="1"/>
    </xf>
    <xf numFmtId="3" fontId="26" fillId="34" borderId="9" xfId="0" applyNumberFormat="1" applyFont="1" applyFill="1" applyBorder="1" applyAlignment="1">
      <alignment horizontal="center" wrapText="1"/>
    </xf>
    <xf numFmtId="3" fontId="26" fillId="34" borderId="1" xfId="0" applyNumberFormat="1" applyFont="1" applyFill="1" applyBorder="1" applyAlignment="1">
      <alignment horizontal="center" wrapText="1"/>
    </xf>
    <xf numFmtId="3" fontId="26" fillId="34" borderId="2" xfId="0" applyNumberFormat="1" applyFont="1" applyFill="1" applyBorder="1" applyAlignment="1">
      <alignment horizontal="center" wrapText="1"/>
    </xf>
    <xf numFmtId="0" fontId="26" fillId="34" borderId="7" xfId="0" applyFont="1" applyFill="1" applyBorder="1" applyAlignment="1">
      <alignment horizontal="center" wrapText="1"/>
    </xf>
    <xf numFmtId="3" fontId="0" fillId="34" borderId="1" xfId="0" applyNumberFormat="1" applyFill="1" applyBorder="1" applyAlignment="1">
      <alignment horizontal="center" wrapText="1"/>
    </xf>
    <xf numFmtId="3" fontId="0" fillId="34" borderId="2" xfId="0" applyNumberFormat="1" applyFill="1" applyBorder="1" applyAlignment="1">
      <alignment horizontal="center" wrapText="1"/>
    </xf>
    <xf numFmtId="0" fontId="26" fillId="34" borderId="25" xfId="0" applyFont="1" applyFill="1" applyBorder="1" applyAlignment="1">
      <alignment horizontal="center" wrapText="1"/>
    </xf>
    <xf numFmtId="0" fontId="26" fillId="34" borderId="28" xfId="0" applyFont="1" applyFill="1" applyBorder="1" applyAlignment="1">
      <alignment horizontal="center" wrapText="1"/>
    </xf>
    <xf numFmtId="0" fontId="26" fillId="34" borderId="29" xfId="0" applyFont="1" applyFill="1" applyBorder="1" applyAlignment="1">
      <alignment horizontal="center" wrapText="1"/>
    </xf>
    <xf numFmtId="3" fontId="26" fillId="34" borderId="24" xfId="0" applyNumberFormat="1" applyFont="1" applyFill="1" applyBorder="1" applyAlignment="1">
      <alignment horizontal="center" wrapText="1"/>
    </xf>
    <xf numFmtId="3" fontId="26" fillId="34" borderId="26" xfId="0" applyNumberFormat="1" applyFont="1" applyFill="1" applyBorder="1" applyAlignment="1">
      <alignment horizontal="center" wrapText="1"/>
    </xf>
    <xf numFmtId="3" fontId="26" fillId="34" borderId="27" xfId="0" applyNumberFormat="1" applyFont="1" applyFill="1" applyBorder="1" applyAlignment="1">
      <alignment horizontal="center" wrapText="1"/>
    </xf>
    <xf numFmtId="3" fontId="26" fillId="34" borderId="30" xfId="0" applyNumberFormat="1" applyFont="1" applyFill="1" applyBorder="1" applyAlignment="1">
      <alignment horizontal="center" wrapText="1"/>
    </xf>
  </cellXfs>
  <cellStyles count="129">
    <cellStyle name="20% - Accent1" xfId="71" builtinId="30" customBuiltin="1"/>
    <cellStyle name="20% - Accent1 2" xfId="3" xr:uid="{00000000-0005-0000-0000-000001000000}"/>
    <cellStyle name="20% - Accent1 3" xfId="100" xr:uid="{00000000-0005-0000-0000-000002000000}"/>
    <cellStyle name="20% - Accent1 4" xfId="114" xr:uid="{00000000-0005-0000-0000-000003000000}"/>
    <cellStyle name="20% - Accent2" xfId="75" builtinId="34" customBuiltin="1"/>
    <cellStyle name="20% - Accent2 2" xfId="4" xr:uid="{00000000-0005-0000-0000-000005000000}"/>
    <cellStyle name="20% - Accent2 3" xfId="102" xr:uid="{00000000-0005-0000-0000-000006000000}"/>
    <cellStyle name="20% - Accent2 4" xfId="116" xr:uid="{00000000-0005-0000-0000-000007000000}"/>
    <cellStyle name="20% - Accent3" xfId="79" builtinId="38" customBuiltin="1"/>
    <cellStyle name="20% - Accent3 2" xfId="5" xr:uid="{00000000-0005-0000-0000-000009000000}"/>
    <cellStyle name="20% - Accent3 3" xfId="104" xr:uid="{00000000-0005-0000-0000-00000A000000}"/>
    <cellStyle name="20% - Accent3 4" xfId="118" xr:uid="{00000000-0005-0000-0000-00000B000000}"/>
    <cellStyle name="20% - Accent4" xfId="83" builtinId="42" customBuiltin="1"/>
    <cellStyle name="20% - Accent4 2" xfId="6" xr:uid="{00000000-0005-0000-0000-00000D000000}"/>
    <cellStyle name="20% - Accent4 3" xfId="106" xr:uid="{00000000-0005-0000-0000-00000E000000}"/>
    <cellStyle name="20% - Accent4 4" xfId="120" xr:uid="{00000000-0005-0000-0000-00000F000000}"/>
    <cellStyle name="20% - Accent5" xfId="87" builtinId="46" customBuiltin="1"/>
    <cellStyle name="20% - Accent5 2" xfId="7" xr:uid="{00000000-0005-0000-0000-000011000000}"/>
    <cellStyle name="20% - Accent5 3" xfId="108" xr:uid="{00000000-0005-0000-0000-000012000000}"/>
    <cellStyle name="20% - Accent5 4" xfId="122" xr:uid="{00000000-0005-0000-0000-000013000000}"/>
    <cellStyle name="20% - Accent6" xfId="91" builtinId="50" customBuiltin="1"/>
    <cellStyle name="20% - Accent6 2" xfId="8" xr:uid="{00000000-0005-0000-0000-000015000000}"/>
    <cellStyle name="20% - Accent6 3" xfId="110" xr:uid="{00000000-0005-0000-0000-000016000000}"/>
    <cellStyle name="20% - Accent6 4" xfId="124" xr:uid="{00000000-0005-0000-0000-000017000000}"/>
    <cellStyle name="40% - Accent1" xfId="72" builtinId="31" customBuiltin="1"/>
    <cellStyle name="40% - Accent1 2" xfId="9" xr:uid="{00000000-0005-0000-0000-000019000000}"/>
    <cellStyle name="40% - Accent1 3" xfId="101" xr:uid="{00000000-0005-0000-0000-00001A000000}"/>
    <cellStyle name="40% - Accent1 4" xfId="115" xr:uid="{00000000-0005-0000-0000-00001B000000}"/>
    <cellStyle name="40% - Accent2" xfId="76" builtinId="35" customBuiltin="1"/>
    <cellStyle name="40% - Accent2 2" xfId="10" xr:uid="{00000000-0005-0000-0000-00001D000000}"/>
    <cellStyle name="40% - Accent2 3" xfId="103" xr:uid="{00000000-0005-0000-0000-00001E000000}"/>
    <cellStyle name="40% - Accent2 4" xfId="117" xr:uid="{00000000-0005-0000-0000-00001F000000}"/>
    <cellStyle name="40% - Accent3" xfId="80" builtinId="39" customBuiltin="1"/>
    <cellStyle name="40% - Accent3 2" xfId="11" xr:uid="{00000000-0005-0000-0000-000021000000}"/>
    <cellStyle name="40% - Accent3 3" xfId="105" xr:uid="{00000000-0005-0000-0000-000022000000}"/>
    <cellStyle name="40% - Accent3 4" xfId="119" xr:uid="{00000000-0005-0000-0000-000023000000}"/>
    <cellStyle name="40% - Accent4" xfId="84" builtinId="43" customBuiltin="1"/>
    <cellStyle name="40% - Accent4 2" xfId="12" xr:uid="{00000000-0005-0000-0000-000025000000}"/>
    <cellStyle name="40% - Accent4 3" xfId="107" xr:uid="{00000000-0005-0000-0000-000026000000}"/>
    <cellStyle name="40% - Accent4 4" xfId="121" xr:uid="{00000000-0005-0000-0000-000027000000}"/>
    <cellStyle name="40% - Accent5" xfId="88" builtinId="47" customBuiltin="1"/>
    <cellStyle name="40% - Accent5 2" xfId="13" xr:uid="{00000000-0005-0000-0000-000029000000}"/>
    <cellStyle name="40% - Accent5 3" xfId="109" xr:uid="{00000000-0005-0000-0000-00002A000000}"/>
    <cellStyle name="40% - Accent5 4" xfId="123" xr:uid="{00000000-0005-0000-0000-00002B000000}"/>
    <cellStyle name="40% - Accent6" xfId="92" builtinId="51" customBuiltin="1"/>
    <cellStyle name="40% - Accent6 2" xfId="14" xr:uid="{00000000-0005-0000-0000-00002D000000}"/>
    <cellStyle name="40% - Accent6 3" xfId="111" xr:uid="{00000000-0005-0000-0000-00002E000000}"/>
    <cellStyle name="40% - Accent6 4" xfId="125" xr:uid="{00000000-0005-0000-0000-00002F000000}"/>
    <cellStyle name="60% - Accent1" xfId="73" builtinId="32" customBuiltin="1"/>
    <cellStyle name="60% - Accent1 2" xfId="15" xr:uid="{00000000-0005-0000-0000-000031000000}"/>
    <cellStyle name="60% - Accent2" xfId="77" builtinId="36" customBuiltin="1"/>
    <cellStyle name="60% - Accent2 2" xfId="16" xr:uid="{00000000-0005-0000-0000-000033000000}"/>
    <cellStyle name="60% - Accent3" xfId="81" builtinId="40" customBuiltin="1"/>
    <cellStyle name="60% - Accent3 2" xfId="17" xr:uid="{00000000-0005-0000-0000-000035000000}"/>
    <cellStyle name="60% - Accent4" xfId="85" builtinId="44" customBuiltin="1"/>
    <cellStyle name="60% - Accent4 2" xfId="18" xr:uid="{00000000-0005-0000-0000-000037000000}"/>
    <cellStyle name="60% - Accent5" xfId="89" builtinId="48" customBuiltin="1"/>
    <cellStyle name="60% - Accent5 2" xfId="19" xr:uid="{00000000-0005-0000-0000-000039000000}"/>
    <cellStyle name="60% - Accent6" xfId="93" builtinId="52" customBuiltin="1"/>
    <cellStyle name="60% - Accent6 2" xfId="20" xr:uid="{00000000-0005-0000-0000-00003B000000}"/>
    <cellStyle name="Accent1" xfId="70" builtinId="29" customBuiltin="1"/>
    <cellStyle name="Accent1 2" xfId="21" xr:uid="{00000000-0005-0000-0000-00003D000000}"/>
    <cellStyle name="Accent2" xfId="74" builtinId="33" customBuiltin="1"/>
    <cellStyle name="Accent2 2" xfId="22" xr:uid="{00000000-0005-0000-0000-00003F000000}"/>
    <cellStyle name="Accent3" xfId="78" builtinId="37" customBuiltin="1"/>
    <cellStyle name="Accent3 2" xfId="23" xr:uid="{00000000-0005-0000-0000-000041000000}"/>
    <cellStyle name="Accent4" xfId="82" builtinId="41" customBuiltin="1"/>
    <cellStyle name="Accent4 2" xfId="24" xr:uid="{00000000-0005-0000-0000-000043000000}"/>
    <cellStyle name="Accent5" xfId="86" builtinId="45" customBuiltin="1"/>
    <cellStyle name="Accent5 2" xfId="25" xr:uid="{00000000-0005-0000-0000-000045000000}"/>
    <cellStyle name="Accent6" xfId="90" builtinId="49" customBuiltin="1"/>
    <cellStyle name="Accent6 2" xfId="26" xr:uid="{00000000-0005-0000-0000-000047000000}"/>
    <cellStyle name="Bad" xfId="60" builtinId="27" customBuiltin="1"/>
    <cellStyle name="Bad 2" xfId="27" xr:uid="{00000000-0005-0000-0000-000049000000}"/>
    <cellStyle name="Calculation" xfId="64" builtinId="22" customBuiltin="1"/>
    <cellStyle name="Calculation 2" xfId="28" xr:uid="{00000000-0005-0000-0000-00004B000000}"/>
    <cellStyle name="Check Cell" xfId="66" builtinId="23" customBuiltin="1"/>
    <cellStyle name="Check Cell 2" xfId="29" xr:uid="{00000000-0005-0000-0000-00004D000000}"/>
    <cellStyle name="Comma" xfId="1" builtinId="3"/>
    <cellStyle name="Comma 2" xfId="30" xr:uid="{00000000-0005-0000-0000-00004F000000}"/>
    <cellStyle name="Explanatory Text" xfId="68" builtinId="53" customBuiltin="1"/>
    <cellStyle name="Explanatory Text 2" xfId="31" xr:uid="{00000000-0005-0000-0000-000051000000}"/>
    <cellStyle name="Good" xfId="59" builtinId="26" customBuiltin="1"/>
    <cellStyle name="Good 2" xfId="32" xr:uid="{00000000-0005-0000-0000-000053000000}"/>
    <cellStyle name="Heading 1" xfId="55" builtinId="16" customBuiltin="1"/>
    <cellStyle name="Heading 1 2" xfId="33" xr:uid="{00000000-0005-0000-0000-000055000000}"/>
    <cellStyle name="Heading 2" xfId="56" builtinId="17" customBuiltin="1"/>
    <cellStyle name="Heading 2 2" xfId="34" xr:uid="{00000000-0005-0000-0000-000057000000}"/>
    <cellStyle name="Heading 3" xfId="57" builtinId="18" customBuiltin="1"/>
    <cellStyle name="Heading 3 2" xfId="35" xr:uid="{00000000-0005-0000-0000-000059000000}"/>
    <cellStyle name="Heading 4" xfId="58" builtinId="19" customBuiltin="1"/>
    <cellStyle name="Heading 4 2" xfId="36" xr:uid="{00000000-0005-0000-0000-00005B000000}"/>
    <cellStyle name="Hyperlink" xfId="126" builtinId="8"/>
    <cellStyle name="Input" xfId="62" builtinId="20" customBuiltin="1"/>
    <cellStyle name="Input 2" xfId="37" xr:uid="{00000000-0005-0000-0000-00005E000000}"/>
    <cellStyle name="Linked Cell" xfId="65" builtinId="24" customBuiltin="1"/>
    <cellStyle name="Linked Cell 2" xfId="38" xr:uid="{00000000-0005-0000-0000-000060000000}"/>
    <cellStyle name="Neutral" xfId="61" builtinId="28" customBuiltin="1"/>
    <cellStyle name="Neutral 2" xfId="39" xr:uid="{00000000-0005-0000-0000-000062000000}"/>
    <cellStyle name="Normal" xfId="0" builtinId="0"/>
    <cellStyle name="Normal 10" xfId="112" xr:uid="{00000000-0005-0000-0000-000064000000}"/>
    <cellStyle name="Normal 2" xfId="40" xr:uid="{00000000-0005-0000-0000-000065000000}"/>
    <cellStyle name="Normal 2 2" xfId="41" xr:uid="{00000000-0005-0000-0000-000066000000}"/>
    <cellStyle name="Normal 2 3" xfId="42" xr:uid="{00000000-0005-0000-0000-000067000000}"/>
    <cellStyle name="Normal 3" xfId="43" xr:uid="{00000000-0005-0000-0000-000068000000}"/>
    <cellStyle name="Normal 3 2" xfId="44" xr:uid="{00000000-0005-0000-0000-000069000000}"/>
    <cellStyle name="Normal 4" xfId="45" xr:uid="{00000000-0005-0000-0000-00006A000000}"/>
    <cellStyle name="Normal 4 2" xfId="127" xr:uid="{00000000-0005-0000-0000-00006B000000}"/>
    <cellStyle name="Normal 5" xfId="46" xr:uid="{00000000-0005-0000-0000-00006C000000}"/>
    <cellStyle name="Normal 6" xfId="2" xr:uid="{00000000-0005-0000-0000-00006D000000}"/>
    <cellStyle name="Normal 7" xfId="95" xr:uid="{00000000-0005-0000-0000-00006E000000}"/>
    <cellStyle name="Normal 8" xfId="47" xr:uid="{00000000-0005-0000-0000-00006F000000}"/>
    <cellStyle name="Normal 9" xfId="94" xr:uid="{00000000-0005-0000-0000-000070000000}"/>
    <cellStyle name="Normal 9 2" xfId="97" xr:uid="{00000000-0005-0000-0000-000071000000}"/>
    <cellStyle name="Normal 9 3" xfId="98" xr:uid="{00000000-0005-0000-0000-000072000000}"/>
    <cellStyle name="Normal_2013CEME Appendix A MasterWaPSCoastColR_April25-13  SM" xfId="53" xr:uid="{00000000-0005-0000-0000-000073000000}"/>
    <cellStyle name="Note 2" xfId="48" xr:uid="{00000000-0005-0000-0000-000074000000}"/>
    <cellStyle name="Note 3" xfId="96" xr:uid="{00000000-0005-0000-0000-000075000000}"/>
    <cellStyle name="Note 4" xfId="99" xr:uid="{00000000-0005-0000-0000-000076000000}"/>
    <cellStyle name="Note 5" xfId="113" xr:uid="{00000000-0005-0000-0000-000077000000}"/>
    <cellStyle name="Output" xfId="63" builtinId="21" customBuiltin="1"/>
    <cellStyle name="Output 2" xfId="49" xr:uid="{00000000-0005-0000-0000-000079000000}"/>
    <cellStyle name="Percent" xfId="128" builtinId="5"/>
    <cellStyle name="Percent 2" xfId="50" xr:uid="{00000000-0005-0000-0000-00007B000000}"/>
    <cellStyle name="Title" xfId="54" builtinId="15" customBuiltin="1"/>
    <cellStyle name="Total" xfId="69" builtinId="25" customBuiltin="1"/>
    <cellStyle name="Total 2" xfId="51" xr:uid="{00000000-0005-0000-0000-00007E000000}"/>
    <cellStyle name="Warning Text" xfId="67" builtinId="11" customBuiltin="1"/>
    <cellStyle name="Warning Text 2" xfId="52" xr:uid="{00000000-0005-0000-0000-000080000000}"/>
  </cellStyles>
  <dxfs count="0"/>
  <tableStyles count="0" defaultTableStyle="TableStyleMedium2" defaultPivotStyle="PivotStyleLight16"/>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4"/>
          <c:order val="0"/>
          <c:tx>
            <c:strRef>
              <c:f>'Exec summ'!$E$1</c:f>
              <c:strCache>
                <c:ptCount val="1"/>
                <c:pt idx="0">
                  <c:v>U.S. ISBM</c:v>
                </c:pt>
              </c:strCache>
            </c:strRef>
          </c:tx>
          <c:spPr>
            <a:solidFill>
              <a:schemeClr val="tx1"/>
            </a:solidFill>
            <a:ln>
              <a:solidFill>
                <a:schemeClr val="tx1"/>
              </a:solidFill>
            </a:ln>
          </c:spPr>
          <c:invertIfNegative val="0"/>
          <c:cat>
            <c:numRef>
              <c:f>'Exec summ'!$A$2:$A$23</c:f>
              <c:numCache>
                <c:formatCode>General</c:formatCode>
                <c:ptCount val="22"/>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cat>
          <c:val>
            <c:numRef>
              <c:f>'Exec summ'!$E$2:$E$23</c:f>
              <c:numCache>
                <c:formatCode>_(* #,##0_);_(* \(#,##0\);_(* "-"??_);_(@_)</c:formatCode>
                <c:ptCount val="22"/>
                <c:pt idx="0">
                  <c:v>358878.48</c:v>
                </c:pt>
                <c:pt idx="1">
                  <c:v>336259.1</c:v>
                </c:pt>
                <c:pt idx="2">
                  <c:v>704387.33648518356</c:v>
                </c:pt>
                <c:pt idx="3">
                  <c:v>806959.8786386135</c:v>
                </c:pt>
                <c:pt idx="4">
                  <c:v>717941.72182741121</c:v>
                </c:pt>
                <c:pt idx="5">
                  <c:v>722507.3676470588</c:v>
                </c:pt>
                <c:pt idx="6">
                  <c:v>591659.09545454546</c:v>
                </c:pt>
                <c:pt idx="7">
                  <c:v>538710.1</c:v>
                </c:pt>
                <c:pt idx="8">
                  <c:v>429297.5</c:v>
                </c:pt>
                <c:pt idx="9">
                  <c:v>524952.19999999995</c:v>
                </c:pt>
                <c:pt idx="10">
                  <c:v>463158.06</c:v>
                </c:pt>
                <c:pt idx="11">
                  <c:v>780188.71322580648</c:v>
                </c:pt>
                <c:pt idx="12">
                  <c:v>761066.1884905661</c:v>
                </c:pt>
                <c:pt idx="13">
                  <c:v>782865.20543260407</c:v>
                </c:pt>
                <c:pt idx="14">
                  <c:v>935834.42996205296</c:v>
                </c:pt>
                <c:pt idx="15">
                  <c:v>1005002.8055009117</c:v>
                </c:pt>
                <c:pt idx="16">
                  <c:v>1127405.8900000001</c:v>
                </c:pt>
                <c:pt idx="17">
                  <c:v>648608.20272692549</c:v>
                </c:pt>
                <c:pt idx="18">
                  <c:v>661081.88246660784</c:v>
                </c:pt>
                <c:pt idx="19">
                  <c:v>457006.33476454159</c:v>
                </c:pt>
                <c:pt idx="20">
                  <c:v>411433.62281154003</c:v>
                </c:pt>
                <c:pt idx="21">
                  <c:v>412552.25076916593</c:v>
                </c:pt>
              </c:numCache>
            </c:numRef>
          </c:val>
          <c:extLst>
            <c:ext xmlns:c16="http://schemas.microsoft.com/office/drawing/2014/chart" uri="{C3380CC4-5D6E-409C-BE32-E72D297353CC}">
              <c16:uniqueId val="{00000000-3162-4402-ABCB-AFBB5DCED58C}"/>
            </c:ext>
          </c:extLst>
        </c:ser>
        <c:ser>
          <c:idx val="1"/>
          <c:order val="1"/>
          <c:tx>
            <c:strRef>
              <c:f>'Exec summ'!$B$1</c:f>
              <c:strCache>
                <c:ptCount val="1"/>
                <c:pt idx="0">
                  <c:v>US AABM</c:v>
                </c:pt>
              </c:strCache>
            </c:strRef>
          </c:tx>
          <c:spPr>
            <a:pattFill prst="pct5">
              <a:fgClr>
                <a:schemeClr val="tx1"/>
              </a:fgClr>
              <a:bgClr>
                <a:schemeClr val="bg1"/>
              </a:bgClr>
            </a:pattFill>
            <a:ln>
              <a:solidFill>
                <a:schemeClr val="tx1"/>
              </a:solidFill>
            </a:ln>
          </c:spPr>
          <c:invertIfNegative val="0"/>
          <c:cat>
            <c:numRef>
              <c:f>'Exec summ'!$A$2:$A$23</c:f>
              <c:numCache>
                <c:formatCode>General</c:formatCode>
                <c:ptCount val="22"/>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cat>
          <c:val>
            <c:numRef>
              <c:f>'Exec summ'!$B$2:$B$23</c:f>
              <c:numCache>
                <c:formatCode>_(* #,##0_);_(* \(#,##0\);_(* "-"??_);_(@_)</c:formatCode>
                <c:ptCount val="22"/>
                <c:pt idx="0">
                  <c:v>198842.1900003</c:v>
                </c:pt>
                <c:pt idx="1">
                  <c:v>186492.77967419999</c:v>
                </c:pt>
                <c:pt idx="2">
                  <c:v>186919.06000010003</c:v>
                </c:pt>
                <c:pt idx="3">
                  <c:v>357132.58000050002</c:v>
                </c:pt>
                <c:pt idx="4">
                  <c:v>380152.06000000698</c:v>
                </c:pt>
                <c:pt idx="5">
                  <c:v>417018.58484900999</c:v>
                </c:pt>
                <c:pt idx="6">
                  <c:v>388640.11459603818</c:v>
                </c:pt>
                <c:pt idx="7">
                  <c:v>360093.95278879459</c:v>
                </c:pt>
                <c:pt idx="8">
                  <c:v>328268.1368926813</c:v>
                </c:pt>
                <c:pt idx="9">
                  <c:v>172905.33190955612</c:v>
                </c:pt>
                <c:pt idx="10">
                  <c:v>227953.99208685599</c:v>
                </c:pt>
                <c:pt idx="11">
                  <c:v>230610.96949835995</c:v>
                </c:pt>
                <c:pt idx="12">
                  <c:v>291161.48010510876</c:v>
                </c:pt>
                <c:pt idx="13">
                  <c:v>242820.7225282857</c:v>
                </c:pt>
                <c:pt idx="14">
                  <c:v>191388.08531912905</c:v>
                </c:pt>
                <c:pt idx="15">
                  <c:v>435195.40035228</c:v>
                </c:pt>
                <c:pt idx="16">
                  <c:v>335025.70299628755</c:v>
                </c:pt>
                <c:pt idx="17">
                  <c:v>350704.19161037164</c:v>
                </c:pt>
                <c:pt idx="18">
                  <c:v>175413.65041673998</c:v>
                </c:pt>
                <c:pt idx="19">
                  <c:v>127776.12824680001</c:v>
                </c:pt>
                <c:pt idx="20">
                  <c:v>140306.83681489999</c:v>
                </c:pt>
                <c:pt idx="21">
                  <c:v>204624</c:v>
                </c:pt>
              </c:numCache>
            </c:numRef>
          </c:val>
          <c:extLst>
            <c:ext xmlns:c16="http://schemas.microsoft.com/office/drawing/2014/chart" uri="{C3380CC4-5D6E-409C-BE32-E72D297353CC}">
              <c16:uniqueId val="{00000001-3162-4402-ABCB-AFBB5DCED58C}"/>
            </c:ext>
          </c:extLst>
        </c:ser>
        <c:ser>
          <c:idx val="3"/>
          <c:order val="2"/>
          <c:tx>
            <c:strRef>
              <c:f>'Exec summ'!$D$1</c:f>
              <c:strCache>
                <c:ptCount val="1"/>
                <c:pt idx="0">
                  <c:v>CAN ISBM</c:v>
                </c:pt>
              </c:strCache>
            </c:strRef>
          </c:tx>
          <c:spPr>
            <a:pattFill prst="narVert">
              <a:fgClr>
                <a:schemeClr val="bg1">
                  <a:lumMod val="65000"/>
                </a:schemeClr>
              </a:fgClr>
              <a:bgClr>
                <a:schemeClr val="bg1"/>
              </a:bgClr>
            </a:pattFill>
            <a:ln>
              <a:solidFill>
                <a:schemeClr val="tx1"/>
              </a:solidFill>
            </a:ln>
          </c:spPr>
          <c:invertIfNegative val="0"/>
          <c:cat>
            <c:numRef>
              <c:f>'Exec summ'!$A$2:$A$23</c:f>
              <c:numCache>
                <c:formatCode>General</c:formatCode>
                <c:ptCount val="22"/>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cat>
          <c:val>
            <c:numRef>
              <c:f>'Exec summ'!$D$2:$D$23</c:f>
              <c:numCache>
                <c:formatCode>_(* #,##0_);_(* \(#,##0\);_(* "-"??_);_(@_)</c:formatCode>
                <c:ptCount val="22"/>
                <c:pt idx="0">
                  <c:v>229951.97999999998</c:v>
                </c:pt>
                <c:pt idx="1">
                  <c:v>174855.3327058049</c:v>
                </c:pt>
                <c:pt idx="2">
                  <c:v>211549.3366666667</c:v>
                </c:pt>
                <c:pt idx="3">
                  <c:v>244613.20977179456</c:v>
                </c:pt>
                <c:pt idx="4">
                  <c:v>258408.48357160803</c:v>
                </c:pt>
                <c:pt idx="5">
                  <c:v>302426.20507893478</c:v>
                </c:pt>
                <c:pt idx="6">
                  <c:v>293049</c:v>
                </c:pt>
                <c:pt idx="7">
                  <c:v>264092.04395719571</c:v>
                </c:pt>
                <c:pt idx="8">
                  <c:v>233979.686373089</c:v>
                </c:pt>
                <c:pt idx="9">
                  <c:v>184054.58600000001</c:v>
                </c:pt>
                <c:pt idx="10">
                  <c:v>209710</c:v>
                </c:pt>
                <c:pt idx="11">
                  <c:v>165961.31805320998</c:v>
                </c:pt>
                <c:pt idx="12">
                  <c:v>283031</c:v>
                </c:pt>
                <c:pt idx="13">
                  <c:v>201258</c:v>
                </c:pt>
                <c:pt idx="14">
                  <c:v>200802</c:v>
                </c:pt>
                <c:pt idx="15">
                  <c:v>242054</c:v>
                </c:pt>
                <c:pt idx="16">
                  <c:v>306229</c:v>
                </c:pt>
                <c:pt idx="17">
                  <c:v>195195</c:v>
                </c:pt>
                <c:pt idx="18">
                  <c:v>272717</c:v>
                </c:pt>
                <c:pt idx="19">
                  <c:v>271666</c:v>
                </c:pt>
                <c:pt idx="20">
                  <c:v>302244</c:v>
                </c:pt>
                <c:pt idx="21">
                  <c:v>252004</c:v>
                </c:pt>
              </c:numCache>
            </c:numRef>
          </c:val>
          <c:extLst>
            <c:ext xmlns:c16="http://schemas.microsoft.com/office/drawing/2014/chart" uri="{C3380CC4-5D6E-409C-BE32-E72D297353CC}">
              <c16:uniqueId val="{00000002-3162-4402-ABCB-AFBB5DCED58C}"/>
            </c:ext>
          </c:extLst>
        </c:ser>
        <c:ser>
          <c:idx val="2"/>
          <c:order val="3"/>
          <c:tx>
            <c:strRef>
              <c:f>'Exec summ'!$C$1</c:f>
              <c:strCache>
                <c:ptCount val="1"/>
                <c:pt idx="0">
                  <c:v>CAN AABM</c:v>
                </c:pt>
              </c:strCache>
            </c:strRef>
          </c:tx>
          <c:spPr>
            <a:solidFill>
              <a:schemeClr val="bg1">
                <a:lumMod val="65000"/>
              </a:schemeClr>
            </a:solidFill>
            <a:ln>
              <a:solidFill>
                <a:schemeClr val="tx1"/>
              </a:solidFill>
            </a:ln>
          </c:spPr>
          <c:invertIfNegative val="0"/>
          <c:cat>
            <c:numRef>
              <c:f>'Exec summ'!$A$2:$A$23</c:f>
              <c:numCache>
                <c:formatCode>General</c:formatCode>
                <c:ptCount val="22"/>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numCache>
            </c:numRef>
          </c:cat>
          <c:val>
            <c:numRef>
              <c:f>'Exec summ'!$C$2:$C$23</c:f>
              <c:numCache>
                <c:formatCode>_(* #,##0_);_(* \(#,##0\);_(* "-"??_);_(@_)</c:formatCode>
                <c:ptCount val="22"/>
                <c:pt idx="0">
                  <c:v>122864</c:v>
                </c:pt>
                <c:pt idx="1">
                  <c:v>120665</c:v>
                </c:pt>
                <c:pt idx="2">
                  <c:v>163638</c:v>
                </c:pt>
                <c:pt idx="3">
                  <c:v>307751</c:v>
                </c:pt>
                <c:pt idx="4">
                  <c:v>368358</c:v>
                </c:pt>
                <c:pt idx="5">
                  <c:v>456760</c:v>
                </c:pt>
                <c:pt idx="6">
                  <c:v>443085</c:v>
                </c:pt>
                <c:pt idx="7">
                  <c:v>361496</c:v>
                </c:pt>
                <c:pt idx="8">
                  <c:v>284849</c:v>
                </c:pt>
                <c:pt idx="9">
                  <c:v>241373</c:v>
                </c:pt>
                <c:pt idx="10">
                  <c:v>234087</c:v>
                </c:pt>
                <c:pt idx="11">
                  <c:v>275660</c:v>
                </c:pt>
                <c:pt idx="12">
                  <c:v>326892</c:v>
                </c:pt>
                <c:pt idx="13">
                  <c:v>255516</c:v>
                </c:pt>
                <c:pt idx="14">
                  <c:v>232785</c:v>
                </c:pt>
                <c:pt idx="15">
                  <c:v>409606</c:v>
                </c:pt>
                <c:pt idx="16">
                  <c:v>277877</c:v>
                </c:pt>
                <c:pt idx="17">
                  <c:v>293274</c:v>
                </c:pt>
                <c:pt idx="18">
                  <c:v>260746</c:v>
                </c:pt>
                <c:pt idx="19">
                  <c:v>194306</c:v>
                </c:pt>
                <c:pt idx="20">
                  <c:v>161508</c:v>
                </c:pt>
                <c:pt idx="21">
                  <c:v>79764</c:v>
                </c:pt>
              </c:numCache>
            </c:numRef>
          </c:val>
          <c:extLst>
            <c:ext xmlns:c16="http://schemas.microsoft.com/office/drawing/2014/chart" uri="{C3380CC4-5D6E-409C-BE32-E72D297353CC}">
              <c16:uniqueId val="{00000003-3162-4402-ABCB-AFBB5DCED58C}"/>
            </c:ext>
          </c:extLst>
        </c:ser>
        <c:dLbls>
          <c:showLegendKey val="0"/>
          <c:showVal val="0"/>
          <c:showCatName val="0"/>
          <c:showSerName val="0"/>
          <c:showPercent val="0"/>
          <c:showBubbleSize val="0"/>
        </c:dLbls>
        <c:gapWidth val="65"/>
        <c:overlap val="100"/>
        <c:axId val="29009608"/>
        <c:axId val="29010760"/>
      </c:barChart>
      <c:catAx>
        <c:axId val="29009608"/>
        <c:scaling>
          <c:orientation val="minMax"/>
        </c:scaling>
        <c:delete val="0"/>
        <c:axPos val="b"/>
        <c:title>
          <c:tx>
            <c:rich>
              <a:bodyPr/>
              <a:lstStyle/>
              <a:p>
                <a:pPr>
                  <a:defRPr sz="1200"/>
                </a:pPr>
                <a:r>
                  <a:rPr lang="en-US" sz="1200"/>
                  <a:t>Year</a:t>
                </a:r>
              </a:p>
            </c:rich>
          </c:tx>
          <c:overlay val="0"/>
        </c:title>
        <c:numFmt formatCode="General" sourceLinked="1"/>
        <c:majorTickMark val="out"/>
        <c:minorTickMark val="none"/>
        <c:tickLblPos val="nextTo"/>
        <c:crossAx val="29010760"/>
        <c:crosses val="autoZero"/>
        <c:auto val="1"/>
        <c:lblAlgn val="ctr"/>
        <c:lblOffset val="100"/>
        <c:noMultiLvlLbl val="0"/>
      </c:catAx>
      <c:valAx>
        <c:axId val="29010760"/>
        <c:scaling>
          <c:orientation val="minMax"/>
        </c:scaling>
        <c:delete val="0"/>
        <c:axPos val="l"/>
        <c:majorGridlines/>
        <c:title>
          <c:tx>
            <c:rich>
              <a:bodyPr rot="-5400000" vert="horz"/>
              <a:lstStyle/>
              <a:p>
                <a:pPr>
                  <a:defRPr sz="1200"/>
                </a:pPr>
                <a:r>
                  <a:rPr lang="en-US" sz="1200"/>
                  <a:t>LC</a:t>
                </a:r>
              </a:p>
            </c:rich>
          </c:tx>
          <c:overlay val="0"/>
        </c:title>
        <c:numFmt formatCode="_(* #,##0_);_(* \(#,##0\);_(* &quot;-&quot;??_);_(@_)" sourceLinked="1"/>
        <c:majorTickMark val="out"/>
        <c:minorTickMark val="none"/>
        <c:tickLblPos val="nextTo"/>
        <c:txPr>
          <a:bodyPr/>
          <a:lstStyle/>
          <a:p>
            <a:pPr>
              <a:defRPr sz="1200"/>
            </a:pPr>
            <a:endParaRPr lang="en-US"/>
          </a:p>
        </c:txPr>
        <c:crossAx val="29009608"/>
        <c:crosses val="autoZero"/>
        <c:crossBetween val="between"/>
      </c:valAx>
    </c:plotArea>
    <c:legend>
      <c:legendPos val="r"/>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152400</xdr:colOff>
      <xdr:row>0</xdr:row>
      <xdr:rowOff>57150</xdr:rowOff>
    </xdr:from>
    <xdr:to>
      <xdr:col>19</xdr:col>
      <xdr:colOff>114300</xdr:colOff>
      <xdr:row>22</xdr:row>
      <xdr:rowOff>28575</xdr:rowOff>
    </xdr:to>
    <xdr:graphicFrame macro="">
      <xdr:nvGraphicFramePr>
        <xdr:cNvPr id="2" name="Chart 1">
          <a:extLst>
            <a:ext uri="{FF2B5EF4-FFF2-40B4-BE49-F238E27FC236}">
              <a16:creationId xmlns:a16="http://schemas.microsoft.com/office/drawing/2014/main" id="{00000000-0008-0000-1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arrie LaVoy" id="{AD25851E-2CDC-489F-8961-A4DDDA2E6479}" userId="Larrie LaVoy" providerId="None"/>
  <person displayName="Dapp, Derek R (DFW)" id="{C3529277-B453-4E26-A3E6-A6979D763CD1}" userId="S::Derek.Dapp@dfw.wa.gov::dc943764-6bd6-45c3-ba8f-3e367fa4764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52" dT="2023-05-04T19:46:39.85" personId="{C3529277-B453-4E26-A3E6-A6979D763CD1}" id="{AC2F5588-DD49-4E2A-8C73-45A543AE8209}">
    <text>Did update these after JC identified they weren't updated on 5.3.2023</text>
  </threadedComment>
</ThreadedComments>
</file>

<file path=xl/threadedComments/threadedComment2.xml><?xml version="1.0" encoding="utf-8"?>
<ThreadedComments xmlns="http://schemas.microsoft.com/office/spreadsheetml/2018/threadedcomments" xmlns:x="http://schemas.openxmlformats.org/spreadsheetml/2006/main">
  <threadedComment ref="G1" personId="{AD25851E-2CDC-489F-8961-A4DDDA2E6479}" id="{F109641C-9C6C-4613-9B6C-42146AA0832B}">
    <text>does not include CAN TBR catches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0.bin"/><Relationship Id="rId4" Type="http://schemas.microsoft.com/office/2017/10/relationships/threadedComment" Target="../threadedComments/threadedComment1.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8.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8">
    <tabColor rgb="FFFFFF00"/>
  </sheetPr>
  <dimension ref="B1:N32"/>
  <sheetViews>
    <sheetView zoomScaleNormal="100" workbookViewId="0">
      <selection activeCell="I10" sqref="I10"/>
    </sheetView>
  </sheetViews>
  <sheetFormatPr defaultColWidth="9.140625" defaultRowHeight="15.75" x14ac:dyDescent="0.25"/>
  <cols>
    <col min="1" max="16384" width="9.140625" style="84"/>
  </cols>
  <sheetData>
    <row r="1" spans="2:14" ht="16.5" thickBot="1" x14ac:dyDescent="0.3"/>
    <row r="2" spans="2:14" ht="15.75" customHeight="1" x14ac:dyDescent="0.25">
      <c r="B2" s="233" t="s">
        <v>0</v>
      </c>
      <c r="C2" s="234"/>
      <c r="D2" s="234"/>
      <c r="E2" s="234"/>
      <c r="F2" s="234"/>
      <c r="G2" s="235"/>
      <c r="H2" s="83"/>
      <c r="I2" s="221" t="s">
        <v>1</v>
      </c>
      <c r="J2" s="222"/>
      <c r="K2" s="223"/>
      <c r="L2" s="83"/>
      <c r="M2" s="83"/>
      <c r="N2" s="83"/>
    </row>
    <row r="3" spans="2:14" x14ac:dyDescent="0.25">
      <c r="B3" s="236"/>
      <c r="C3" s="237"/>
      <c r="D3" s="237"/>
      <c r="E3" s="237"/>
      <c r="F3" s="237"/>
      <c r="G3" s="238"/>
      <c r="H3" s="83"/>
      <c r="I3" s="224"/>
      <c r="J3" s="225"/>
      <c r="K3" s="226"/>
      <c r="L3" s="83"/>
      <c r="M3" s="83"/>
      <c r="N3" s="83"/>
    </row>
    <row r="4" spans="2:14" x14ac:dyDescent="0.25">
      <c r="B4" s="236"/>
      <c r="C4" s="237"/>
      <c r="D4" s="237"/>
      <c r="E4" s="237"/>
      <c r="F4" s="237"/>
      <c r="G4" s="238"/>
      <c r="H4" s="83"/>
      <c r="I4" s="85"/>
      <c r="J4" s="89"/>
      <c r="K4" s="86"/>
      <c r="L4" s="83"/>
      <c r="M4" s="83"/>
      <c r="N4" s="83"/>
    </row>
    <row r="5" spans="2:14" x14ac:dyDescent="0.25">
      <c r="B5" s="236"/>
      <c r="C5" s="237"/>
      <c r="D5" s="237"/>
      <c r="E5" s="237"/>
      <c r="F5" s="237"/>
      <c r="G5" s="238"/>
      <c r="H5" s="83"/>
      <c r="I5" s="227" t="s">
        <v>2</v>
      </c>
      <c r="J5" s="228"/>
      <c r="K5" s="229"/>
      <c r="L5" s="83"/>
      <c r="M5" s="83"/>
      <c r="N5" s="83"/>
    </row>
    <row r="6" spans="2:14" ht="15.75" customHeight="1" x14ac:dyDescent="0.25">
      <c r="B6" s="236"/>
      <c r="C6" s="237"/>
      <c r="D6" s="237"/>
      <c r="E6" s="237"/>
      <c r="F6" s="237"/>
      <c r="G6" s="238"/>
      <c r="H6" s="83"/>
      <c r="I6" s="227"/>
      <c r="J6" s="228"/>
      <c r="K6" s="229"/>
      <c r="L6" s="83"/>
      <c r="M6" s="83"/>
      <c r="N6" s="83"/>
    </row>
    <row r="7" spans="2:14" x14ac:dyDescent="0.25">
      <c r="B7" s="236"/>
      <c r="C7" s="237"/>
      <c r="D7" s="237"/>
      <c r="E7" s="237"/>
      <c r="F7" s="237"/>
      <c r="G7" s="238"/>
      <c r="H7" s="83"/>
      <c r="I7" s="227"/>
      <c r="J7" s="228"/>
      <c r="K7" s="229"/>
      <c r="L7" s="83"/>
      <c r="M7" s="83"/>
      <c r="N7" s="83"/>
    </row>
    <row r="8" spans="2:14" x14ac:dyDescent="0.25">
      <c r="B8" s="236"/>
      <c r="C8" s="237"/>
      <c r="D8" s="237"/>
      <c r="E8" s="237"/>
      <c r="F8" s="237"/>
      <c r="G8" s="238"/>
      <c r="H8" s="83"/>
      <c r="I8" s="227"/>
      <c r="J8" s="228"/>
      <c r="K8" s="229"/>
      <c r="L8" s="83"/>
      <c r="M8" s="83"/>
      <c r="N8" s="83"/>
    </row>
    <row r="9" spans="2:14" x14ac:dyDescent="0.25">
      <c r="B9" s="236"/>
      <c r="C9" s="237"/>
      <c r="D9" s="237"/>
      <c r="E9" s="237"/>
      <c r="F9" s="237"/>
      <c r="G9" s="238"/>
      <c r="H9" s="83"/>
      <c r="I9" s="230"/>
      <c r="J9" s="231"/>
      <c r="K9" s="232"/>
      <c r="L9" s="83"/>
      <c r="M9" s="83"/>
      <c r="N9" s="83"/>
    </row>
    <row r="10" spans="2:14" x14ac:dyDescent="0.25">
      <c r="B10" s="236"/>
      <c r="C10" s="237"/>
      <c r="D10" s="237"/>
      <c r="E10" s="237"/>
      <c r="F10" s="237"/>
      <c r="G10" s="238"/>
      <c r="H10" s="6"/>
      <c r="I10" s="6"/>
      <c r="J10" s="6"/>
      <c r="K10" s="6"/>
      <c r="L10" s="6"/>
      <c r="M10" s="83"/>
      <c r="N10" s="83"/>
    </row>
    <row r="11" spans="2:14" ht="16.5" thickBot="1" x14ac:dyDescent="0.3">
      <c r="B11" s="239"/>
      <c r="C11" s="240"/>
      <c r="D11" s="240"/>
      <c r="E11" s="240"/>
      <c r="F11" s="240"/>
      <c r="G11" s="241"/>
      <c r="H11" s="6"/>
      <c r="I11" s="6"/>
      <c r="J11" s="6"/>
      <c r="K11" s="6"/>
      <c r="L11" s="6"/>
      <c r="M11" s="83"/>
      <c r="N11" s="83"/>
    </row>
    <row r="12" spans="2:14" x14ac:dyDescent="0.25">
      <c r="B12" s="83"/>
      <c r="C12" s="83"/>
      <c r="D12" s="83"/>
      <c r="E12" s="83"/>
      <c r="F12" s="83"/>
      <c r="G12" s="83"/>
      <c r="H12" s="6"/>
      <c r="I12" s="6"/>
      <c r="J12" s="6"/>
      <c r="K12" s="6"/>
      <c r="L12" s="6"/>
      <c r="M12" s="83"/>
      <c r="N12" s="83"/>
    </row>
    <row r="13" spans="2:14" x14ac:dyDescent="0.25">
      <c r="B13" s="83"/>
      <c r="C13" s="83"/>
      <c r="D13" s="83"/>
      <c r="E13" s="83"/>
      <c r="F13" s="83"/>
      <c r="G13" s="83"/>
      <c r="H13" s="6"/>
      <c r="I13" s="6"/>
      <c r="J13" s="6"/>
      <c r="K13" s="6"/>
      <c r="L13" s="6"/>
      <c r="M13" s="83"/>
      <c r="N13" s="83"/>
    </row>
    <row r="14" spans="2:14" x14ac:dyDescent="0.25">
      <c r="B14" s="83"/>
      <c r="C14" s="83"/>
      <c r="D14" s="83"/>
      <c r="E14" s="83"/>
      <c r="F14" s="83"/>
      <c r="G14" s="83"/>
      <c r="H14" s="6"/>
      <c r="I14" s="6"/>
      <c r="J14" s="6"/>
      <c r="K14" s="6"/>
      <c r="L14" s="6"/>
      <c r="M14" s="83"/>
      <c r="N14" s="83"/>
    </row>
    <row r="15" spans="2:14" x14ac:dyDescent="0.25">
      <c r="B15" s="83"/>
      <c r="C15" s="83"/>
      <c r="D15" s="83"/>
      <c r="E15" s="83"/>
      <c r="F15" s="83"/>
      <c r="G15" s="83"/>
      <c r="H15" s="83"/>
      <c r="I15" s="83"/>
      <c r="J15" s="83"/>
      <c r="K15" s="83"/>
      <c r="L15" s="83"/>
      <c r="M15" s="83"/>
      <c r="N15" s="83"/>
    </row>
    <row r="16" spans="2:14" x14ac:dyDescent="0.25">
      <c r="B16" s="83"/>
      <c r="C16" s="83"/>
      <c r="D16" s="83"/>
      <c r="E16" s="83"/>
      <c r="F16" s="83"/>
      <c r="G16" s="83"/>
      <c r="H16" s="83"/>
      <c r="I16" s="83"/>
      <c r="J16" s="83"/>
      <c r="K16" s="83"/>
      <c r="L16" s="83"/>
      <c r="M16" s="83"/>
      <c r="N16" s="83"/>
    </row>
    <row r="17" spans="2:14" x14ac:dyDescent="0.25">
      <c r="B17" s="83"/>
      <c r="C17" s="83"/>
      <c r="D17" s="83"/>
      <c r="E17" s="83"/>
      <c r="F17" s="83"/>
      <c r="G17" s="83"/>
      <c r="H17" s="83"/>
      <c r="I17" s="83"/>
      <c r="J17" s="83"/>
      <c r="K17" s="83"/>
      <c r="L17" s="83"/>
      <c r="M17" s="83"/>
      <c r="N17" s="83"/>
    </row>
    <row r="18" spans="2:14" x14ac:dyDescent="0.25">
      <c r="B18" s="83"/>
      <c r="C18" s="83"/>
      <c r="D18" s="83"/>
      <c r="E18" s="83"/>
      <c r="F18" s="83"/>
      <c r="G18" s="83"/>
      <c r="H18" s="83"/>
      <c r="I18" s="83"/>
      <c r="J18" s="83"/>
      <c r="K18" s="83"/>
      <c r="L18" s="83"/>
      <c r="M18" s="83"/>
      <c r="N18" s="83"/>
    </row>
    <row r="19" spans="2:14" x14ac:dyDescent="0.25">
      <c r="B19" s="83"/>
      <c r="C19" s="83"/>
      <c r="D19" s="83"/>
      <c r="E19" s="83"/>
      <c r="F19" s="83"/>
      <c r="G19" s="83"/>
      <c r="H19" s="83"/>
      <c r="I19" s="83"/>
      <c r="J19" s="83"/>
      <c r="K19" s="83"/>
      <c r="L19" s="83"/>
      <c r="M19" s="83"/>
      <c r="N19" s="83"/>
    </row>
    <row r="20" spans="2:14" x14ac:dyDescent="0.25">
      <c r="B20" s="83"/>
      <c r="C20" s="83"/>
      <c r="D20" s="83"/>
      <c r="E20" s="83"/>
      <c r="F20" s="83"/>
      <c r="G20" s="83"/>
      <c r="H20" s="83"/>
      <c r="I20" s="83"/>
      <c r="J20" s="83"/>
      <c r="K20" s="83"/>
      <c r="L20" s="83"/>
      <c r="M20" s="83"/>
      <c r="N20" s="83"/>
    </row>
    <row r="21" spans="2:14" x14ac:dyDescent="0.25">
      <c r="B21" s="83"/>
      <c r="C21" s="83"/>
      <c r="D21" s="83"/>
      <c r="E21" s="83"/>
      <c r="F21" s="83"/>
      <c r="G21" s="83"/>
      <c r="H21" s="83"/>
      <c r="I21" s="83"/>
      <c r="J21" s="83"/>
      <c r="K21" s="83"/>
      <c r="L21" s="83"/>
      <c r="M21" s="83"/>
      <c r="N21" s="83"/>
    </row>
    <row r="22" spans="2:14" x14ac:dyDescent="0.25">
      <c r="B22" s="83"/>
      <c r="C22" s="83"/>
      <c r="D22" s="83"/>
      <c r="E22" s="83"/>
      <c r="F22" s="83"/>
      <c r="G22" s="83"/>
      <c r="H22" s="83"/>
      <c r="I22" s="83"/>
      <c r="J22" s="83"/>
      <c r="K22" s="83"/>
      <c r="L22" s="83"/>
      <c r="M22" s="83"/>
      <c r="N22" s="83"/>
    </row>
    <row r="23" spans="2:14" x14ac:dyDescent="0.25">
      <c r="B23" s="83"/>
      <c r="C23" s="83"/>
      <c r="D23" s="83"/>
      <c r="E23" s="83"/>
      <c r="F23" s="83"/>
      <c r="G23" s="83"/>
      <c r="H23" s="83"/>
      <c r="I23" s="83"/>
      <c r="J23" s="83"/>
      <c r="K23" s="83"/>
      <c r="L23" s="83"/>
      <c r="M23" s="83"/>
      <c r="N23" s="83"/>
    </row>
    <row r="24" spans="2:14" x14ac:dyDescent="0.25">
      <c r="B24" s="83"/>
      <c r="C24" s="83"/>
      <c r="D24" s="83"/>
      <c r="E24" s="83"/>
      <c r="F24" s="83"/>
      <c r="G24" s="83"/>
      <c r="H24" s="83"/>
      <c r="I24" s="83"/>
      <c r="J24" s="83"/>
      <c r="K24" s="83"/>
      <c r="L24" s="83"/>
      <c r="M24" s="83"/>
      <c r="N24" s="83"/>
    </row>
    <row r="25" spans="2:14" x14ac:dyDescent="0.25">
      <c r="B25" s="83"/>
      <c r="C25" s="83"/>
      <c r="D25" s="83"/>
      <c r="E25" s="83"/>
      <c r="F25" s="83"/>
      <c r="G25" s="83"/>
      <c r="H25" s="83"/>
      <c r="I25" s="83"/>
      <c r="J25" s="83"/>
      <c r="K25" s="83"/>
      <c r="L25" s="83"/>
      <c r="M25" s="83"/>
      <c r="N25" s="83"/>
    </row>
    <row r="26" spans="2:14" x14ac:dyDescent="0.25">
      <c r="B26" s="83"/>
      <c r="C26" s="83"/>
      <c r="D26" s="83"/>
      <c r="E26" s="83"/>
      <c r="F26" s="83"/>
      <c r="G26" s="83"/>
      <c r="H26" s="83"/>
      <c r="I26" s="83"/>
      <c r="J26" s="83"/>
      <c r="K26" s="83"/>
      <c r="L26" s="83"/>
      <c r="M26" s="83"/>
      <c r="N26" s="83"/>
    </row>
    <row r="27" spans="2:14" x14ac:dyDescent="0.25">
      <c r="B27" s="83"/>
      <c r="C27" s="83"/>
      <c r="D27" s="83"/>
      <c r="E27" s="83"/>
      <c r="F27" s="83"/>
      <c r="G27" s="83"/>
      <c r="H27" s="83"/>
      <c r="I27" s="83"/>
      <c r="J27" s="83"/>
      <c r="K27" s="83"/>
      <c r="L27" s="83"/>
      <c r="M27" s="83"/>
      <c r="N27" s="83"/>
    </row>
    <row r="28" spans="2:14" x14ac:dyDescent="0.25">
      <c r="B28" s="83"/>
      <c r="C28" s="83"/>
      <c r="D28" s="83"/>
      <c r="E28" s="83"/>
      <c r="F28" s="83"/>
      <c r="G28" s="83"/>
      <c r="H28" s="83"/>
      <c r="I28" s="83"/>
      <c r="J28" s="83"/>
      <c r="K28" s="83"/>
      <c r="L28" s="83"/>
      <c r="M28" s="83"/>
      <c r="N28" s="83"/>
    </row>
    <row r="29" spans="2:14" x14ac:dyDescent="0.25">
      <c r="B29" s="83"/>
      <c r="C29" s="83"/>
      <c r="D29" s="83"/>
      <c r="E29" s="83"/>
      <c r="F29" s="83"/>
      <c r="G29" s="83"/>
      <c r="H29" s="83"/>
      <c r="I29" s="83"/>
      <c r="J29" s="83"/>
      <c r="K29" s="83"/>
      <c r="L29" s="83"/>
      <c r="M29" s="83"/>
      <c r="N29" s="83"/>
    </row>
    <row r="30" spans="2:14" x14ac:dyDescent="0.25">
      <c r="B30" s="83"/>
      <c r="C30" s="83"/>
      <c r="D30" s="83"/>
      <c r="E30" s="83"/>
      <c r="F30" s="83"/>
      <c r="G30" s="83"/>
      <c r="H30" s="83"/>
      <c r="I30" s="83"/>
      <c r="J30" s="83"/>
      <c r="K30" s="83"/>
      <c r="L30" s="83"/>
      <c r="M30" s="83"/>
      <c r="N30" s="83"/>
    </row>
    <row r="31" spans="2:14" x14ac:dyDescent="0.25">
      <c r="B31" s="83"/>
      <c r="C31" s="83"/>
      <c r="D31" s="83"/>
      <c r="E31" s="83"/>
      <c r="F31" s="83"/>
      <c r="G31" s="83"/>
      <c r="H31" s="83"/>
      <c r="I31" s="83"/>
      <c r="J31" s="83"/>
      <c r="K31" s="83"/>
      <c r="L31" s="83"/>
      <c r="M31" s="83"/>
      <c r="N31" s="83"/>
    </row>
    <row r="32" spans="2:14" x14ac:dyDescent="0.25">
      <c r="B32" s="83"/>
      <c r="C32" s="83"/>
      <c r="D32" s="83"/>
      <c r="E32" s="83"/>
      <c r="F32" s="83"/>
      <c r="G32" s="83"/>
      <c r="H32" s="83"/>
      <c r="I32" s="83"/>
      <c r="J32" s="83"/>
      <c r="K32" s="83"/>
      <c r="L32" s="83"/>
      <c r="M32" s="83"/>
      <c r="N32" s="83"/>
    </row>
  </sheetData>
  <mergeCells count="3">
    <mergeCell ref="I2:K3"/>
    <mergeCell ref="I5:K9"/>
    <mergeCell ref="B2:G1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BA141"/>
  <sheetViews>
    <sheetView zoomScale="85" zoomScaleNormal="85" workbookViewId="0"/>
  </sheetViews>
  <sheetFormatPr defaultColWidth="9.140625" defaultRowHeight="15" x14ac:dyDescent="0.25"/>
  <cols>
    <col min="1" max="1" width="11.42578125" style="6" customWidth="1"/>
    <col min="2" max="2" width="8.28515625" style="12" customWidth="1"/>
    <col min="3" max="3" width="5.85546875" style="12" customWidth="1"/>
    <col min="4" max="4" width="6.85546875" style="12" customWidth="1"/>
    <col min="5" max="5" width="7.5703125" style="12" bestFit="1" customWidth="1"/>
    <col min="6" max="6" width="8" style="12" customWidth="1"/>
    <col min="7" max="7" width="8.85546875" style="12" customWidth="1"/>
    <col min="8" max="8" width="8.7109375" style="12" bestFit="1" customWidth="1"/>
    <col min="9" max="9" width="6.85546875" style="12" customWidth="1"/>
    <col min="10" max="10" width="6.5703125" style="12" customWidth="1"/>
    <col min="11" max="11" width="7.5703125" style="12" bestFit="1" customWidth="1"/>
    <col min="12" max="12" width="6.28515625" style="12" customWidth="1"/>
    <col min="13" max="13" width="6" style="12" customWidth="1"/>
    <col min="14" max="14" width="7.5703125" style="12" customWidth="1"/>
    <col min="15" max="15" width="4.5703125" style="12" customWidth="1"/>
    <col min="16" max="16" width="6" style="12" customWidth="1"/>
    <col min="17" max="17" width="8.7109375" style="12" bestFit="1" customWidth="1"/>
    <col min="18" max="18" width="8" style="12" customWidth="1"/>
    <col min="19" max="19" width="7.85546875" style="12" customWidth="1"/>
    <col min="20" max="53" width="9.140625" style="12"/>
    <col min="54" max="16384" width="9.140625" style="6"/>
  </cols>
  <sheetData>
    <row r="1" spans="1:19" ht="15.75" thickBot="1" x14ac:dyDescent="0.3">
      <c r="A1" s="6" t="s">
        <v>135</v>
      </c>
    </row>
    <row r="2" spans="1:19" ht="16.5" customHeight="1" thickBot="1" x14ac:dyDescent="0.3">
      <c r="A2" s="40" t="s">
        <v>5</v>
      </c>
      <c r="B2" s="242" t="s">
        <v>47</v>
      </c>
      <c r="C2" s="243"/>
      <c r="D2" s="243"/>
      <c r="E2" s="243"/>
      <c r="F2" s="243"/>
      <c r="G2" s="243"/>
      <c r="H2" s="243"/>
      <c r="I2" s="243"/>
      <c r="J2" s="243"/>
      <c r="K2" s="243"/>
      <c r="L2" s="243"/>
      <c r="M2" s="243"/>
      <c r="N2" s="243"/>
      <c r="O2" s="243"/>
      <c r="P2" s="243"/>
      <c r="Q2" s="243"/>
      <c r="R2" s="243"/>
      <c r="S2" s="244"/>
    </row>
    <row r="3" spans="1:19" ht="15.75" customHeight="1" thickBot="1" x14ac:dyDescent="0.3">
      <c r="A3" s="41"/>
      <c r="B3" s="253" t="s">
        <v>48</v>
      </c>
      <c r="C3" s="254"/>
      <c r="D3" s="255"/>
      <c r="E3" s="253" t="s">
        <v>165</v>
      </c>
      <c r="F3" s="254"/>
      <c r="G3" s="255"/>
      <c r="H3" s="253" t="s">
        <v>164</v>
      </c>
      <c r="I3" s="254"/>
      <c r="J3" s="255"/>
      <c r="K3" s="253" t="s">
        <v>50</v>
      </c>
      <c r="L3" s="254"/>
      <c r="M3" s="255"/>
      <c r="N3" s="253" t="s">
        <v>51</v>
      </c>
      <c r="O3" s="254"/>
      <c r="P3" s="255"/>
      <c r="Q3" s="253" t="s">
        <v>9</v>
      </c>
      <c r="R3" s="254"/>
      <c r="S3" s="255"/>
    </row>
    <row r="4" spans="1:19" ht="15.75" thickBot="1" x14ac:dyDescent="0.3">
      <c r="A4" s="8"/>
      <c r="B4" s="38" t="s">
        <v>29</v>
      </c>
      <c r="C4" s="93" t="s">
        <v>30</v>
      </c>
      <c r="D4" s="93" t="s">
        <v>21</v>
      </c>
      <c r="E4" s="29" t="s">
        <v>29</v>
      </c>
      <c r="F4" s="29" t="s">
        <v>30</v>
      </c>
      <c r="G4" s="29" t="s">
        <v>21</v>
      </c>
      <c r="H4" s="29" t="s">
        <v>29</v>
      </c>
      <c r="I4" s="29" t="s">
        <v>30</v>
      </c>
      <c r="J4" s="29" t="s">
        <v>21</v>
      </c>
      <c r="K4" s="29" t="s">
        <v>29</v>
      </c>
      <c r="L4" s="29" t="s">
        <v>30</v>
      </c>
      <c r="M4" s="29" t="s">
        <v>21</v>
      </c>
      <c r="N4" s="29" t="s">
        <v>29</v>
      </c>
      <c r="O4" s="29" t="s">
        <v>30</v>
      </c>
      <c r="P4" s="29" t="s">
        <v>21</v>
      </c>
      <c r="Q4" s="29" t="s">
        <v>29</v>
      </c>
      <c r="R4" s="29" t="s">
        <v>30</v>
      </c>
      <c r="S4" s="29" t="s">
        <v>21</v>
      </c>
    </row>
    <row r="5" spans="1:19" ht="15.75" hidden="1" thickBot="1" x14ac:dyDescent="0.3">
      <c r="A5" s="42">
        <v>1975</v>
      </c>
      <c r="B5" s="39"/>
      <c r="C5" s="39"/>
      <c r="D5" s="39"/>
      <c r="E5" s="39">
        <v>40985</v>
      </c>
      <c r="F5" s="39">
        <v>0</v>
      </c>
      <c r="G5" s="39">
        <v>40985</v>
      </c>
      <c r="H5" s="39">
        <v>135470</v>
      </c>
      <c r="I5" s="39"/>
      <c r="J5" s="39">
        <v>2302.9899999999998</v>
      </c>
      <c r="K5" s="39"/>
      <c r="L5" s="39"/>
      <c r="M5" s="39"/>
      <c r="N5" s="39"/>
      <c r="O5" s="39"/>
      <c r="P5" s="39"/>
      <c r="Q5" s="39">
        <v>176455</v>
      </c>
      <c r="R5" s="39">
        <v>0</v>
      </c>
      <c r="S5" s="39">
        <v>43287.99</v>
      </c>
    </row>
    <row r="6" spans="1:19" ht="15.75" hidden="1" thickBot="1" x14ac:dyDescent="0.3">
      <c r="A6" s="42">
        <v>1976</v>
      </c>
      <c r="B6" s="39"/>
      <c r="C6" s="39"/>
      <c r="D6" s="39"/>
      <c r="E6" s="39">
        <v>32669</v>
      </c>
      <c r="F6" s="39">
        <v>0</v>
      </c>
      <c r="G6" s="39">
        <v>32669</v>
      </c>
      <c r="H6" s="39">
        <v>145204</v>
      </c>
      <c r="I6" s="39"/>
      <c r="J6" s="39">
        <v>2468.4679999999998</v>
      </c>
      <c r="K6" s="39"/>
      <c r="L6" s="39"/>
      <c r="M6" s="39"/>
      <c r="N6" s="39"/>
      <c r="O6" s="39"/>
      <c r="P6" s="39"/>
      <c r="Q6" s="39">
        <v>177873</v>
      </c>
      <c r="R6" s="39">
        <v>0</v>
      </c>
      <c r="S6" s="39">
        <v>35137.468000000001</v>
      </c>
    </row>
    <row r="7" spans="1:19" ht="15.75" hidden="1" thickBot="1" x14ac:dyDescent="0.3">
      <c r="A7" s="42">
        <v>1977</v>
      </c>
      <c r="B7" s="39">
        <v>6972</v>
      </c>
      <c r="C7" s="39"/>
      <c r="D7" s="39">
        <v>320.71199999999999</v>
      </c>
      <c r="E7" s="39">
        <v>32409</v>
      </c>
      <c r="F7" s="39">
        <v>0</v>
      </c>
      <c r="G7" s="39">
        <v>32409</v>
      </c>
      <c r="H7" s="39">
        <v>122689</v>
      </c>
      <c r="I7" s="39"/>
      <c r="J7" s="39">
        <v>2085.7130000000002</v>
      </c>
      <c r="K7" s="39">
        <v>4773</v>
      </c>
      <c r="L7" s="39"/>
      <c r="M7" s="39">
        <v>171.828</v>
      </c>
      <c r="N7" s="39">
        <v>1544</v>
      </c>
      <c r="O7" s="39"/>
      <c r="P7" s="39">
        <v>106.536</v>
      </c>
      <c r="Q7" s="39">
        <v>168387</v>
      </c>
      <c r="R7" s="39">
        <v>0</v>
      </c>
      <c r="S7" s="39">
        <v>35093.789000000004</v>
      </c>
    </row>
    <row r="8" spans="1:19" ht="15.75" hidden="1" thickBot="1" x14ac:dyDescent="0.3">
      <c r="A8" s="42">
        <v>1978</v>
      </c>
      <c r="B8" s="39">
        <v>7944</v>
      </c>
      <c r="C8" s="39"/>
      <c r="D8" s="39">
        <v>365.42399999999998</v>
      </c>
      <c r="E8" s="39">
        <v>35708</v>
      </c>
      <c r="F8" s="39">
        <v>0</v>
      </c>
      <c r="G8" s="39">
        <v>35708</v>
      </c>
      <c r="H8" s="39">
        <v>91025</v>
      </c>
      <c r="I8" s="39"/>
      <c r="J8" s="39">
        <v>1547.425</v>
      </c>
      <c r="K8" s="39">
        <v>5694</v>
      </c>
      <c r="L8" s="39"/>
      <c r="M8" s="39">
        <v>204.98400000000001</v>
      </c>
      <c r="N8" s="39">
        <v>1770</v>
      </c>
      <c r="O8" s="39"/>
      <c r="P8" s="39">
        <v>122.13</v>
      </c>
      <c r="Q8" s="39">
        <v>142141</v>
      </c>
      <c r="R8" s="39">
        <v>0</v>
      </c>
      <c r="S8" s="39">
        <v>37947.962999999996</v>
      </c>
    </row>
    <row r="9" spans="1:19" ht="15.75" hidden="1" thickBot="1" x14ac:dyDescent="0.3">
      <c r="A9" s="42">
        <v>1979</v>
      </c>
      <c r="B9" s="39">
        <v>7585</v>
      </c>
      <c r="C9" s="39"/>
      <c r="D9" s="39">
        <v>348.91</v>
      </c>
      <c r="E9" s="39">
        <v>50445</v>
      </c>
      <c r="F9" s="39">
        <v>0</v>
      </c>
      <c r="G9" s="39">
        <v>50445</v>
      </c>
      <c r="H9" s="39">
        <v>107884</v>
      </c>
      <c r="I9" s="39"/>
      <c r="J9" s="39">
        <v>1834.028</v>
      </c>
      <c r="K9" s="39">
        <v>5225</v>
      </c>
      <c r="L9" s="39"/>
      <c r="M9" s="39">
        <v>188.1</v>
      </c>
      <c r="N9" s="39">
        <v>1940</v>
      </c>
      <c r="O9" s="39"/>
      <c r="P9" s="39">
        <v>133.86000000000001</v>
      </c>
      <c r="Q9" s="39">
        <v>173079</v>
      </c>
      <c r="R9" s="39">
        <v>0</v>
      </c>
      <c r="S9" s="39">
        <v>52949.898000000001</v>
      </c>
    </row>
    <row r="10" spans="1:19" ht="15.75" hidden="1" thickBot="1" x14ac:dyDescent="0.3">
      <c r="A10" s="42">
        <v>1980</v>
      </c>
      <c r="B10" s="39">
        <v>6240</v>
      </c>
      <c r="C10" s="39"/>
      <c r="D10" s="39">
        <v>287.04000000000002</v>
      </c>
      <c r="E10" s="39">
        <v>27715</v>
      </c>
      <c r="F10" s="39">
        <v>0</v>
      </c>
      <c r="G10" s="39">
        <v>27715</v>
      </c>
      <c r="H10" s="39">
        <v>95377</v>
      </c>
      <c r="I10" s="39"/>
      <c r="J10" s="39">
        <v>1621.4090000000001</v>
      </c>
      <c r="K10" s="39">
        <v>4802</v>
      </c>
      <c r="L10" s="39"/>
      <c r="M10" s="39">
        <v>172.87200000000001</v>
      </c>
      <c r="N10" s="39">
        <v>988</v>
      </c>
      <c r="O10" s="39"/>
      <c r="P10" s="39">
        <v>68.171999999999997</v>
      </c>
      <c r="Q10" s="39">
        <v>135122</v>
      </c>
      <c r="R10" s="39">
        <v>0</v>
      </c>
      <c r="S10" s="39">
        <v>29864.492999999999</v>
      </c>
    </row>
    <row r="11" spans="1:19" ht="15.75" hidden="1" thickBot="1" x14ac:dyDescent="0.3">
      <c r="A11" s="42">
        <v>1981</v>
      </c>
      <c r="B11" s="39">
        <v>5701</v>
      </c>
      <c r="C11" s="39"/>
      <c r="D11" s="39">
        <v>262.24599999999998</v>
      </c>
      <c r="E11" s="39">
        <v>18912</v>
      </c>
      <c r="F11" s="39">
        <v>0</v>
      </c>
      <c r="G11" s="39">
        <v>18912</v>
      </c>
      <c r="H11" s="39">
        <v>69247</v>
      </c>
      <c r="I11" s="39"/>
      <c r="J11" s="39">
        <v>1177.1990000000001</v>
      </c>
      <c r="K11" s="39">
        <v>3490</v>
      </c>
      <c r="L11" s="39"/>
      <c r="M11" s="39">
        <v>125.64</v>
      </c>
      <c r="N11" s="39">
        <v>1261</v>
      </c>
      <c r="O11" s="39"/>
      <c r="P11" s="39">
        <v>87.009</v>
      </c>
      <c r="Q11" s="39">
        <v>98611</v>
      </c>
      <c r="R11" s="39">
        <v>0</v>
      </c>
      <c r="S11" s="39">
        <v>20564.093999999997</v>
      </c>
    </row>
    <row r="12" spans="1:19" ht="15.75" hidden="1" thickBot="1" x14ac:dyDescent="0.3">
      <c r="A12" s="42">
        <v>1982</v>
      </c>
      <c r="B12" s="39">
        <v>9112</v>
      </c>
      <c r="C12" s="39"/>
      <c r="D12" s="39">
        <v>419.15199999999999</v>
      </c>
      <c r="E12" s="39">
        <v>32419</v>
      </c>
      <c r="F12" s="39">
        <v>0</v>
      </c>
      <c r="G12" s="39">
        <v>32419</v>
      </c>
      <c r="H12" s="39">
        <v>69748</v>
      </c>
      <c r="I12" s="39"/>
      <c r="J12" s="39">
        <v>1185.7159999999999</v>
      </c>
      <c r="K12" s="39">
        <v>5419</v>
      </c>
      <c r="L12" s="39"/>
      <c r="M12" s="39">
        <v>195.084</v>
      </c>
      <c r="N12" s="39">
        <v>1293</v>
      </c>
      <c r="O12" s="39"/>
      <c r="P12" s="39">
        <v>89.216999999999999</v>
      </c>
      <c r="Q12" s="39">
        <v>117991</v>
      </c>
      <c r="R12" s="39">
        <v>0</v>
      </c>
      <c r="S12" s="39">
        <v>34308.169000000002</v>
      </c>
    </row>
    <row r="13" spans="1:19" ht="15.75" hidden="1" thickBot="1" x14ac:dyDescent="0.3">
      <c r="A13" s="42">
        <v>1983</v>
      </c>
      <c r="B13" s="39">
        <v>6442</v>
      </c>
      <c r="C13" s="39"/>
      <c r="D13" s="39">
        <v>296.33199999999999</v>
      </c>
      <c r="E13" s="39">
        <v>12556</v>
      </c>
      <c r="F13" s="39">
        <v>0</v>
      </c>
      <c r="G13" s="39">
        <v>12556</v>
      </c>
      <c r="H13" s="39">
        <v>97447</v>
      </c>
      <c r="I13" s="39"/>
      <c r="J13" s="39">
        <v>1656.5989999999999</v>
      </c>
      <c r="K13" s="39">
        <v>4271</v>
      </c>
      <c r="L13" s="39"/>
      <c r="M13" s="39">
        <v>153.756</v>
      </c>
      <c r="N13" s="39">
        <v>821</v>
      </c>
      <c r="O13" s="39"/>
      <c r="P13" s="39">
        <v>56.649000000000001</v>
      </c>
      <c r="Q13" s="39">
        <v>121537</v>
      </c>
      <c r="R13" s="39">
        <v>0</v>
      </c>
      <c r="S13" s="39">
        <v>14719.335999999999</v>
      </c>
    </row>
    <row r="14" spans="1:19" ht="15.75" hidden="1" thickBot="1" x14ac:dyDescent="0.3">
      <c r="A14" s="42">
        <v>1984</v>
      </c>
      <c r="B14" s="39">
        <v>9736</v>
      </c>
      <c r="C14" s="39"/>
      <c r="D14" s="39">
        <v>447.85599999999999</v>
      </c>
      <c r="E14" s="39">
        <v>4630</v>
      </c>
      <c r="F14" s="39">
        <v>0</v>
      </c>
      <c r="G14" s="39">
        <v>4630</v>
      </c>
      <c r="H14" s="39">
        <v>78120</v>
      </c>
      <c r="I14" s="39"/>
      <c r="J14" s="39">
        <v>1328.04</v>
      </c>
      <c r="K14" s="39">
        <v>4354</v>
      </c>
      <c r="L14" s="39"/>
      <c r="M14" s="39">
        <v>156.744</v>
      </c>
      <c r="N14" s="39">
        <v>1332</v>
      </c>
      <c r="O14" s="39"/>
      <c r="P14" s="39">
        <v>91.908000000000001</v>
      </c>
      <c r="Q14" s="39">
        <v>98172</v>
      </c>
      <c r="R14" s="39">
        <v>0</v>
      </c>
      <c r="S14" s="39">
        <v>6654.5479999999998</v>
      </c>
    </row>
    <row r="15" spans="1:19" ht="15.75" hidden="1" thickBot="1" x14ac:dyDescent="0.3">
      <c r="A15" s="42">
        <v>1985</v>
      </c>
      <c r="B15" s="39">
        <v>6019</v>
      </c>
      <c r="C15" s="39"/>
      <c r="D15" s="39">
        <v>276.87400000000002</v>
      </c>
      <c r="E15" s="39">
        <v>12391</v>
      </c>
      <c r="F15" s="39">
        <v>0</v>
      </c>
      <c r="G15" s="39">
        <v>12391</v>
      </c>
      <c r="H15" s="39">
        <v>27090</v>
      </c>
      <c r="I15" s="39"/>
      <c r="J15" s="39">
        <v>460.53</v>
      </c>
      <c r="K15" s="39">
        <v>3943</v>
      </c>
      <c r="L15" s="39"/>
      <c r="M15" s="39">
        <v>141.94800000000001</v>
      </c>
      <c r="N15" s="39">
        <v>823</v>
      </c>
      <c r="O15" s="39"/>
      <c r="P15" s="39">
        <v>56.786999999999999</v>
      </c>
      <c r="Q15" s="39">
        <v>50266</v>
      </c>
      <c r="R15" s="39">
        <v>0</v>
      </c>
      <c r="S15" s="39">
        <v>13327.139000000001</v>
      </c>
    </row>
    <row r="16" spans="1:19" ht="15.75" hidden="1" thickBot="1" x14ac:dyDescent="0.3">
      <c r="A16" s="42">
        <v>1986</v>
      </c>
      <c r="B16" s="39">
        <v>6353</v>
      </c>
      <c r="C16" s="39"/>
      <c r="D16" s="39">
        <v>292.238</v>
      </c>
      <c r="E16" s="39">
        <v>23032</v>
      </c>
      <c r="F16" s="39">
        <v>0</v>
      </c>
      <c r="G16" s="39">
        <v>23032</v>
      </c>
      <c r="H16" s="39">
        <v>54407</v>
      </c>
      <c r="I16" s="39"/>
      <c r="J16" s="39">
        <v>924.91899999999998</v>
      </c>
      <c r="K16" s="39">
        <v>4566</v>
      </c>
      <c r="L16" s="39"/>
      <c r="M16" s="39">
        <v>164.376</v>
      </c>
      <c r="N16" s="39">
        <v>1245</v>
      </c>
      <c r="O16" s="39"/>
      <c r="P16" s="39">
        <v>85.905000000000001</v>
      </c>
      <c r="Q16" s="39">
        <v>89603</v>
      </c>
      <c r="R16" s="39">
        <v>0</v>
      </c>
      <c r="S16" s="39">
        <v>24499.438000000002</v>
      </c>
    </row>
    <row r="17" spans="1:19" ht="15.75" hidden="1" thickBot="1" x14ac:dyDescent="0.3">
      <c r="A17" s="42">
        <v>1987</v>
      </c>
      <c r="B17" s="39">
        <v>6296</v>
      </c>
      <c r="C17" s="39"/>
      <c r="D17" s="39">
        <v>289.61599999999999</v>
      </c>
      <c r="E17" s="39">
        <v>10893</v>
      </c>
      <c r="F17" s="39">
        <v>0</v>
      </c>
      <c r="G17" s="39">
        <v>10893</v>
      </c>
      <c r="H17" s="39">
        <v>65776</v>
      </c>
      <c r="I17" s="39"/>
      <c r="J17" s="39">
        <v>1118.192</v>
      </c>
      <c r="K17" s="39">
        <v>3933</v>
      </c>
      <c r="L17" s="39"/>
      <c r="M17" s="39">
        <v>141.58799999999999</v>
      </c>
      <c r="N17" s="39">
        <v>1563</v>
      </c>
      <c r="O17" s="39"/>
      <c r="P17" s="39">
        <v>107.84699999999999</v>
      </c>
      <c r="Q17" s="39">
        <v>88461</v>
      </c>
      <c r="R17" s="39">
        <v>0</v>
      </c>
      <c r="S17" s="39">
        <v>12550.243</v>
      </c>
    </row>
    <row r="18" spans="1:19" ht="15.75" hidden="1" thickBot="1" x14ac:dyDescent="0.3">
      <c r="A18" s="42">
        <v>1988</v>
      </c>
      <c r="B18" s="39">
        <v>6000</v>
      </c>
      <c r="C18" s="39"/>
      <c r="D18" s="39">
        <v>276</v>
      </c>
      <c r="E18" s="39">
        <v>12886</v>
      </c>
      <c r="F18" s="39">
        <v>0</v>
      </c>
      <c r="G18" s="39">
        <v>12886</v>
      </c>
      <c r="H18" s="39">
        <v>36125</v>
      </c>
      <c r="I18" s="39"/>
      <c r="J18" s="39">
        <v>614.125</v>
      </c>
      <c r="K18" s="39">
        <v>3596</v>
      </c>
      <c r="L18" s="39"/>
      <c r="M18" s="39">
        <v>129.45599999999999</v>
      </c>
      <c r="N18" s="39">
        <v>1496</v>
      </c>
      <c r="O18" s="39"/>
      <c r="P18" s="39">
        <v>103.224</v>
      </c>
      <c r="Q18" s="39">
        <v>60103</v>
      </c>
      <c r="R18" s="39">
        <v>0</v>
      </c>
      <c r="S18" s="39">
        <v>14008.805</v>
      </c>
    </row>
    <row r="19" spans="1:19" ht="15.75" hidden="1" thickBot="1" x14ac:dyDescent="0.3">
      <c r="A19" s="42">
        <v>1989</v>
      </c>
      <c r="B19" s="39">
        <v>8992</v>
      </c>
      <c r="C19" s="39"/>
      <c r="D19" s="39">
        <v>413.63200000000001</v>
      </c>
      <c r="E19" s="39">
        <v>6599</v>
      </c>
      <c r="F19" s="39">
        <v>0</v>
      </c>
      <c r="G19" s="39">
        <v>6599</v>
      </c>
      <c r="H19" s="39">
        <v>21694</v>
      </c>
      <c r="I19" s="39"/>
      <c r="J19" s="39">
        <v>368.798</v>
      </c>
      <c r="K19" s="39">
        <v>3438</v>
      </c>
      <c r="L19" s="39"/>
      <c r="M19" s="39">
        <v>123.768</v>
      </c>
      <c r="N19" s="39">
        <v>4526</v>
      </c>
      <c r="O19" s="39"/>
      <c r="P19" s="39">
        <v>312.29399999999998</v>
      </c>
      <c r="Q19" s="39">
        <v>45249</v>
      </c>
      <c r="R19" s="39">
        <v>0</v>
      </c>
      <c r="S19" s="39">
        <v>7817.4919999999993</v>
      </c>
    </row>
    <row r="20" spans="1:19" ht="15.75" hidden="1" thickBot="1" x14ac:dyDescent="0.3">
      <c r="A20" s="42">
        <v>1990</v>
      </c>
      <c r="B20" s="39">
        <v>9811</v>
      </c>
      <c r="C20" s="39"/>
      <c r="D20" s="39">
        <v>451.30599999999998</v>
      </c>
      <c r="E20" s="39">
        <v>18630</v>
      </c>
      <c r="F20" s="39">
        <v>0</v>
      </c>
      <c r="G20" s="39">
        <v>18630</v>
      </c>
      <c r="H20" s="39">
        <v>29882</v>
      </c>
      <c r="I20" s="39"/>
      <c r="J20" s="39">
        <v>507.99400000000003</v>
      </c>
      <c r="K20" s="39">
        <v>4053</v>
      </c>
      <c r="L20" s="39"/>
      <c r="M20" s="39">
        <v>145.90799999999999</v>
      </c>
      <c r="N20" s="39">
        <v>5626</v>
      </c>
      <c r="O20" s="39"/>
      <c r="P20" s="39">
        <v>388.19400000000002</v>
      </c>
      <c r="Q20" s="39">
        <v>68002</v>
      </c>
      <c r="R20" s="39">
        <v>0</v>
      </c>
      <c r="S20" s="39">
        <v>20123.401999999998</v>
      </c>
    </row>
    <row r="21" spans="1:19" ht="15.75" hidden="1" thickBot="1" x14ac:dyDescent="0.3">
      <c r="A21" s="42">
        <v>1991</v>
      </c>
      <c r="B21" s="39">
        <v>8801</v>
      </c>
      <c r="C21" s="39"/>
      <c r="D21" s="39">
        <v>404.846</v>
      </c>
      <c r="E21" s="39">
        <v>15926</v>
      </c>
      <c r="F21" s="39">
        <v>0</v>
      </c>
      <c r="G21" s="39">
        <v>15926</v>
      </c>
      <c r="H21" s="39">
        <v>29843</v>
      </c>
      <c r="I21" s="39"/>
      <c r="J21" s="39">
        <v>507.33100000000002</v>
      </c>
      <c r="K21" s="39">
        <v>4409</v>
      </c>
      <c r="L21" s="39"/>
      <c r="M21" s="39">
        <v>158.72399999999999</v>
      </c>
      <c r="N21" s="39">
        <v>3335</v>
      </c>
      <c r="O21" s="39"/>
      <c r="P21" s="39">
        <v>230.11500000000001</v>
      </c>
      <c r="Q21" s="39">
        <v>62314</v>
      </c>
      <c r="R21" s="39">
        <v>0</v>
      </c>
      <c r="S21" s="39">
        <v>17227.016</v>
      </c>
    </row>
    <row r="22" spans="1:19" ht="15.75" hidden="1" thickBot="1" x14ac:dyDescent="0.3">
      <c r="A22" s="42">
        <v>1992</v>
      </c>
      <c r="B22" s="39">
        <v>8533</v>
      </c>
      <c r="C22" s="39"/>
      <c r="D22" s="39">
        <v>392.51799999999997</v>
      </c>
      <c r="E22" s="39">
        <v>18337</v>
      </c>
      <c r="F22" s="39">
        <v>0</v>
      </c>
      <c r="G22" s="39">
        <v>18337</v>
      </c>
      <c r="H22" s="39">
        <v>47868</v>
      </c>
      <c r="I22" s="39"/>
      <c r="J22" s="39">
        <v>813.75599999999997</v>
      </c>
      <c r="K22" s="39">
        <v>4891</v>
      </c>
      <c r="L22" s="39"/>
      <c r="M22" s="39">
        <v>176.07599999999999</v>
      </c>
      <c r="N22" s="39">
        <v>3204</v>
      </c>
      <c r="O22" s="39"/>
      <c r="P22" s="39">
        <v>221.07599999999999</v>
      </c>
      <c r="Q22" s="39">
        <v>82833</v>
      </c>
      <c r="R22" s="39">
        <v>0</v>
      </c>
      <c r="S22" s="39">
        <v>19940.426000000003</v>
      </c>
    </row>
    <row r="23" spans="1:19" ht="15.75" hidden="1" thickBot="1" x14ac:dyDescent="0.3">
      <c r="A23" s="42">
        <v>1993</v>
      </c>
      <c r="B23" s="39">
        <v>9095</v>
      </c>
      <c r="C23" s="39"/>
      <c r="D23" s="39">
        <v>418.37</v>
      </c>
      <c r="E23" s="39">
        <v>10579</v>
      </c>
      <c r="F23" s="39">
        <v>0</v>
      </c>
      <c r="G23" s="39">
        <v>10579</v>
      </c>
      <c r="H23" s="39">
        <v>23376</v>
      </c>
      <c r="I23" s="39"/>
      <c r="J23" s="39">
        <v>397.392</v>
      </c>
      <c r="K23" s="39">
        <v>6114</v>
      </c>
      <c r="L23" s="39"/>
      <c r="M23" s="39">
        <v>220.10400000000001</v>
      </c>
      <c r="N23" s="39">
        <v>2880</v>
      </c>
      <c r="O23" s="39"/>
      <c r="P23" s="39">
        <v>198.72</v>
      </c>
      <c r="Q23" s="39">
        <v>52044</v>
      </c>
      <c r="R23" s="39">
        <v>0</v>
      </c>
      <c r="S23" s="39">
        <v>11813.585999999999</v>
      </c>
    </row>
    <row r="24" spans="1:19" ht="15.75" hidden="1" thickBot="1" x14ac:dyDescent="0.3">
      <c r="A24" s="42">
        <v>1994</v>
      </c>
      <c r="B24" s="39">
        <v>5383</v>
      </c>
      <c r="C24" s="39"/>
      <c r="D24" s="39">
        <v>247.61799999999999</v>
      </c>
      <c r="E24" s="39">
        <v>14424</v>
      </c>
      <c r="F24" s="39">
        <v>0</v>
      </c>
      <c r="G24" s="39">
        <v>14424</v>
      </c>
      <c r="H24" s="39">
        <v>18976</v>
      </c>
      <c r="I24" s="39"/>
      <c r="J24" s="39">
        <v>322.59199999999998</v>
      </c>
      <c r="K24" s="39">
        <v>4303</v>
      </c>
      <c r="L24" s="39"/>
      <c r="M24" s="39">
        <v>154.90799999999999</v>
      </c>
      <c r="N24" s="39">
        <v>973</v>
      </c>
      <c r="O24" s="39"/>
      <c r="P24" s="39">
        <v>67.137</v>
      </c>
      <c r="Q24" s="39">
        <v>44059</v>
      </c>
      <c r="R24" s="39">
        <v>0</v>
      </c>
      <c r="S24" s="39">
        <v>15216.255000000001</v>
      </c>
    </row>
    <row r="25" spans="1:19" ht="15.75" hidden="1" thickBot="1" x14ac:dyDescent="0.3">
      <c r="A25" s="42">
        <v>1995</v>
      </c>
      <c r="B25" s="39">
        <v>3501</v>
      </c>
      <c r="C25" s="39"/>
      <c r="D25" s="39">
        <v>161.04599999999999</v>
      </c>
      <c r="E25" s="39">
        <v>11007</v>
      </c>
      <c r="F25" s="39">
        <v>0</v>
      </c>
      <c r="G25" s="39">
        <v>11007</v>
      </c>
      <c r="H25" s="39">
        <v>5819</v>
      </c>
      <c r="I25" s="39"/>
      <c r="J25" s="39">
        <v>98.923000000000002</v>
      </c>
      <c r="K25" s="39">
        <v>2172</v>
      </c>
      <c r="L25" s="39"/>
      <c r="M25" s="39">
        <v>78.191999999999993</v>
      </c>
      <c r="N25" s="39">
        <v>1180</v>
      </c>
      <c r="O25" s="39"/>
      <c r="P25" s="39">
        <v>81.42</v>
      </c>
      <c r="Q25" s="39">
        <v>23679</v>
      </c>
      <c r="R25" s="39">
        <v>0</v>
      </c>
      <c r="S25" s="39">
        <v>11426.581</v>
      </c>
    </row>
    <row r="26" spans="1:19" ht="15.75" hidden="1" thickBot="1" x14ac:dyDescent="0.3">
      <c r="A26" s="42">
        <v>1996</v>
      </c>
      <c r="B26" s="39">
        <v>6922</v>
      </c>
      <c r="C26" s="39"/>
      <c r="D26" s="39">
        <v>318.41199999999998</v>
      </c>
      <c r="E26" s="39">
        <v>7201.14</v>
      </c>
      <c r="F26" s="39">
        <v>0</v>
      </c>
      <c r="G26" s="39">
        <v>7201.14</v>
      </c>
      <c r="H26" s="39">
        <v>0</v>
      </c>
      <c r="I26" s="39"/>
      <c r="J26" s="39">
        <v>0</v>
      </c>
      <c r="K26" s="39">
        <v>2936</v>
      </c>
      <c r="L26" s="39"/>
      <c r="M26" s="39">
        <v>105.696</v>
      </c>
      <c r="N26" s="39">
        <v>3986</v>
      </c>
      <c r="O26" s="39"/>
      <c r="P26" s="39">
        <v>275.03399999999999</v>
      </c>
      <c r="Q26" s="39">
        <v>21045.14</v>
      </c>
      <c r="R26" s="39">
        <v>0</v>
      </c>
      <c r="S26" s="39">
        <v>7900.2820000000002</v>
      </c>
    </row>
    <row r="27" spans="1:19" ht="15.75" hidden="1" thickBot="1" x14ac:dyDescent="0.3">
      <c r="A27" s="42">
        <v>1997</v>
      </c>
      <c r="B27" s="39">
        <v>9764</v>
      </c>
      <c r="C27" s="39"/>
      <c r="D27" s="39">
        <v>449.14400000000001</v>
      </c>
      <c r="E27" s="39">
        <v>3650.48</v>
      </c>
      <c r="F27" s="39">
        <v>0</v>
      </c>
      <c r="G27" s="39">
        <v>3650.48</v>
      </c>
      <c r="H27" s="39">
        <v>9251</v>
      </c>
      <c r="I27" s="39"/>
      <c r="J27" s="39">
        <v>157.267</v>
      </c>
      <c r="K27" s="39">
        <v>8524</v>
      </c>
      <c r="L27" s="39"/>
      <c r="M27" s="39">
        <v>306.86399999999998</v>
      </c>
      <c r="N27" s="39">
        <v>1139</v>
      </c>
      <c r="O27" s="39"/>
      <c r="P27" s="39">
        <v>78.590999999999994</v>
      </c>
      <c r="Q27" s="39">
        <v>32328.48</v>
      </c>
      <c r="R27" s="39">
        <v>0</v>
      </c>
      <c r="S27" s="39">
        <v>4642.3459999999995</v>
      </c>
    </row>
    <row r="28" spans="1:19" ht="15.75" hidden="1" thickBot="1" x14ac:dyDescent="0.3">
      <c r="A28" s="42">
        <v>1998</v>
      </c>
      <c r="B28" s="39">
        <v>6671</v>
      </c>
      <c r="C28" s="39"/>
      <c r="D28" s="39">
        <v>306.86599999999999</v>
      </c>
      <c r="E28" s="39">
        <v>5467.45</v>
      </c>
      <c r="F28" s="39">
        <v>0</v>
      </c>
      <c r="G28" s="39">
        <v>5467.45</v>
      </c>
      <c r="H28" s="39">
        <v>2211</v>
      </c>
      <c r="I28" s="39"/>
      <c r="J28" s="39">
        <v>37.587000000000003</v>
      </c>
      <c r="K28" s="39">
        <v>5514</v>
      </c>
      <c r="L28" s="39"/>
      <c r="M28" s="39">
        <v>198.50399999999999</v>
      </c>
      <c r="N28" s="39">
        <v>779</v>
      </c>
      <c r="O28" s="39"/>
      <c r="P28" s="39">
        <v>53.750999999999998</v>
      </c>
      <c r="Q28" s="39">
        <v>20642.45</v>
      </c>
      <c r="R28" s="39">
        <v>0</v>
      </c>
      <c r="S28" s="39">
        <v>6064.1580000000004</v>
      </c>
    </row>
    <row r="29" spans="1:19" ht="15.75" hidden="1" thickBot="1" x14ac:dyDescent="0.3">
      <c r="A29" s="42">
        <v>1999</v>
      </c>
      <c r="B29" s="39">
        <v>5440</v>
      </c>
      <c r="C29" s="39"/>
      <c r="D29" s="39">
        <v>250.24</v>
      </c>
      <c r="E29" s="39">
        <v>4341.9799999999996</v>
      </c>
      <c r="F29" s="39">
        <v>0</v>
      </c>
      <c r="G29" s="39">
        <v>4341.9799999999996</v>
      </c>
      <c r="H29" s="39">
        <v>2073</v>
      </c>
      <c r="I29" s="39"/>
      <c r="J29" s="39">
        <v>35.241</v>
      </c>
      <c r="K29" s="39">
        <v>10300</v>
      </c>
      <c r="L29" s="39"/>
      <c r="M29" s="39">
        <v>370.8</v>
      </c>
      <c r="N29" s="39">
        <v>1136</v>
      </c>
      <c r="O29" s="39"/>
      <c r="P29" s="39">
        <v>78.384</v>
      </c>
      <c r="Q29" s="39">
        <v>22154.98</v>
      </c>
      <c r="R29" s="39">
        <v>0</v>
      </c>
      <c r="S29" s="39">
        <v>5076.6449999999995</v>
      </c>
    </row>
    <row r="30" spans="1:19" ht="15.75" hidden="1" thickBot="1" x14ac:dyDescent="0.3">
      <c r="A30" s="42">
        <v>2000</v>
      </c>
      <c r="B30" s="39">
        <v>4576</v>
      </c>
      <c r="C30" s="39"/>
      <c r="D30" s="39">
        <v>210.49600000000001</v>
      </c>
      <c r="E30" s="39">
        <v>3197.28</v>
      </c>
      <c r="F30" s="39">
        <v>0</v>
      </c>
      <c r="G30" s="39">
        <v>3197.28</v>
      </c>
      <c r="H30" s="39">
        <v>0</v>
      </c>
      <c r="I30" s="39"/>
      <c r="J30" s="39">
        <v>0</v>
      </c>
      <c r="K30" s="39">
        <v>7400</v>
      </c>
      <c r="L30" s="39"/>
      <c r="M30" s="39">
        <v>266.39999999999998</v>
      </c>
      <c r="N30" s="39">
        <v>1363</v>
      </c>
      <c r="O30" s="39"/>
      <c r="P30" s="39">
        <v>94.046999999999997</v>
      </c>
      <c r="Q30" s="39">
        <v>15173.28</v>
      </c>
      <c r="R30" s="39">
        <v>0</v>
      </c>
      <c r="S30" s="39">
        <v>3768.2230000000004</v>
      </c>
    </row>
    <row r="31" spans="1:19" ht="15.75" hidden="1" thickBot="1" x14ac:dyDescent="0.3">
      <c r="A31" s="42">
        <v>2001</v>
      </c>
      <c r="B31" s="39">
        <v>5435</v>
      </c>
      <c r="C31" s="39"/>
      <c r="D31" s="39">
        <v>250.01</v>
      </c>
      <c r="E31" s="39">
        <v>6464.99</v>
      </c>
      <c r="F31" s="39">
        <v>0</v>
      </c>
      <c r="G31" s="39">
        <v>6464.99</v>
      </c>
      <c r="H31" s="39">
        <v>0</v>
      </c>
      <c r="I31" s="39"/>
      <c r="J31" s="39">
        <v>0</v>
      </c>
      <c r="K31" s="39">
        <v>7650</v>
      </c>
      <c r="L31" s="39"/>
      <c r="M31" s="39">
        <v>275.39999999999998</v>
      </c>
      <c r="N31" s="39">
        <v>1024</v>
      </c>
      <c r="O31" s="39"/>
      <c r="P31" s="39">
        <v>70.656000000000006</v>
      </c>
      <c r="Q31" s="39">
        <v>20573.989999999998</v>
      </c>
      <c r="R31" s="39">
        <v>0</v>
      </c>
      <c r="S31" s="39">
        <v>7061.0559999999996</v>
      </c>
    </row>
    <row r="32" spans="1:19" ht="15.75" hidden="1" thickBot="1" x14ac:dyDescent="0.3">
      <c r="A32" s="42">
        <v>2002</v>
      </c>
      <c r="B32" s="39">
        <v>3292</v>
      </c>
      <c r="C32" s="39"/>
      <c r="D32" s="39">
        <v>151.43199999999999</v>
      </c>
      <c r="E32" s="39">
        <v>4675.6499999999996</v>
      </c>
      <c r="F32" s="39">
        <v>0</v>
      </c>
      <c r="G32" s="39">
        <v>4675.6499999999996</v>
      </c>
      <c r="H32" s="39">
        <v>482</v>
      </c>
      <c r="I32" s="39"/>
      <c r="J32" s="39">
        <v>8.1940000000000008</v>
      </c>
      <c r="K32" s="39">
        <v>7330</v>
      </c>
      <c r="L32" s="39"/>
      <c r="M32" s="39">
        <v>263.88</v>
      </c>
      <c r="N32" s="39">
        <v>723</v>
      </c>
      <c r="O32" s="39"/>
      <c r="P32" s="39">
        <v>49.887</v>
      </c>
      <c r="Q32" s="39">
        <v>16502.650000000001</v>
      </c>
      <c r="R32" s="39">
        <v>0</v>
      </c>
      <c r="S32" s="39">
        <v>5149.0429999999997</v>
      </c>
    </row>
    <row r="33" spans="1:19" ht="15.75" hidden="1" thickBot="1" x14ac:dyDescent="0.3">
      <c r="A33" s="42">
        <v>2003</v>
      </c>
      <c r="B33" s="39">
        <v>3173</v>
      </c>
      <c r="C33" s="39"/>
      <c r="D33" s="39">
        <v>145.958</v>
      </c>
      <c r="E33" s="39">
        <v>2815.02</v>
      </c>
      <c r="F33" s="39">
        <v>0</v>
      </c>
      <c r="G33" s="39">
        <v>2815.02</v>
      </c>
      <c r="H33" s="39">
        <v>0</v>
      </c>
      <c r="I33" s="39"/>
      <c r="J33" s="39">
        <v>0</v>
      </c>
      <c r="K33" s="39">
        <v>8385</v>
      </c>
      <c r="L33" s="39">
        <v>146</v>
      </c>
      <c r="M33" s="39">
        <v>325.07400000000001</v>
      </c>
      <c r="N33" s="39">
        <v>491</v>
      </c>
      <c r="O33" s="39"/>
      <c r="P33" s="39">
        <v>33.878999999999998</v>
      </c>
      <c r="Q33" s="39">
        <v>14864.02</v>
      </c>
      <c r="R33" s="39">
        <v>146</v>
      </c>
      <c r="S33" s="39">
        <v>3319.931</v>
      </c>
    </row>
    <row r="34" spans="1:19" ht="15.75" thickBot="1" x14ac:dyDescent="0.3">
      <c r="A34" s="42">
        <v>2004</v>
      </c>
      <c r="B34" s="39">
        <v>4003</v>
      </c>
      <c r="C34" s="39"/>
      <c r="D34" s="39">
        <v>184.13800000000001</v>
      </c>
      <c r="E34" s="39">
        <v>5403.64</v>
      </c>
      <c r="F34" s="39">
        <v>0</v>
      </c>
      <c r="G34" s="39">
        <v>5403.64</v>
      </c>
      <c r="H34" s="39">
        <v>0</v>
      </c>
      <c r="I34" s="39"/>
      <c r="J34" s="39">
        <v>0</v>
      </c>
      <c r="K34" s="39">
        <v>10677</v>
      </c>
      <c r="L34" s="39">
        <v>77</v>
      </c>
      <c r="M34" s="39">
        <v>396.61500000000001</v>
      </c>
      <c r="N34" s="39">
        <v>524</v>
      </c>
      <c r="O34" s="39"/>
      <c r="P34" s="39">
        <v>36.155999999999999</v>
      </c>
      <c r="Q34" s="39">
        <v>20607.64</v>
      </c>
      <c r="R34" s="39">
        <v>77</v>
      </c>
      <c r="S34" s="39">
        <v>6020.549</v>
      </c>
    </row>
    <row r="35" spans="1:19" ht="15.75" thickBot="1" x14ac:dyDescent="0.3">
      <c r="A35" s="42">
        <v>2005</v>
      </c>
      <c r="B35" s="39">
        <v>4180</v>
      </c>
      <c r="C35" s="39"/>
      <c r="D35" s="39">
        <v>192.28</v>
      </c>
      <c r="E35" s="39">
        <v>6323</v>
      </c>
      <c r="F35" s="39">
        <v>15281</v>
      </c>
      <c r="G35" s="39">
        <v>11297.924000000001</v>
      </c>
      <c r="H35" s="39">
        <v>0</v>
      </c>
      <c r="I35" s="39"/>
      <c r="J35" s="39">
        <v>0</v>
      </c>
      <c r="K35" s="39">
        <v>9017</v>
      </c>
      <c r="L35" s="39">
        <v>302</v>
      </c>
      <c r="M35" s="39">
        <v>372.63</v>
      </c>
      <c r="N35" s="39">
        <v>812</v>
      </c>
      <c r="O35" s="39"/>
      <c r="P35" s="39">
        <v>56.027999999999999</v>
      </c>
      <c r="Q35" s="39">
        <v>20332</v>
      </c>
      <c r="R35" s="39">
        <v>15583</v>
      </c>
      <c r="S35" s="39">
        <v>11918.862000000001</v>
      </c>
    </row>
    <row r="36" spans="1:19" ht="15.75" thickBot="1" x14ac:dyDescent="0.3">
      <c r="A36" s="42">
        <v>2006</v>
      </c>
      <c r="B36" s="39">
        <v>4013</v>
      </c>
      <c r="C36" s="39"/>
      <c r="D36" s="39">
        <v>184.59800000000001</v>
      </c>
      <c r="E36" s="39">
        <v>5231</v>
      </c>
      <c r="F36" s="39">
        <v>1391</v>
      </c>
      <c r="G36" s="39">
        <v>1246.8920000000001</v>
      </c>
      <c r="H36" s="39">
        <v>0</v>
      </c>
      <c r="I36" s="39">
        <v>818.16</v>
      </c>
      <c r="J36" s="39">
        <v>168.07391999999999</v>
      </c>
      <c r="K36" s="39">
        <v>9400</v>
      </c>
      <c r="L36" s="39">
        <v>428</v>
      </c>
      <c r="M36" s="39">
        <v>406.452</v>
      </c>
      <c r="N36" s="39">
        <v>870</v>
      </c>
      <c r="O36" s="39"/>
      <c r="P36" s="39">
        <v>60.03</v>
      </c>
      <c r="Q36" s="39">
        <v>18644</v>
      </c>
      <c r="R36" s="39">
        <v>2637.16</v>
      </c>
      <c r="S36" s="39">
        <v>2066.04592</v>
      </c>
    </row>
    <row r="37" spans="1:19" ht="15.75" thickBot="1" x14ac:dyDescent="0.3">
      <c r="A37" s="42">
        <v>2007</v>
      </c>
      <c r="B37" s="39">
        <v>2102</v>
      </c>
      <c r="C37" s="39">
        <v>0</v>
      </c>
      <c r="D37" s="39">
        <v>96.691999999999993</v>
      </c>
      <c r="E37" s="39">
        <v>5542</v>
      </c>
      <c r="F37" s="39">
        <v>5349</v>
      </c>
      <c r="G37" s="39">
        <v>4106.2120000000004</v>
      </c>
      <c r="H37" s="39">
        <v>0</v>
      </c>
      <c r="I37" s="39">
        <v>1925.94</v>
      </c>
      <c r="J37" s="39">
        <v>399.67777999999998</v>
      </c>
      <c r="K37" s="39">
        <v>6130</v>
      </c>
      <c r="L37" s="39">
        <v>118</v>
      </c>
      <c r="M37" s="39">
        <v>239.44200000000001</v>
      </c>
      <c r="N37" s="39">
        <v>522</v>
      </c>
      <c r="O37" s="39">
        <v>20</v>
      </c>
      <c r="P37" s="39">
        <v>39.857999999999997</v>
      </c>
      <c r="Q37" s="39">
        <v>14296</v>
      </c>
      <c r="R37" s="39">
        <v>7412.9400000000005</v>
      </c>
      <c r="S37" s="39">
        <v>4881.8817800000006</v>
      </c>
    </row>
    <row r="38" spans="1:19" ht="15.75" thickBot="1" x14ac:dyDescent="0.3">
      <c r="A38" s="42">
        <v>2008</v>
      </c>
      <c r="B38" s="39">
        <v>3018</v>
      </c>
      <c r="C38" s="39">
        <v>0</v>
      </c>
      <c r="D38" s="39">
        <v>138.828</v>
      </c>
      <c r="E38" s="39">
        <v>1133</v>
      </c>
      <c r="F38" s="39">
        <v>181</v>
      </c>
      <c r="G38" s="39">
        <v>182.43799999999999</v>
      </c>
      <c r="H38" s="39">
        <v>9</v>
      </c>
      <c r="I38" s="39">
        <v>795.19</v>
      </c>
      <c r="J38" s="39">
        <v>164.11303000000001</v>
      </c>
      <c r="K38" s="39">
        <v>2909</v>
      </c>
      <c r="L38" s="39">
        <v>607</v>
      </c>
      <c r="M38" s="39">
        <v>201.23699999999999</v>
      </c>
      <c r="N38" s="39">
        <v>276</v>
      </c>
      <c r="O38" s="39">
        <v>0</v>
      </c>
      <c r="P38" s="39">
        <v>19.044</v>
      </c>
      <c r="Q38" s="39">
        <v>7345</v>
      </c>
      <c r="R38" s="39">
        <v>1583.19</v>
      </c>
      <c r="S38" s="39">
        <v>705.66002999999989</v>
      </c>
    </row>
    <row r="39" spans="1:19" ht="15.75" thickBot="1" x14ac:dyDescent="0.3">
      <c r="A39" s="42">
        <v>2009</v>
      </c>
      <c r="B39" s="39">
        <v>4011</v>
      </c>
      <c r="C39" s="39"/>
      <c r="D39" s="39">
        <v>184.506</v>
      </c>
      <c r="E39" s="39">
        <v>3132</v>
      </c>
      <c r="F39" s="39">
        <v>0</v>
      </c>
      <c r="G39" s="39">
        <v>144.072</v>
      </c>
      <c r="H39" s="39">
        <v>0</v>
      </c>
      <c r="I39" s="39"/>
      <c r="J39" s="39">
        <v>0</v>
      </c>
      <c r="K39" s="39">
        <v>3239</v>
      </c>
      <c r="L39" s="39">
        <v>0</v>
      </c>
      <c r="M39" s="39">
        <v>116.604</v>
      </c>
      <c r="N39" s="39">
        <v>550</v>
      </c>
      <c r="O39" s="39"/>
      <c r="P39" s="39">
        <v>37.950000000000003</v>
      </c>
      <c r="Q39" s="39">
        <v>10932</v>
      </c>
      <c r="R39" s="39">
        <v>0</v>
      </c>
      <c r="S39" s="39">
        <v>483.13199999999995</v>
      </c>
    </row>
    <row r="40" spans="1:19" ht="15.75" thickBot="1" x14ac:dyDescent="0.3">
      <c r="A40" s="42">
        <v>2010</v>
      </c>
      <c r="B40" s="39">
        <v>3710</v>
      </c>
      <c r="C40" s="39"/>
      <c r="D40" s="39">
        <v>170.66</v>
      </c>
      <c r="E40" s="39">
        <v>1549</v>
      </c>
      <c r="F40" s="39">
        <v>0</v>
      </c>
      <c r="G40" s="39">
        <v>71.254000000000005</v>
      </c>
      <c r="H40" s="39">
        <v>0</v>
      </c>
      <c r="I40" s="39"/>
      <c r="J40" s="39">
        <v>0</v>
      </c>
      <c r="K40" s="39">
        <v>4043</v>
      </c>
      <c r="L40" s="39"/>
      <c r="M40" s="39">
        <v>145.548</v>
      </c>
      <c r="N40" s="39">
        <v>646</v>
      </c>
      <c r="O40" s="39"/>
      <c r="P40" s="39">
        <v>44.573999999999998</v>
      </c>
      <c r="Q40" s="39">
        <v>9302</v>
      </c>
      <c r="R40" s="39">
        <v>0</v>
      </c>
      <c r="S40" s="39">
        <v>432.036</v>
      </c>
    </row>
    <row r="41" spans="1:19" ht="15.75" thickBot="1" x14ac:dyDescent="0.3">
      <c r="A41" s="42">
        <v>2011</v>
      </c>
      <c r="B41" s="39">
        <v>2323</v>
      </c>
      <c r="C41" s="39"/>
      <c r="D41" s="39">
        <v>106.858</v>
      </c>
      <c r="E41" s="39">
        <v>4794</v>
      </c>
      <c r="F41" s="39">
        <v>0</v>
      </c>
      <c r="G41" s="39">
        <v>220.524</v>
      </c>
      <c r="H41" s="39">
        <v>0</v>
      </c>
      <c r="I41" s="39"/>
      <c r="J41" s="39">
        <v>0</v>
      </c>
      <c r="K41" s="39">
        <v>7701</v>
      </c>
      <c r="L41" s="39">
        <v>498</v>
      </c>
      <c r="M41" s="39">
        <v>356.41800000000001</v>
      </c>
      <c r="N41" s="39">
        <v>646</v>
      </c>
      <c r="O41" s="39"/>
      <c r="P41" s="39">
        <v>44.573999999999998</v>
      </c>
      <c r="Q41" s="39">
        <v>15464</v>
      </c>
      <c r="R41" s="39">
        <v>498</v>
      </c>
      <c r="S41" s="39">
        <v>728.37399999999991</v>
      </c>
    </row>
    <row r="42" spans="1:19" ht="15.75" thickBot="1" x14ac:dyDescent="0.3">
      <c r="A42" s="42">
        <v>2012</v>
      </c>
      <c r="B42" s="39">
        <v>1745</v>
      </c>
      <c r="C42" s="39"/>
      <c r="D42" s="39">
        <v>80.27</v>
      </c>
      <c r="E42" s="39">
        <v>3624</v>
      </c>
      <c r="F42" s="39">
        <v>500</v>
      </c>
      <c r="G42" s="39">
        <v>532.80600000000004</v>
      </c>
      <c r="H42" s="39">
        <v>0</v>
      </c>
      <c r="I42" s="39"/>
      <c r="J42" s="39">
        <v>0</v>
      </c>
      <c r="K42" s="39">
        <v>5861</v>
      </c>
      <c r="L42" s="39"/>
      <c r="M42" s="39">
        <v>210.99600000000001</v>
      </c>
      <c r="N42" s="39">
        <v>524</v>
      </c>
      <c r="O42" s="39"/>
      <c r="P42" s="39">
        <v>36.155999999999999</v>
      </c>
      <c r="Q42" s="39">
        <v>11754</v>
      </c>
      <c r="R42" s="39">
        <v>500</v>
      </c>
      <c r="S42" s="39">
        <v>860.22799999999995</v>
      </c>
    </row>
    <row r="43" spans="1:19" ht="15.75" thickBot="1" x14ac:dyDescent="0.3">
      <c r="A43" s="42">
        <v>2013</v>
      </c>
      <c r="B43" s="30">
        <v>3945</v>
      </c>
      <c r="C43" s="30">
        <v>0</v>
      </c>
      <c r="D43" s="30">
        <v>181.47</v>
      </c>
      <c r="E43" s="30">
        <v>5301</v>
      </c>
      <c r="F43" s="30">
        <v>2044</v>
      </c>
      <c r="G43" s="30">
        <v>1727.73</v>
      </c>
      <c r="H43" s="30">
        <v>0</v>
      </c>
      <c r="I43" s="30">
        <v>452.78</v>
      </c>
      <c r="J43" s="30">
        <v>93.448859999999996</v>
      </c>
      <c r="K43" s="30">
        <v>4457</v>
      </c>
      <c r="L43" s="30"/>
      <c r="M43" s="30">
        <v>160.452</v>
      </c>
      <c r="N43" s="30">
        <v>1506</v>
      </c>
      <c r="O43" s="30"/>
      <c r="P43" s="30">
        <v>103.914</v>
      </c>
      <c r="Q43" s="30">
        <v>15209</v>
      </c>
      <c r="R43" s="30">
        <v>2474</v>
      </c>
      <c r="S43" s="30">
        <v>2267</v>
      </c>
    </row>
    <row r="44" spans="1:19" ht="15.75" thickBot="1" x14ac:dyDescent="0.3">
      <c r="A44" s="42">
        <v>2014</v>
      </c>
      <c r="B44" s="30">
        <v>2909</v>
      </c>
      <c r="C44" s="30"/>
      <c r="D44" s="30">
        <v>133.81399999999999</v>
      </c>
      <c r="E44" s="30">
        <v>2238</v>
      </c>
      <c r="F44" s="30">
        <v>498</v>
      </c>
      <c r="G44" s="30">
        <v>463.31599999999997</v>
      </c>
      <c r="H44" s="30">
        <v>0</v>
      </c>
      <c r="I44" s="30">
        <v>0</v>
      </c>
      <c r="J44" s="30">
        <v>0</v>
      </c>
      <c r="K44" s="30">
        <v>7800</v>
      </c>
      <c r="L44" s="30">
        <v>0</v>
      </c>
      <c r="M44" s="30">
        <v>280.8</v>
      </c>
      <c r="N44" s="30">
        <v>2134</v>
      </c>
      <c r="O44" s="30"/>
      <c r="P44" s="30">
        <v>147.24600000000001</v>
      </c>
      <c r="Q44" s="30">
        <v>15081</v>
      </c>
      <c r="R44" s="30">
        <v>498</v>
      </c>
      <c r="S44" s="30">
        <v>1025.1760000000002</v>
      </c>
    </row>
    <row r="45" spans="1:19" ht="15.75" thickBot="1" x14ac:dyDescent="0.3">
      <c r="A45" s="42">
        <v>2015</v>
      </c>
      <c r="B45" s="30">
        <v>2780</v>
      </c>
      <c r="C45" s="30"/>
      <c r="D45" s="30">
        <v>127.88</v>
      </c>
      <c r="E45" s="30">
        <v>5351</v>
      </c>
      <c r="F45" s="30">
        <v>1527</v>
      </c>
      <c r="G45" s="30">
        <v>1369.5419999999999</v>
      </c>
      <c r="H45" s="30">
        <v>0</v>
      </c>
      <c r="I45" s="30">
        <v>0</v>
      </c>
      <c r="J45" s="30">
        <v>0</v>
      </c>
      <c r="K45" s="30">
        <v>10597</v>
      </c>
      <c r="L45" s="30"/>
      <c r="M45" s="30">
        <v>381.49200000000002</v>
      </c>
      <c r="N45" s="30">
        <v>1270</v>
      </c>
      <c r="O45" s="30"/>
      <c r="P45" s="30">
        <v>87.63</v>
      </c>
      <c r="Q45" s="30">
        <v>19998</v>
      </c>
      <c r="R45" s="30">
        <v>1527</v>
      </c>
      <c r="S45" s="30">
        <v>1966.5439999999999</v>
      </c>
    </row>
    <row r="46" spans="1:19" ht="15.75" thickBot="1" x14ac:dyDescent="0.3">
      <c r="A46" s="42">
        <v>2016</v>
      </c>
      <c r="B46" s="30">
        <v>1912</v>
      </c>
      <c r="C46" s="30">
        <v>0</v>
      </c>
      <c r="D46" s="30">
        <v>87.951999999999998</v>
      </c>
      <c r="E46" s="30">
        <v>3192</v>
      </c>
      <c r="F46" s="30">
        <v>1050</v>
      </c>
      <c r="G46" s="30">
        <v>930.85599999999999</v>
      </c>
      <c r="H46" s="30">
        <v>0</v>
      </c>
      <c r="I46" s="30">
        <v>287</v>
      </c>
      <c r="J46" s="30">
        <v>57.973999999999997</v>
      </c>
      <c r="K46" s="30">
        <v>5769</v>
      </c>
      <c r="L46" s="30">
        <v>60</v>
      </c>
      <c r="M46" s="30">
        <v>217.22399999999999</v>
      </c>
      <c r="N46" s="30">
        <v>1493</v>
      </c>
      <c r="O46" s="30"/>
      <c r="P46" s="30">
        <v>103.017</v>
      </c>
      <c r="Q46" s="30">
        <v>12366</v>
      </c>
      <c r="R46" s="30">
        <v>1397</v>
      </c>
      <c r="S46" s="30">
        <v>1397.0229999999999</v>
      </c>
    </row>
    <row r="47" spans="1:19" ht="15.75" thickBot="1" x14ac:dyDescent="0.3">
      <c r="A47" s="42">
        <v>2017</v>
      </c>
      <c r="B47" s="30">
        <v>1907</v>
      </c>
      <c r="C47" s="30"/>
      <c r="D47" s="30">
        <v>87.721999999999994</v>
      </c>
      <c r="E47" s="30">
        <v>3119</v>
      </c>
      <c r="F47" s="30">
        <v>1558</v>
      </c>
      <c r="G47" s="30">
        <v>1275.6300000000001</v>
      </c>
      <c r="H47" s="30">
        <v>0</v>
      </c>
      <c r="I47" s="30">
        <v>2013</v>
      </c>
      <c r="J47" s="30">
        <v>406.62599999999998</v>
      </c>
      <c r="K47" s="30">
        <v>6679</v>
      </c>
      <c r="L47" s="30"/>
      <c r="M47" s="30">
        <v>240.44399999999999</v>
      </c>
      <c r="N47" s="30">
        <v>977</v>
      </c>
      <c r="O47" s="30"/>
      <c r="P47" s="30">
        <v>67.412999999999997</v>
      </c>
      <c r="Q47" s="30">
        <v>12682</v>
      </c>
      <c r="R47" s="30">
        <v>3571</v>
      </c>
      <c r="S47" s="30">
        <v>2077.835</v>
      </c>
    </row>
    <row r="48" spans="1:19" ht="15.75" thickBot="1" x14ac:dyDescent="0.3">
      <c r="A48" s="42">
        <v>2018</v>
      </c>
      <c r="B48" s="30">
        <v>1567</v>
      </c>
      <c r="C48" s="30"/>
      <c r="D48" s="30">
        <v>72</v>
      </c>
      <c r="E48" s="30">
        <v>5162</v>
      </c>
      <c r="F48" s="30">
        <v>1989</v>
      </c>
      <c r="G48" s="30">
        <v>1684</v>
      </c>
      <c r="H48" s="30">
        <v>0</v>
      </c>
      <c r="I48" s="30">
        <v>0</v>
      </c>
      <c r="J48" s="30">
        <v>0</v>
      </c>
      <c r="K48" s="30">
        <v>7704</v>
      </c>
      <c r="L48" s="30">
        <v>96</v>
      </c>
      <c r="M48" s="30">
        <v>293</v>
      </c>
      <c r="N48" s="30">
        <v>546</v>
      </c>
      <c r="O48" s="30"/>
      <c r="P48" s="30">
        <v>38</v>
      </c>
      <c r="Q48" s="30">
        <v>14979</v>
      </c>
      <c r="R48" s="30">
        <v>2085</v>
      </c>
      <c r="S48" s="30">
        <v>2087</v>
      </c>
    </row>
    <row r="49" spans="1:19" ht="15.75" thickBot="1" x14ac:dyDescent="0.3">
      <c r="A49" s="42">
        <v>2019</v>
      </c>
      <c r="B49" s="30">
        <v>2045</v>
      </c>
      <c r="C49" s="30"/>
      <c r="D49" s="30">
        <v>94</v>
      </c>
      <c r="E49" s="30">
        <v>6092</v>
      </c>
      <c r="F49" s="30">
        <v>576</v>
      </c>
      <c r="G49" s="30">
        <v>707</v>
      </c>
      <c r="H49" s="30">
        <v>0</v>
      </c>
      <c r="I49" s="30">
        <v>1878</v>
      </c>
      <c r="J49" s="30">
        <v>419</v>
      </c>
      <c r="K49" s="30">
        <v>10750</v>
      </c>
      <c r="L49" s="30">
        <v>153</v>
      </c>
      <c r="M49" s="30">
        <v>411</v>
      </c>
      <c r="N49" s="30">
        <v>1895</v>
      </c>
      <c r="O49" s="30"/>
      <c r="P49" s="30">
        <v>131</v>
      </c>
      <c r="Q49" s="30">
        <v>20782</v>
      </c>
      <c r="R49" s="30">
        <v>2607</v>
      </c>
      <c r="S49" s="30">
        <v>1762</v>
      </c>
    </row>
    <row r="50" spans="1:19" ht="15.75" thickBot="1" x14ac:dyDescent="0.3">
      <c r="A50" s="9">
        <v>2020</v>
      </c>
      <c r="B50" s="79">
        <v>1627</v>
      </c>
      <c r="C50" s="79"/>
      <c r="D50" s="79">
        <v>74.841999999999999</v>
      </c>
      <c r="E50" s="79">
        <v>4130</v>
      </c>
      <c r="F50" s="79">
        <v>263</v>
      </c>
      <c r="G50" s="79">
        <v>380.47</v>
      </c>
      <c r="H50" s="79">
        <v>0</v>
      </c>
      <c r="I50" s="79">
        <v>0</v>
      </c>
      <c r="J50" s="79">
        <v>0</v>
      </c>
      <c r="K50" s="79">
        <v>1387</v>
      </c>
      <c r="L50" s="79">
        <v>355</v>
      </c>
      <c r="M50" s="79">
        <v>106.377</v>
      </c>
      <c r="N50" s="147">
        <v>559</v>
      </c>
      <c r="O50" s="147">
        <v>0</v>
      </c>
      <c r="P50" s="147">
        <v>38.570999999999998</v>
      </c>
      <c r="Q50" s="147">
        <v>7703</v>
      </c>
      <c r="R50" s="147">
        <v>618</v>
      </c>
      <c r="S50" s="147">
        <v>600.26</v>
      </c>
    </row>
    <row r="51" spans="1:19" ht="15.75" thickBot="1" x14ac:dyDescent="0.3">
      <c r="A51" s="42">
        <v>2021</v>
      </c>
      <c r="B51" s="30">
        <v>1593</v>
      </c>
      <c r="C51" s="30"/>
      <c r="D51" s="30">
        <v>73.278000000000006</v>
      </c>
      <c r="E51" s="30">
        <v>1895</v>
      </c>
      <c r="F51" s="30">
        <v>2</v>
      </c>
      <c r="G51" s="30">
        <v>89.061999999999998</v>
      </c>
      <c r="H51" s="30"/>
      <c r="I51" s="30"/>
      <c r="J51" s="30"/>
      <c r="K51" s="30">
        <v>2339</v>
      </c>
      <c r="L51" s="30">
        <v>0</v>
      </c>
      <c r="M51" s="30">
        <v>84.203999999999994</v>
      </c>
      <c r="N51" s="30"/>
      <c r="O51" s="30"/>
      <c r="P51" s="30"/>
      <c r="Q51" s="30">
        <v>5827</v>
      </c>
      <c r="R51" s="30">
        <v>2</v>
      </c>
      <c r="S51" s="30">
        <v>246.54400000000001</v>
      </c>
    </row>
    <row r="52" spans="1:19" ht="15.75" thickBot="1" x14ac:dyDescent="0.3">
      <c r="A52" s="88">
        <v>2022</v>
      </c>
      <c r="B52" s="50"/>
      <c r="C52" s="50"/>
      <c r="D52" s="50"/>
      <c r="E52" s="50">
        <v>396</v>
      </c>
      <c r="F52" s="50">
        <v>0</v>
      </c>
      <c r="G52" s="50">
        <v>18.216000000000001</v>
      </c>
      <c r="H52" s="50"/>
      <c r="I52" s="50"/>
      <c r="J52" s="50"/>
      <c r="K52" s="50">
        <v>6181</v>
      </c>
      <c r="L52" s="50"/>
      <c r="M52" s="50">
        <v>222.51599999999999</v>
      </c>
      <c r="N52" s="50"/>
      <c r="O52" s="50"/>
      <c r="P52" s="50"/>
      <c r="Q52" s="50">
        <v>6577</v>
      </c>
      <c r="R52" s="50">
        <v>0</v>
      </c>
      <c r="S52" s="50">
        <v>240.732</v>
      </c>
    </row>
    <row r="53" spans="1:19" x14ac:dyDescent="0.25">
      <c r="A53" s="220" t="s">
        <v>163</v>
      </c>
      <c r="B53" s="35"/>
      <c r="C53" s="35"/>
      <c r="D53" s="35"/>
      <c r="E53" s="35"/>
      <c r="F53" s="35"/>
      <c r="G53" s="35"/>
      <c r="H53" s="35"/>
      <c r="I53" s="35"/>
      <c r="J53" s="35"/>
      <c r="K53" s="35"/>
      <c r="L53" s="35"/>
      <c r="M53" s="35"/>
      <c r="N53" s="35"/>
      <c r="O53" s="35"/>
      <c r="P53" s="35"/>
      <c r="Q53" s="35"/>
      <c r="R53" s="35"/>
      <c r="S53" s="35"/>
    </row>
    <row r="55" spans="1:19" x14ac:dyDescent="0.25">
      <c r="A55" s="209"/>
    </row>
    <row r="100" spans="1:53" s="75" customFormat="1" x14ac:dyDescent="0.25">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6"/>
      <c r="AO100" s="76"/>
      <c r="AP100" s="76"/>
      <c r="AQ100" s="76"/>
      <c r="AR100" s="76"/>
      <c r="AS100" s="76"/>
      <c r="AT100" s="76"/>
      <c r="AU100" s="76"/>
      <c r="AV100" s="76"/>
      <c r="AW100" s="76"/>
      <c r="AX100" s="76"/>
      <c r="AY100" s="76"/>
      <c r="AZ100" s="76"/>
      <c r="BA100" s="76"/>
    </row>
    <row r="102" spans="1:53" ht="15.75" thickBot="1" x14ac:dyDescent="0.3">
      <c r="A102" s="6" t="s">
        <v>135</v>
      </c>
    </row>
    <row r="103" spans="1:53" ht="16.5" customHeight="1" thickBot="1" x14ac:dyDescent="0.3">
      <c r="A103" s="40" t="s">
        <v>5</v>
      </c>
      <c r="B103" s="242" t="s">
        <v>47</v>
      </c>
      <c r="C103" s="243"/>
      <c r="D103" s="243"/>
      <c r="E103" s="243"/>
      <c r="F103" s="243"/>
      <c r="G103" s="243"/>
      <c r="H103" s="243"/>
      <c r="I103" s="243"/>
      <c r="J103" s="243"/>
      <c r="K103" s="243"/>
      <c r="L103" s="243"/>
      <c r="M103" s="243"/>
      <c r="N103" s="243"/>
      <c r="O103" s="243"/>
      <c r="P103" s="243"/>
      <c r="Q103" s="243"/>
      <c r="R103" s="243"/>
      <c r="S103" s="244"/>
    </row>
    <row r="104" spans="1:53" ht="15.75" customHeight="1" thickBot="1" x14ac:dyDescent="0.3">
      <c r="A104" s="41"/>
      <c r="B104" s="253" t="s">
        <v>48</v>
      </c>
      <c r="C104" s="254"/>
      <c r="D104" s="255"/>
      <c r="E104" s="253" t="s">
        <v>165</v>
      </c>
      <c r="F104" s="254"/>
      <c r="G104" s="255"/>
      <c r="H104" s="253" t="s">
        <v>164</v>
      </c>
      <c r="I104" s="254"/>
      <c r="J104" s="255"/>
      <c r="K104" s="253" t="s">
        <v>50</v>
      </c>
      <c r="L104" s="254"/>
      <c r="M104" s="255"/>
      <c r="N104" s="253" t="s">
        <v>51</v>
      </c>
      <c r="O104" s="254"/>
      <c r="P104" s="255"/>
      <c r="Q104" s="253" t="s">
        <v>9</v>
      </c>
      <c r="R104" s="254"/>
      <c r="S104" s="255"/>
    </row>
    <row r="105" spans="1:53" ht="15.75" thickBot="1" x14ac:dyDescent="0.3">
      <c r="A105" s="8"/>
      <c r="B105" s="38" t="s">
        <v>29</v>
      </c>
      <c r="C105" s="93" t="s">
        <v>30</v>
      </c>
      <c r="D105" s="93" t="s">
        <v>21</v>
      </c>
      <c r="E105" s="29" t="s">
        <v>29</v>
      </c>
      <c r="F105" s="29" t="s">
        <v>30</v>
      </c>
      <c r="G105" s="29" t="s">
        <v>21</v>
      </c>
      <c r="H105" s="29" t="s">
        <v>29</v>
      </c>
      <c r="I105" s="29" t="s">
        <v>30</v>
      </c>
      <c r="J105" s="29" t="s">
        <v>21</v>
      </c>
      <c r="K105" s="29" t="s">
        <v>29</v>
      </c>
      <c r="L105" s="29" t="s">
        <v>30</v>
      </c>
      <c r="M105" s="29" t="s">
        <v>21</v>
      </c>
      <c r="N105" s="29" t="s">
        <v>29</v>
      </c>
      <c r="O105" s="29" t="s">
        <v>30</v>
      </c>
      <c r="P105" s="29" t="s">
        <v>21</v>
      </c>
      <c r="Q105" s="29" t="s">
        <v>29</v>
      </c>
      <c r="R105" s="29" t="s">
        <v>30</v>
      </c>
      <c r="S105" s="29" t="s">
        <v>21</v>
      </c>
    </row>
    <row r="106" spans="1:53" ht="15.75" thickBot="1" x14ac:dyDescent="0.3">
      <c r="A106" s="77" t="s">
        <v>13</v>
      </c>
      <c r="B106" s="79">
        <f t="shared" ref="B106:S106" si="0">IFERROR(AVERAGEIFS(B$2:B$83,$A$2:$A$83,"&gt;=1975",$A$2:$A$83,"&lt;=1978"),"")</f>
        <v>7458</v>
      </c>
      <c r="C106" s="79" t="str">
        <f t="shared" si="0"/>
        <v/>
      </c>
      <c r="D106" s="79">
        <f t="shared" si="0"/>
        <v>343.06799999999998</v>
      </c>
      <c r="E106" s="79">
        <f t="shared" si="0"/>
        <v>35442.75</v>
      </c>
      <c r="F106" s="79">
        <f t="shared" si="0"/>
        <v>0</v>
      </c>
      <c r="G106" s="79">
        <f t="shared" si="0"/>
        <v>35442.75</v>
      </c>
      <c r="H106" s="79">
        <f t="shared" si="0"/>
        <v>123597</v>
      </c>
      <c r="I106" s="79" t="str">
        <f t="shared" si="0"/>
        <v/>
      </c>
      <c r="J106" s="79">
        <f t="shared" si="0"/>
        <v>2101.1489999999999</v>
      </c>
      <c r="K106" s="79">
        <f t="shared" si="0"/>
        <v>5233.5</v>
      </c>
      <c r="L106" s="79" t="str">
        <f t="shared" si="0"/>
        <v/>
      </c>
      <c r="M106" s="79">
        <f t="shared" si="0"/>
        <v>188.40600000000001</v>
      </c>
      <c r="N106" s="79">
        <f t="shared" si="0"/>
        <v>1657</v>
      </c>
      <c r="O106" s="79" t="str">
        <f t="shared" si="0"/>
        <v/>
      </c>
      <c r="P106" s="79">
        <f t="shared" si="0"/>
        <v>114.333</v>
      </c>
      <c r="Q106" s="79">
        <f t="shared" si="0"/>
        <v>166214</v>
      </c>
      <c r="R106" s="79">
        <f t="shared" si="0"/>
        <v>0</v>
      </c>
      <c r="S106" s="79">
        <f t="shared" si="0"/>
        <v>37866.802499999998</v>
      </c>
    </row>
    <row r="107" spans="1:53" ht="15.75" thickBot="1" x14ac:dyDescent="0.3">
      <c r="A107" s="77" t="s">
        <v>14</v>
      </c>
      <c r="B107" s="79">
        <f t="shared" ref="B107:S107" si="1">IFERROR(AVERAGEIFS(B$2:B$83,$A$2:$A$83,"&gt;=1979",$A$2:$A$83,"&lt;=1984"),"")</f>
        <v>7469.333333333333</v>
      </c>
      <c r="C107" s="79" t="str">
        <f t="shared" si="1"/>
        <v/>
      </c>
      <c r="D107" s="79">
        <f t="shared" si="1"/>
        <v>343.58933333333334</v>
      </c>
      <c r="E107" s="79">
        <f t="shared" si="1"/>
        <v>24446.166666666668</v>
      </c>
      <c r="F107" s="79">
        <f t="shared" si="1"/>
        <v>0</v>
      </c>
      <c r="G107" s="79">
        <f t="shared" si="1"/>
        <v>24446.166666666668</v>
      </c>
      <c r="H107" s="79">
        <f t="shared" si="1"/>
        <v>86303.833333333328</v>
      </c>
      <c r="I107" s="79" t="str">
        <f t="shared" si="1"/>
        <v/>
      </c>
      <c r="J107" s="79">
        <f t="shared" si="1"/>
        <v>1467.1651666666669</v>
      </c>
      <c r="K107" s="79">
        <f t="shared" si="1"/>
        <v>4593.5</v>
      </c>
      <c r="L107" s="79" t="str">
        <f t="shared" si="1"/>
        <v/>
      </c>
      <c r="M107" s="79">
        <f t="shared" si="1"/>
        <v>165.36599999999999</v>
      </c>
      <c r="N107" s="79">
        <f t="shared" si="1"/>
        <v>1272.5</v>
      </c>
      <c r="O107" s="79" t="str">
        <f t="shared" si="1"/>
        <v/>
      </c>
      <c r="P107" s="79">
        <f t="shared" si="1"/>
        <v>87.802499999999995</v>
      </c>
      <c r="Q107" s="79">
        <f t="shared" si="1"/>
        <v>124085.33333333333</v>
      </c>
      <c r="R107" s="79">
        <f t="shared" si="1"/>
        <v>0</v>
      </c>
      <c r="S107" s="79">
        <f t="shared" si="1"/>
        <v>26510.08966666667</v>
      </c>
    </row>
    <row r="108" spans="1:53" ht="15.75" thickBot="1" x14ac:dyDescent="0.3">
      <c r="A108" s="77" t="s">
        <v>15</v>
      </c>
      <c r="B108" s="79">
        <f t="shared" ref="B108:S108" si="2">IFERROR(AVERAGEIFS(B$2:B$83,$A$2:$A$83,"&gt;=1985",$A$2:$A$83,"&lt;=1995"),"")</f>
        <v>7162.181818181818</v>
      </c>
      <c r="C108" s="79" t="str">
        <f t="shared" si="2"/>
        <v/>
      </c>
      <c r="D108" s="79">
        <f t="shared" si="2"/>
        <v>329.46036363636364</v>
      </c>
      <c r="E108" s="79">
        <f t="shared" si="2"/>
        <v>14064</v>
      </c>
      <c r="F108" s="79">
        <f t="shared" si="2"/>
        <v>0</v>
      </c>
      <c r="G108" s="79">
        <f t="shared" si="2"/>
        <v>14064</v>
      </c>
      <c r="H108" s="79">
        <f t="shared" si="2"/>
        <v>32805.090909090912</v>
      </c>
      <c r="I108" s="79" t="str">
        <f t="shared" si="2"/>
        <v/>
      </c>
      <c r="J108" s="79">
        <f t="shared" si="2"/>
        <v>557.68654545454547</v>
      </c>
      <c r="K108" s="79">
        <f t="shared" si="2"/>
        <v>4128.909090909091</v>
      </c>
      <c r="L108" s="79" t="str">
        <f t="shared" si="2"/>
        <v/>
      </c>
      <c r="M108" s="79">
        <f t="shared" si="2"/>
        <v>148.64072727272728</v>
      </c>
      <c r="N108" s="79">
        <f t="shared" si="2"/>
        <v>2441</v>
      </c>
      <c r="O108" s="79" t="str">
        <f t="shared" si="2"/>
        <v/>
      </c>
      <c r="P108" s="79">
        <f t="shared" si="2"/>
        <v>168.429</v>
      </c>
      <c r="Q108" s="79">
        <f t="shared" si="2"/>
        <v>60601.181818181816</v>
      </c>
      <c r="R108" s="79">
        <f t="shared" si="2"/>
        <v>0</v>
      </c>
      <c r="S108" s="79">
        <f t="shared" si="2"/>
        <v>15268.216636363639</v>
      </c>
    </row>
    <row r="109" spans="1:53" ht="15.75" thickBot="1" x14ac:dyDescent="0.3">
      <c r="A109" s="77" t="s">
        <v>16</v>
      </c>
      <c r="B109" s="79">
        <f t="shared" ref="B109:S109" si="3">IFERROR(AVERAGEIFS(B$2:B$83,$A$2:$A$83,"&gt;=1996",$A$2:$A$83,"&lt;=1998"),"")</f>
        <v>7785.666666666667</v>
      </c>
      <c r="C109" s="79" t="str">
        <f t="shared" si="3"/>
        <v/>
      </c>
      <c r="D109" s="79">
        <f t="shared" si="3"/>
        <v>358.14066666666668</v>
      </c>
      <c r="E109" s="79">
        <f t="shared" si="3"/>
        <v>5439.69</v>
      </c>
      <c r="F109" s="79">
        <f t="shared" si="3"/>
        <v>0</v>
      </c>
      <c r="G109" s="79">
        <f t="shared" si="3"/>
        <v>5439.69</v>
      </c>
      <c r="H109" s="79">
        <f t="shared" si="3"/>
        <v>3820.6666666666665</v>
      </c>
      <c r="I109" s="79" t="str">
        <f t="shared" si="3"/>
        <v/>
      </c>
      <c r="J109" s="79">
        <f t="shared" si="3"/>
        <v>64.951333333333324</v>
      </c>
      <c r="K109" s="79">
        <f t="shared" si="3"/>
        <v>5658</v>
      </c>
      <c r="L109" s="79" t="str">
        <f t="shared" si="3"/>
        <v/>
      </c>
      <c r="M109" s="79">
        <f t="shared" si="3"/>
        <v>203.68799999999999</v>
      </c>
      <c r="N109" s="79">
        <f t="shared" si="3"/>
        <v>1968</v>
      </c>
      <c r="O109" s="79" t="str">
        <f t="shared" si="3"/>
        <v/>
      </c>
      <c r="P109" s="79">
        <f t="shared" si="3"/>
        <v>135.792</v>
      </c>
      <c r="Q109" s="79">
        <f t="shared" si="3"/>
        <v>24672.023333333331</v>
      </c>
      <c r="R109" s="79">
        <f t="shared" si="3"/>
        <v>0</v>
      </c>
      <c r="S109" s="79">
        <f t="shared" si="3"/>
        <v>6202.2619999999997</v>
      </c>
    </row>
    <row r="110" spans="1:53" ht="15.75" thickBot="1" x14ac:dyDescent="0.3">
      <c r="A110" s="5" t="s">
        <v>17</v>
      </c>
      <c r="B110" s="79">
        <f t="shared" ref="B110:S110" si="4">IFERROR(AVERAGEIFS(B$2:B$83,$A$2:$A$83,"&gt;=1999",$A$2:$A$83,"&lt;=2008"),"")</f>
        <v>3923.2</v>
      </c>
      <c r="C110" s="79">
        <f t="shared" si="4"/>
        <v>0</v>
      </c>
      <c r="D110" s="79">
        <f t="shared" si="4"/>
        <v>180.46719999999999</v>
      </c>
      <c r="E110" s="79">
        <f t="shared" si="4"/>
        <v>4512.7559999999994</v>
      </c>
      <c r="F110" s="79">
        <f t="shared" si="4"/>
        <v>2220.1999999999998</v>
      </c>
      <c r="G110" s="79">
        <f t="shared" si="4"/>
        <v>4373.2026000000005</v>
      </c>
      <c r="H110" s="79">
        <f t="shared" si="4"/>
        <v>256.39999999999998</v>
      </c>
      <c r="I110" s="79">
        <f t="shared" si="4"/>
        <v>1179.7633333333333</v>
      </c>
      <c r="J110" s="79">
        <f t="shared" si="4"/>
        <v>77.529972999999998</v>
      </c>
      <c r="K110" s="79">
        <f t="shared" si="4"/>
        <v>7919.8</v>
      </c>
      <c r="L110" s="79">
        <f t="shared" si="4"/>
        <v>279.66666666666669</v>
      </c>
      <c r="M110" s="79">
        <f t="shared" si="4"/>
        <v>311.79300000000001</v>
      </c>
      <c r="N110" s="79">
        <f t="shared" si="4"/>
        <v>774.1</v>
      </c>
      <c r="O110" s="79">
        <f t="shared" si="4"/>
        <v>10</v>
      </c>
      <c r="P110" s="79">
        <f t="shared" si="4"/>
        <v>53.796899999999994</v>
      </c>
      <c r="Q110" s="79">
        <f t="shared" si="4"/>
        <v>17049.356</v>
      </c>
      <c r="R110" s="79">
        <f t="shared" si="4"/>
        <v>2743.9289999999996</v>
      </c>
      <c r="S110" s="79">
        <f t="shared" si="4"/>
        <v>4996.7896729999993</v>
      </c>
    </row>
    <row r="111" spans="1:53" ht="15.75" thickBot="1" x14ac:dyDescent="0.3">
      <c r="A111" s="42">
        <v>2009</v>
      </c>
      <c r="B111" s="30">
        <f t="shared" ref="B111:K124" si="5">IF(VLOOKUP($A111,$A$3:$Z$92,COLUMN(B111),FALSE)="","",VLOOKUP($A111,$A$3:$Z$92,COLUMN(B111),FALSE))</f>
        <v>4011</v>
      </c>
      <c r="C111" s="30" t="str">
        <f t="shared" si="5"/>
        <v/>
      </c>
      <c r="D111" s="30">
        <f t="shared" si="5"/>
        <v>184.506</v>
      </c>
      <c r="E111" s="30">
        <f t="shared" si="5"/>
        <v>3132</v>
      </c>
      <c r="F111" s="30">
        <f t="shared" si="5"/>
        <v>0</v>
      </c>
      <c r="G111" s="30">
        <f t="shared" si="5"/>
        <v>144.072</v>
      </c>
      <c r="H111" s="30">
        <f t="shared" si="5"/>
        <v>0</v>
      </c>
      <c r="I111" s="30" t="str">
        <f t="shared" si="5"/>
        <v/>
      </c>
      <c r="J111" s="30">
        <f t="shared" si="5"/>
        <v>0</v>
      </c>
      <c r="K111" s="30">
        <f t="shared" si="5"/>
        <v>3239</v>
      </c>
      <c r="L111" s="30">
        <f t="shared" ref="L111:S124" si="6">IF(VLOOKUP($A111,$A$3:$Z$92,COLUMN(L111),FALSE)="","",VLOOKUP($A111,$A$3:$Z$92,COLUMN(L111),FALSE))</f>
        <v>0</v>
      </c>
      <c r="M111" s="30">
        <f t="shared" si="6"/>
        <v>116.604</v>
      </c>
      <c r="N111" s="30">
        <f t="shared" si="6"/>
        <v>550</v>
      </c>
      <c r="O111" s="30" t="str">
        <f t="shared" si="6"/>
        <v/>
      </c>
      <c r="P111" s="30">
        <f t="shared" si="6"/>
        <v>37.950000000000003</v>
      </c>
      <c r="Q111" s="30">
        <f t="shared" si="6"/>
        <v>10932</v>
      </c>
      <c r="R111" s="30">
        <f t="shared" si="6"/>
        <v>0</v>
      </c>
      <c r="S111" s="30">
        <f t="shared" si="6"/>
        <v>483.13199999999995</v>
      </c>
    </row>
    <row r="112" spans="1:53" ht="15.75" thickBot="1" x14ac:dyDescent="0.3">
      <c r="A112" s="42">
        <v>2010</v>
      </c>
      <c r="B112" s="30">
        <f t="shared" si="5"/>
        <v>3710</v>
      </c>
      <c r="C112" s="30" t="str">
        <f t="shared" si="5"/>
        <v/>
      </c>
      <c r="D112" s="30">
        <f t="shared" si="5"/>
        <v>170.66</v>
      </c>
      <c r="E112" s="30">
        <f t="shared" si="5"/>
        <v>1549</v>
      </c>
      <c r="F112" s="30">
        <f t="shared" si="5"/>
        <v>0</v>
      </c>
      <c r="G112" s="30">
        <f t="shared" si="5"/>
        <v>71.254000000000005</v>
      </c>
      <c r="H112" s="30">
        <f t="shared" si="5"/>
        <v>0</v>
      </c>
      <c r="I112" s="30" t="str">
        <f t="shared" si="5"/>
        <v/>
      </c>
      <c r="J112" s="30">
        <f t="shared" si="5"/>
        <v>0</v>
      </c>
      <c r="K112" s="30">
        <f t="shared" si="5"/>
        <v>4043</v>
      </c>
      <c r="L112" s="30" t="str">
        <f t="shared" si="6"/>
        <v/>
      </c>
      <c r="M112" s="30">
        <f t="shared" si="6"/>
        <v>145.548</v>
      </c>
      <c r="N112" s="30">
        <f t="shared" si="6"/>
        <v>646</v>
      </c>
      <c r="O112" s="30" t="str">
        <f t="shared" si="6"/>
        <v/>
      </c>
      <c r="P112" s="30">
        <f t="shared" si="6"/>
        <v>44.573999999999998</v>
      </c>
      <c r="Q112" s="30">
        <f t="shared" si="6"/>
        <v>9302</v>
      </c>
      <c r="R112" s="30">
        <f t="shared" si="6"/>
        <v>0</v>
      </c>
      <c r="S112" s="30">
        <f t="shared" si="6"/>
        <v>432.036</v>
      </c>
    </row>
    <row r="113" spans="1:53" ht="15.75" thickBot="1" x14ac:dyDescent="0.3">
      <c r="A113" s="42">
        <v>2011</v>
      </c>
      <c r="B113" s="30">
        <f t="shared" si="5"/>
        <v>2323</v>
      </c>
      <c r="C113" s="30" t="str">
        <f t="shared" si="5"/>
        <v/>
      </c>
      <c r="D113" s="30">
        <f t="shared" si="5"/>
        <v>106.858</v>
      </c>
      <c r="E113" s="30">
        <f t="shared" si="5"/>
        <v>4794</v>
      </c>
      <c r="F113" s="30">
        <f t="shared" si="5"/>
        <v>0</v>
      </c>
      <c r="G113" s="30">
        <f t="shared" si="5"/>
        <v>220.524</v>
      </c>
      <c r="H113" s="30">
        <f t="shared" si="5"/>
        <v>0</v>
      </c>
      <c r="I113" s="30" t="str">
        <f t="shared" si="5"/>
        <v/>
      </c>
      <c r="J113" s="30">
        <f t="shared" si="5"/>
        <v>0</v>
      </c>
      <c r="K113" s="30">
        <f t="shared" si="5"/>
        <v>7701</v>
      </c>
      <c r="L113" s="30">
        <f t="shared" si="6"/>
        <v>498</v>
      </c>
      <c r="M113" s="30">
        <f t="shared" si="6"/>
        <v>356.41800000000001</v>
      </c>
      <c r="N113" s="30">
        <f t="shared" si="6"/>
        <v>646</v>
      </c>
      <c r="O113" s="30" t="str">
        <f t="shared" si="6"/>
        <v/>
      </c>
      <c r="P113" s="30">
        <f t="shared" si="6"/>
        <v>44.573999999999998</v>
      </c>
      <c r="Q113" s="30">
        <f t="shared" si="6"/>
        <v>15464</v>
      </c>
      <c r="R113" s="30">
        <f t="shared" si="6"/>
        <v>498</v>
      </c>
      <c r="S113" s="30">
        <f t="shared" si="6"/>
        <v>728.37399999999991</v>
      </c>
    </row>
    <row r="114" spans="1:53" ht="15.75" thickBot="1" x14ac:dyDescent="0.3">
      <c r="A114" s="42">
        <v>2012</v>
      </c>
      <c r="B114" s="30">
        <f t="shared" si="5"/>
        <v>1745</v>
      </c>
      <c r="C114" s="30" t="str">
        <f t="shared" si="5"/>
        <v/>
      </c>
      <c r="D114" s="30">
        <f t="shared" si="5"/>
        <v>80.27</v>
      </c>
      <c r="E114" s="30">
        <f t="shared" si="5"/>
        <v>3624</v>
      </c>
      <c r="F114" s="30">
        <f t="shared" si="5"/>
        <v>500</v>
      </c>
      <c r="G114" s="30">
        <f t="shared" si="5"/>
        <v>532.80600000000004</v>
      </c>
      <c r="H114" s="30">
        <f t="shared" si="5"/>
        <v>0</v>
      </c>
      <c r="I114" s="30" t="str">
        <f t="shared" si="5"/>
        <v/>
      </c>
      <c r="J114" s="30">
        <f t="shared" si="5"/>
        <v>0</v>
      </c>
      <c r="K114" s="30">
        <f t="shared" si="5"/>
        <v>5861</v>
      </c>
      <c r="L114" s="30" t="str">
        <f t="shared" si="6"/>
        <v/>
      </c>
      <c r="M114" s="30">
        <f t="shared" si="6"/>
        <v>210.99600000000001</v>
      </c>
      <c r="N114" s="30">
        <f t="shared" si="6"/>
        <v>524</v>
      </c>
      <c r="O114" s="30" t="str">
        <f t="shared" si="6"/>
        <v/>
      </c>
      <c r="P114" s="30">
        <f t="shared" si="6"/>
        <v>36.155999999999999</v>
      </c>
      <c r="Q114" s="30">
        <f t="shared" si="6"/>
        <v>11754</v>
      </c>
      <c r="R114" s="30">
        <f t="shared" si="6"/>
        <v>500</v>
      </c>
      <c r="S114" s="30">
        <f t="shared" si="6"/>
        <v>860.22799999999995</v>
      </c>
    </row>
    <row r="115" spans="1:53" ht="15.75" thickBot="1" x14ac:dyDescent="0.3">
      <c r="A115" s="42">
        <v>2013</v>
      </c>
      <c r="B115" s="30">
        <f t="shared" si="5"/>
        <v>3945</v>
      </c>
      <c r="C115" s="30">
        <f t="shared" si="5"/>
        <v>0</v>
      </c>
      <c r="D115" s="30">
        <f t="shared" si="5"/>
        <v>181.47</v>
      </c>
      <c r="E115" s="30">
        <f t="shared" si="5"/>
        <v>5301</v>
      </c>
      <c r="F115" s="30">
        <f t="shared" si="5"/>
        <v>2044</v>
      </c>
      <c r="G115" s="30">
        <f t="shared" si="5"/>
        <v>1727.73</v>
      </c>
      <c r="H115" s="30">
        <f t="shared" si="5"/>
        <v>0</v>
      </c>
      <c r="I115" s="30">
        <f t="shared" si="5"/>
        <v>452.78</v>
      </c>
      <c r="J115" s="30">
        <f t="shared" si="5"/>
        <v>93.448859999999996</v>
      </c>
      <c r="K115" s="30">
        <f t="shared" si="5"/>
        <v>4457</v>
      </c>
      <c r="L115" s="30" t="str">
        <f t="shared" si="6"/>
        <v/>
      </c>
      <c r="M115" s="30">
        <f t="shared" si="6"/>
        <v>160.452</v>
      </c>
      <c r="N115" s="30">
        <f t="shared" si="6"/>
        <v>1506</v>
      </c>
      <c r="O115" s="30" t="str">
        <f t="shared" si="6"/>
        <v/>
      </c>
      <c r="P115" s="30">
        <f t="shared" si="6"/>
        <v>103.914</v>
      </c>
      <c r="Q115" s="30">
        <f t="shared" si="6"/>
        <v>15209</v>
      </c>
      <c r="R115" s="30">
        <f t="shared" si="6"/>
        <v>2474</v>
      </c>
      <c r="S115" s="30">
        <f t="shared" si="6"/>
        <v>2267</v>
      </c>
    </row>
    <row r="116" spans="1:53" ht="15.75" thickBot="1" x14ac:dyDescent="0.3">
      <c r="A116" s="42">
        <v>2014</v>
      </c>
      <c r="B116" s="30">
        <f t="shared" si="5"/>
        <v>2909</v>
      </c>
      <c r="C116" s="30" t="str">
        <f t="shared" si="5"/>
        <v/>
      </c>
      <c r="D116" s="30">
        <f t="shared" si="5"/>
        <v>133.81399999999999</v>
      </c>
      <c r="E116" s="30">
        <f t="shared" si="5"/>
        <v>2238</v>
      </c>
      <c r="F116" s="30">
        <f t="shared" si="5"/>
        <v>498</v>
      </c>
      <c r="G116" s="30">
        <f t="shared" si="5"/>
        <v>463.31599999999997</v>
      </c>
      <c r="H116" s="30">
        <f t="shared" si="5"/>
        <v>0</v>
      </c>
      <c r="I116" s="30">
        <f t="shared" si="5"/>
        <v>0</v>
      </c>
      <c r="J116" s="30">
        <f t="shared" si="5"/>
        <v>0</v>
      </c>
      <c r="K116" s="30">
        <f t="shared" si="5"/>
        <v>7800</v>
      </c>
      <c r="L116" s="30">
        <f t="shared" si="6"/>
        <v>0</v>
      </c>
      <c r="M116" s="30">
        <f t="shared" si="6"/>
        <v>280.8</v>
      </c>
      <c r="N116" s="30">
        <f t="shared" si="6"/>
        <v>2134</v>
      </c>
      <c r="O116" s="30" t="str">
        <f t="shared" si="6"/>
        <v/>
      </c>
      <c r="P116" s="30">
        <f t="shared" si="6"/>
        <v>147.24600000000001</v>
      </c>
      <c r="Q116" s="30">
        <f t="shared" si="6"/>
        <v>15081</v>
      </c>
      <c r="R116" s="30">
        <f t="shared" si="6"/>
        <v>498</v>
      </c>
      <c r="S116" s="30">
        <f t="shared" si="6"/>
        <v>1025.1760000000002</v>
      </c>
    </row>
    <row r="117" spans="1:53" ht="15.75" thickBot="1" x14ac:dyDescent="0.3">
      <c r="A117" s="42">
        <v>2015</v>
      </c>
      <c r="B117" s="30">
        <f t="shared" si="5"/>
        <v>2780</v>
      </c>
      <c r="C117" s="30" t="str">
        <f t="shared" si="5"/>
        <v/>
      </c>
      <c r="D117" s="30">
        <f t="shared" si="5"/>
        <v>127.88</v>
      </c>
      <c r="E117" s="30">
        <f t="shared" si="5"/>
        <v>5351</v>
      </c>
      <c r="F117" s="30">
        <f t="shared" si="5"/>
        <v>1527</v>
      </c>
      <c r="G117" s="30">
        <f t="shared" si="5"/>
        <v>1369.5419999999999</v>
      </c>
      <c r="H117" s="30">
        <f t="shared" si="5"/>
        <v>0</v>
      </c>
      <c r="I117" s="30">
        <f t="shared" si="5"/>
        <v>0</v>
      </c>
      <c r="J117" s="30">
        <f t="shared" si="5"/>
        <v>0</v>
      </c>
      <c r="K117" s="30">
        <f t="shared" si="5"/>
        <v>10597</v>
      </c>
      <c r="L117" s="30" t="str">
        <f t="shared" si="6"/>
        <v/>
      </c>
      <c r="M117" s="30">
        <f t="shared" si="6"/>
        <v>381.49200000000002</v>
      </c>
      <c r="N117" s="30">
        <f t="shared" si="6"/>
        <v>1270</v>
      </c>
      <c r="O117" s="30" t="str">
        <f t="shared" si="6"/>
        <v/>
      </c>
      <c r="P117" s="30">
        <f t="shared" si="6"/>
        <v>87.63</v>
      </c>
      <c r="Q117" s="30">
        <f t="shared" si="6"/>
        <v>19998</v>
      </c>
      <c r="R117" s="30">
        <f t="shared" si="6"/>
        <v>1527</v>
      </c>
      <c r="S117" s="30">
        <f t="shared" si="6"/>
        <v>1966.5439999999999</v>
      </c>
    </row>
    <row r="118" spans="1:53" ht="15.75" thickBot="1" x14ac:dyDescent="0.3">
      <c r="A118" s="42">
        <v>2016</v>
      </c>
      <c r="B118" s="30">
        <f t="shared" si="5"/>
        <v>1912</v>
      </c>
      <c r="C118" s="30">
        <f t="shared" si="5"/>
        <v>0</v>
      </c>
      <c r="D118" s="30">
        <f t="shared" si="5"/>
        <v>87.951999999999998</v>
      </c>
      <c r="E118" s="30">
        <f t="shared" si="5"/>
        <v>3192</v>
      </c>
      <c r="F118" s="30">
        <f t="shared" si="5"/>
        <v>1050</v>
      </c>
      <c r="G118" s="30">
        <f t="shared" si="5"/>
        <v>930.85599999999999</v>
      </c>
      <c r="H118" s="30">
        <f t="shared" si="5"/>
        <v>0</v>
      </c>
      <c r="I118" s="30">
        <f t="shared" si="5"/>
        <v>287</v>
      </c>
      <c r="J118" s="30">
        <f t="shared" si="5"/>
        <v>57.973999999999997</v>
      </c>
      <c r="K118" s="30">
        <f t="shared" si="5"/>
        <v>5769</v>
      </c>
      <c r="L118" s="30">
        <f t="shared" si="6"/>
        <v>60</v>
      </c>
      <c r="M118" s="30">
        <f t="shared" si="6"/>
        <v>217.22399999999999</v>
      </c>
      <c r="N118" s="30">
        <f t="shared" si="6"/>
        <v>1493</v>
      </c>
      <c r="O118" s="30" t="str">
        <f t="shared" si="6"/>
        <v/>
      </c>
      <c r="P118" s="30">
        <f t="shared" si="6"/>
        <v>103.017</v>
      </c>
      <c r="Q118" s="30">
        <f t="shared" si="6"/>
        <v>12366</v>
      </c>
      <c r="R118" s="30">
        <f t="shared" si="6"/>
        <v>1397</v>
      </c>
      <c r="S118" s="30">
        <f t="shared" si="6"/>
        <v>1397.0229999999999</v>
      </c>
    </row>
    <row r="119" spans="1:53" ht="15.75" thickBot="1" x14ac:dyDescent="0.3">
      <c r="A119" s="42">
        <v>2017</v>
      </c>
      <c r="B119" s="30">
        <f t="shared" si="5"/>
        <v>1907</v>
      </c>
      <c r="C119" s="30" t="str">
        <f t="shared" si="5"/>
        <v/>
      </c>
      <c r="D119" s="30">
        <f t="shared" si="5"/>
        <v>87.721999999999994</v>
      </c>
      <c r="E119" s="30">
        <f t="shared" si="5"/>
        <v>3119</v>
      </c>
      <c r="F119" s="30">
        <f t="shared" si="5"/>
        <v>1558</v>
      </c>
      <c r="G119" s="30">
        <f t="shared" si="5"/>
        <v>1275.6300000000001</v>
      </c>
      <c r="H119" s="30">
        <f t="shared" si="5"/>
        <v>0</v>
      </c>
      <c r="I119" s="30">
        <f t="shared" si="5"/>
        <v>2013</v>
      </c>
      <c r="J119" s="30">
        <f t="shared" si="5"/>
        <v>406.62599999999998</v>
      </c>
      <c r="K119" s="30">
        <f t="shared" si="5"/>
        <v>6679</v>
      </c>
      <c r="L119" s="30" t="str">
        <f t="shared" si="6"/>
        <v/>
      </c>
      <c r="M119" s="30">
        <f t="shared" si="6"/>
        <v>240.44399999999999</v>
      </c>
      <c r="N119" s="30">
        <f t="shared" si="6"/>
        <v>977</v>
      </c>
      <c r="O119" s="30" t="str">
        <f t="shared" si="6"/>
        <v/>
      </c>
      <c r="P119" s="30">
        <f t="shared" si="6"/>
        <v>67.412999999999997</v>
      </c>
      <c r="Q119" s="30">
        <f t="shared" si="6"/>
        <v>12682</v>
      </c>
      <c r="R119" s="30">
        <f t="shared" si="6"/>
        <v>3571</v>
      </c>
      <c r="S119" s="30">
        <f t="shared" si="6"/>
        <v>2077.835</v>
      </c>
    </row>
    <row r="120" spans="1:53" ht="15.75" thickBot="1" x14ac:dyDescent="0.3">
      <c r="A120" s="42">
        <v>2018</v>
      </c>
      <c r="B120" s="30">
        <f t="shared" si="5"/>
        <v>1567</v>
      </c>
      <c r="C120" s="30" t="str">
        <f t="shared" si="5"/>
        <v/>
      </c>
      <c r="D120" s="30">
        <f t="shared" si="5"/>
        <v>72</v>
      </c>
      <c r="E120" s="30">
        <f t="shared" si="5"/>
        <v>5162</v>
      </c>
      <c r="F120" s="30">
        <f t="shared" si="5"/>
        <v>1989</v>
      </c>
      <c r="G120" s="30">
        <f t="shared" si="5"/>
        <v>1684</v>
      </c>
      <c r="H120" s="30">
        <f t="shared" si="5"/>
        <v>0</v>
      </c>
      <c r="I120" s="30">
        <f t="shared" si="5"/>
        <v>0</v>
      </c>
      <c r="J120" s="30">
        <f t="shared" si="5"/>
        <v>0</v>
      </c>
      <c r="K120" s="30">
        <f t="shared" si="5"/>
        <v>7704</v>
      </c>
      <c r="L120" s="30">
        <f t="shared" si="6"/>
        <v>96</v>
      </c>
      <c r="M120" s="30">
        <f t="shared" si="6"/>
        <v>293</v>
      </c>
      <c r="N120" s="30">
        <f t="shared" si="6"/>
        <v>546</v>
      </c>
      <c r="O120" s="30" t="str">
        <f t="shared" si="6"/>
        <v/>
      </c>
      <c r="P120" s="30">
        <f t="shared" si="6"/>
        <v>38</v>
      </c>
      <c r="Q120" s="30">
        <f t="shared" si="6"/>
        <v>14979</v>
      </c>
      <c r="R120" s="30">
        <f t="shared" si="6"/>
        <v>2085</v>
      </c>
      <c r="S120" s="30">
        <f t="shared" si="6"/>
        <v>2087</v>
      </c>
    </row>
    <row r="121" spans="1:53" ht="15.75" thickBot="1" x14ac:dyDescent="0.3">
      <c r="A121" s="42">
        <v>2019</v>
      </c>
      <c r="B121" s="30">
        <f t="shared" si="5"/>
        <v>2045</v>
      </c>
      <c r="C121" s="30" t="str">
        <f t="shared" si="5"/>
        <v/>
      </c>
      <c r="D121" s="30">
        <f t="shared" si="5"/>
        <v>94</v>
      </c>
      <c r="E121" s="30">
        <f t="shared" si="5"/>
        <v>6092</v>
      </c>
      <c r="F121" s="30">
        <f t="shared" si="5"/>
        <v>576</v>
      </c>
      <c r="G121" s="30">
        <f t="shared" si="5"/>
        <v>707</v>
      </c>
      <c r="H121" s="30">
        <f t="shared" si="5"/>
        <v>0</v>
      </c>
      <c r="I121" s="30">
        <f t="shared" si="5"/>
        <v>1878</v>
      </c>
      <c r="J121" s="30">
        <f t="shared" si="5"/>
        <v>419</v>
      </c>
      <c r="K121" s="30">
        <f t="shared" si="5"/>
        <v>10750</v>
      </c>
      <c r="L121" s="30">
        <f t="shared" si="6"/>
        <v>153</v>
      </c>
      <c r="M121" s="30">
        <f t="shared" si="6"/>
        <v>411</v>
      </c>
      <c r="N121" s="30">
        <f t="shared" si="6"/>
        <v>1895</v>
      </c>
      <c r="O121" s="30" t="str">
        <f t="shared" si="6"/>
        <v/>
      </c>
      <c r="P121" s="30">
        <f t="shared" si="6"/>
        <v>131</v>
      </c>
      <c r="Q121" s="30">
        <f t="shared" si="6"/>
        <v>20782</v>
      </c>
      <c r="R121" s="30">
        <f t="shared" si="6"/>
        <v>2607</v>
      </c>
      <c r="S121" s="30">
        <f t="shared" si="6"/>
        <v>1762</v>
      </c>
    </row>
    <row r="122" spans="1:53" ht="15.75" thickBot="1" x14ac:dyDescent="0.3">
      <c r="A122" s="9">
        <v>2020</v>
      </c>
      <c r="B122" s="30">
        <f t="shared" si="5"/>
        <v>1627</v>
      </c>
      <c r="C122" s="30" t="str">
        <f t="shared" si="5"/>
        <v/>
      </c>
      <c r="D122" s="30">
        <f t="shared" si="5"/>
        <v>74.841999999999999</v>
      </c>
      <c r="E122" s="30">
        <f t="shared" si="5"/>
        <v>4130</v>
      </c>
      <c r="F122" s="30">
        <f t="shared" si="5"/>
        <v>263</v>
      </c>
      <c r="G122" s="30">
        <f t="shared" si="5"/>
        <v>380.47</v>
      </c>
      <c r="H122" s="30">
        <f t="shared" si="5"/>
        <v>0</v>
      </c>
      <c r="I122" s="30">
        <f t="shared" si="5"/>
        <v>0</v>
      </c>
      <c r="J122" s="30">
        <f t="shared" si="5"/>
        <v>0</v>
      </c>
      <c r="K122" s="30">
        <f t="shared" si="5"/>
        <v>1387</v>
      </c>
      <c r="L122" s="30">
        <f t="shared" si="6"/>
        <v>355</v>
      </c>
      <c r="M122" s="30">
        <f t="shared" si="6"/>
        <v>106.377</v>
      </c>
      <c r="N122" s="30">
        <f t="shared" si="6"/>
        <v>559</v>
      </c>
      <c r="O122" s="30">
        <f t="shared" si="6"/>
        <v>0</v>
      </c>
      <c r="P122" s="30">
        <f t="shared" si="6"/>
        <v>38.570999999999998</v>
      </c>
      <c r="Q122" s="30">
        <f t="shared" si="6"/>
        <v>7703</v>
      </c>
      <c r="R122" s="30">
        <f t="shared" si="6"/>
        <v>618</v>
      </c>
      <c r="S122" s="30">
        <f t="shared" si="6"/>
        <v>600.26</v>
      </c>
    </row>
    <row r="123" spans="1:53" ht="15.75" thickBot="1" x14ac:dyDescent="0.3">
      <c r="A123" s="42">
        <v>2021</v>
      </c>
      <c r="B123" s="30">
        <f t="shared" si="5"/>
        <v>1593</v>
      </c>
      <c r="C123" s="30" t="str">
        <f t="shared" si="5"/>
        <v/>
      </c>
      <c r="D123" s="30">
        <f t="shared" si="5"/>
        <v>73.278000000000006</v>
      </c>
      <c r="E123" s="30">
        <f t="shared" si="5"/>
        <v>1895</v>
      </c>
      <c r="F123" s="30">
        <f t="shared" si="5"/>
        <v>2</v>
      </c>
      <c r="G123" s="30">
        <f t="shared" si="5"/>
        <v>89.061999999999998</v>
      </c>
      <c r="H123" s="30" t="str">
        <f t="shared" si="5"/>
        <v/>
      </c>
      <c r="I123" s="30" t="str">
        <f t="shared" si="5"/>
        <v/>
      </c>
      <c r="J123" s="30" t="str">
        <f t="shared" si="5"/>
        <v/>
      </c>
      <c r="K123" s="30">
        <f t="shared" si="5"/>
        <v>2339</v>
      </c>
      <c r="L123" s="30">
        <f t="shared" si="6"/>
        <v>0</v>
      </c>
      <c r="M123" s="30">
        <f t="shared" si="6"/>
        <v>84.203999999999994</v>
      </c>
      <c r="N123" s="30" t="str">
        <f t="shared" si="6"/>
        <v/>
      </c>
      <c r="O123" s="30" t="str">
        <f t="shared" si="6"/>
        <v/>
      </c>
      <c r="P123" s="30" t="str">
        <f t="shared" si="6"/>
        <v/>
      </c>
      <c r="Q123" s="30">
        <f t="shared" si="6"/>
        <v>5827</v>
      </c>
      <c r="R123" s="30">
        <f t="shared" si="6"/>
        <v>2</v>
      </c>
      <c r="S123" s="30">
        <f t="shared" si="6"/>
        <v>246.54400000000001</v>
      </c>
    </row>
    <row r="124" spans="1:53" ht="15.75" thickBot="1" x14ac:dyDescent="0.3">
      <c r="A124" s="88">
        <v>2022</v>
      </c>
      <c r="B124" s="30" t="str">
        <f t="shared" si="5"/>
        <v/>
      </c>
      <c r="C124" s="30" t="str">
        <f t="shared" si="5"/>
        <v/>
      </c>
      <c r="D124" s="30" t="str">
        <f t="shared" si="5"/>
        <v/>
      </c>
      <c r="E124" s="30">
        <f t="shared" si="5"/>
        <v>396</v>
      </c>
      <c r="F124" s="30">
        <f t="shared" si="5"/>
        <v>0</v>
      </c>
      <c r="G124" s="30">
        <f t="shared" si="5"/>
        <v>18.216000000000001</v>
      </c>
      <c r="H124" s="30" t="str">
        <f t="shared" si="5"/>
        <v/>
      </c>
      <c r="I124" s="30" t="str">
        <f t="shared" si="5"/>
        <v/>
      </c>
      <c r="J124" s="30" t="str">
        <f t="shared" si="5"/>
        <v/>
      </c>
      <c r="K124" s="30">
        <f t="shared" si="5"/>
        <v>6181</v>
      </c>
      <c r="L124" s="30" t="str">
        <f t="shared" si="6"/>
        <v/>
      </c>
      <c r="M124" s="30">
        <f t="shared" si="6"/>
        <v>222.51599999999999</v>
      </c>
      <c r="N124" s="30" t="str">
        <f t="shared" si="6"/>
        <v/>
      </c>
      <c r="O124" s="30" t="str">
        <f t="shared" si="6"/>
        <v/>
      </c>
      <c r="P124" s="30" t="str">
        <f t="shared" si="6"/>
        <v/>
      </c>
      <c r="Q124" s="30">
        <f t="shared" si="6"/>
        <v>6577</v>
      </c>
      <c r="R124" s="30">
        <f t="shared" si="6"/>
        <v>0</v>
      </c>
      <c r="S124" s="30">
        <f t="shared" si="6"/>
        <v>240.732</v>
      </c>
    </row>
    <row r="125" spans="1:53" x14ac:dyDescent="0.25">
      <c r="A125" s="220" t="s">
        <v>163</v>
      </c>
    </row>
    <row r="126" spans="1:53" x14ac:dyDescent="0.25">
      <c r="A126" s="208"/>
    </row>
    <row r="127" spans="1:53" x14ac:dyDescent="0.25">
      <c r="A127" s="12"/>
      <c r="AE127" s="6"/>
      <c r="AF127" s="6"/>
      <c r="AG127" s="6"/>
      <c r="AH127" s="6"/>
      <c r="AI127" s="6"/>
      <c r="AJ127" s="6"/>
      <c r="AK127" s="6"/>
      <c r="AL127" s="6"/>
      <c r="AM127" s="6"/>
      <c r="AN127" s="6"/>
      <c r="AO127" s="6"/>
      <c r="AP127" s="6"/>
      <c r="AQ127" s="6"/>
      <c r="AR127" s="6"/>
      <c r="AS127" s="6"/>
      <c r="AT127" s="6"/>
      <c r="AU127" s="6"/>
      <c r="AV127" s="6"/>
      <c r="AW127" s="6"/>
      <c r="AX127" s="6"/>
      <c r="AY127" s="6"/>
      <c r="AZ127" s="6"/>
      <c r="BA127" s="6"/>
    </row>
    <row r="128" spans="1:53" x14ac:dyDescent="0.25">
      <c r="A128" s="12"/>
      <c r="AE128" s="6"/>
      <c r="AF128" s="6"/>
      <c r="AG128" s="6"/>
      <c r="AH128" s="6"/>
      <c r="AI128" s="6"/>
      <c r="AJ128" s="6"/>
      <c r="AK128" s="6"/>
      <c r="AL128" s="6"/>
      <c r="AM128" s="6"/>
      <c r="AN128" s="6"/>
      <c r="AO128" s="6"/>
      <c r="AP128" s="6"/>
      <c r="AQ128" s="6"/>
      <c r="AR128" s="6"/>
      <c r="AS128" s="6"/>
      <c r="AT128" s="6"/>
      <c r="AU128" s="6"/>
      <c r="AV128" s="6"/>
      <c r="AW128" s="6"/>
      <c r="AX128" s="6"/>
      <c r="AY128" s="6"/>
      <c r="AZ128" s="6"/>
      <c r="BA128" s="6"/>
    </row>
    <row r="129" spans="1:53" x14ac:dyDescent="0.25">
      <c r="A129" s="12"/>
      <c r="AE129" s="6"/>
      <c r="AF129" s="6"/>
      <c r="AG129" s="6"/>
      <c r="AH129" s="6"/>
      <c r="AI129" s="6"/>
      <c r="AJ129" s="6"/>
      <c r="AK129" s="6"/>
      <c r="AL129" s="6"/>
      <c r="AM129" s="6"/>
      <c r="AN129" s="6"/>
      <c r="AO129" s="6"/>
      <c r="AP129" s="6"/>
      <c r="AQ129" s="6"/>
      <c r="AR129" s="6"/>
      <c r="AS129" s="6"/>
      <c r="AT129" s="6"/>
      <c r="AU129" s="6"/>
      <c r="AV129" s="6"/>
      <c r="AW129" s="6"/>
      <c r="AX129" s="6"/>
      <c r="AY129" s="6"/>
      <c r="AZ129" s="6"/>
      <c r="BA129" s="6"/>
    </row>
    <row r="130" spans="1:53" x14ac:dyDescent="0.25">
      <c r="A130" s="12"/>
      <c r="AE130" s="6"/>
      <c r="AF130" s="6"/>
      <c r="AG130" s="6"/>
      <c r="AH130" s="6"/>
      <c r="AI130" s="6"/>
      <c r="AJ130" s="6"/>
      <c r="AK130" s="6"/>
      <c r="AL130" s="6"/>
      <c r="AM130" s="6"/>
      <c r="AN130" s="6"/>
      <c r="AO130" s="6"/>
      <c r="AP130" s="6"/>
      <c r="AQ130" s="6"/>
      <c r="AR130" s="6"/>
      <c r="AS130" s="6"/>
      <c r="AT130" s="6"/>
      <c r="AU130" s="6"/>
      <c r="AV130" s="6"/>
      <c r="AW130" s="6"/>
      <c r="AX130" s="6"/>
      <c r="AY130" s="6"/>
      <c r="AZ130" s="6"/>
      <c r="BA130" s="6"/>
    </row>
    <row r="131" spans="1:53" x14ac:dyDescent="0.25">
      <c r="A131" s="12"/>
      <c r="AE131" s="6"/>
      <c r="AF131" s="6"/>
      <c r="AG131" s="6"/>
      <c r="AH131" s="6"/>
      <c r="AI131" s="6"/>
      <c r="AJ131" s="6"/>
      <c r="AK131" s="6"/>
      <c r="AL131" s="6"/>
      <c r="AM131" s="6"/>
      <c r="AN131" s="6"/>
      <c r="AO131" s="6"/>
      <c r="AP131" s="6"/>
      <c r="AQ131" s="6"/>
      <c r="AR131" s="6"/>
      <c r="AS131" s="6"/>
      <c r="AT131" s="6"/>
      <c r="AU131" s="6"/>
      <c r="AV131" s="6"/>
      <c r="AW131" s="6"/>
      <c r="AX131" s="6"/>
      <c r="AY131" s="6"/>
      <c r="AZ131" s="6"/>
      <c r="BA131" s="6"/>
    </row>
    <row r="132" spans="1:53" x14ac:dyDescent="0.25">
      <c r="A132" s="12"/>
      <c r="AE132" s="6"/>
      <c r="AF132" s="6"/>
      <c r="AG132" s="6"/>
      <c r="AH132" s="6"/>
      <c r="AI132" s="6"/>
      <c r="AJ132" s="6"/>
      <c r="AK132" s="6"/>
      <c r="AL132" s="6"/>
      <c r="AM132" s="6"/>
      <c r="AN132" s="6"/>
      <c r="AO132" s="6"/>
      <c r="AP132" s="6"/>
      <c r="AQ132" s="6"/>
      <c r="AR132" s="6"/>
      <c r="AS132" s="6"/>
      <c r="AT132" s="6"/>
      <c r="AU132" s="6"/>
      <c r="AV132" s="6"/>
      <c r="AW132" s="6"/>
      <c r="AX132" s="6"/>
      <c r="AY132" s="6"/>
      <c r="AZ132" s="6"/>
      <c r="BA132" s="6"/>
    </row>
    <row r="133" spans="1:53" x14ac:dyDescent="0.25">
      <c r="A133" s="12"/>
      <c r="AE133" s="6"/>
      <c r="AF133" s="6"/>
      <c r="AG133" s="6"/>
      <c r="AH133" s="6"/>
      <c r="AI133" s="6"/>
      <c r="AJ133" s="6"/>
      <c r="AK133" s="6"/>
      <c r="AL133" s="6"/>
      <c r="AM133" s="6"/>
      <c r="AN133" s="6"/>
      <c r="AO133" s="6"/>
      <c r="AP133" s="6"/>
      <c r="AQ133" s="6"/>
      <c r="AR133" s="6"/>
      <c r="AS133" s="6"/>
      <c r="AT133" s="6"/>
      <c r="AU133" s="6"/>
      <c r="AV133" s="6"/>
      <c r="AW133" s="6"/>
      <c r="AX133" s="6"/>
      <c r="AY133" s="6"/>
      <c r="AZ133" s="6"/>
      <c r="BA133" s="6"/>
    </row>
    <row r="134" spans="1:53" x14ac:dyDescent="0.25">
      <c r="A134" s="12"/>
      <c r="AE134" s="6"/>
      <c r="AF134" s="6"/>
      <c r="AG134" s="6"/>
      <c r="AH134" s="6"/>
      <c r="AI134" s="6"/>
      <c r="AJ134" s="6"/>
      <c r="AK134" s="6"/>
      <c r="AL134" s="6"/>
      <c r="AM134" s="6"/>
      <c r="AN134" s="6"/>
      <c r="AO134" s="6"/>
      <c r="AP134" s="6"/>
      <c r="AQ134" s="6"/>
      <c r="AR134" s="6"/>
      <c r="AS134" s="6"/>
      <c r="AT134" s="6"/>
      <c r="AU134" s="6"/>
      <c r="AV134" s="6"/>
      <c r="AW134" s="6"/>
      <c r="AX134" s="6"/>
      <c r="AY134" s="6"/>
      <c r="AZ134" s="6"/>
      <c r="BA134" s="6"/>
    </row>
    <row r="135" spans="1:53" x14ac:dyDescent="0.25">
      <c r="A135" s="12"/>
      <c r="AE135" s="6"/>
      <c r="AF135" s="6"/>
      <c r="AG135" s="6"/>
      <c r="AH135" s="6"/>
      <c r="AI135" s="6"/>
      <c r="AJ135" s="6"/>
      <c r="AK135" s="6"/>
      <c r="AL135" s="6"/>
      <c r="AM135" s="6"/>
      <c r="AN135" s="6"/>
      <c r="AO135" s="6"/>
      <c r="AP135" s="6"/>
      <c r="AQ135" s="6"/>
      <c r="AR135" s="6"/>
      <c r="AS135" s="6"/>
      <c r="AT135" s="6"/>
      <c r="AU135" s="6"/>
      <c r="AV135" s="6"/>
      <c r="AW135" s="6"/>
      <c r="AX135" s="6"/>
      <c r="AY135" s="6"/>
      <c r="AZ135" s="6"/>
      <c r="BA135" s="6"/>
    </row>
    <row r="136" spans="1:53" x14ac:dyDescent="0.25">
      <c r="A136" s="12"/>
      <c r="AE136" s="6"/>
      <c r="AF136" s="6"/>
      <c r="AG136" s="6"/>
      <c r="AH136" s="6"/>
      <c r="AI136" s="6"/>
      <c r="AJ136" s="6"/>
      <c r="AK136" s="6"/>
      <c r="AL136" s="6"/>
      <c r="AM136" s="6"/>
      <c r="AN136" s="6"/>
      <c r="AO136" s="6"/>
      <c r="AP136" s="6"/>
      <c r="AQ136" s="6"/>
      <c r="AR136" s="6"/>
      <c r="AS136" s="6"/>
      <c r="AT136" s="6"/>
      <c r="AU136" s="6"/>
      <c r="AV136" s="6"/>
      <c r="AW136" s="6"/>
      <c r="AX136" s="6"/>
      <c r="AY136" s="6"/>
      <c r="AZ136" s="6"/>
      <c r="BA136" s="6"/>
    </row>
    <row r="137" spans="1:53" x14ac:dyDescent="0.25">
      <c r="A137" s="12"/>
      <c r="AE137" s="6"/>
      <c r="AF137" s="6"/>
      <c r="AG137" s="6"/>
      <c r="AH137" s="6"/>
      <c r="AI137" s="6"/>
      <c r="AJ137" s="6"/>
      <c r="AK137" s="6"/>
      <c r="AL137" s="6"/>
      <c r="AM137" s="6"/>
      <c r="AN137" s="6"/>
      <c r="AO137" s="6"/>
      <c r="AP137" s="6"/>
      <c r="AQ137" s="6"/>
      <c r="AR137" s="6"/>
      <c r="AS137" s="6"/>
      <c r="AT137" s="6"/>
      <c r="AU137" s="6"/>
      <c r="AV137" s="6"/>
      <c r="AW137" s="6"/>
      <c r="AX137" s="6"/>
      <c r="AY137" s="6"/>
      <c r="AZ137" s="6"/>
      <c r="BA137" s="6"/>
    </row>
    <row r="138" spans="1:53" x14ac:dyDescent="0.25">
      <c r="A138" s="12"/>
      <c r="AE138" s="6"/>
      <c r="AF138" s="6"/>
      <c r="AG138" s="6"/>
      <c r="AH138" s="6"/>
      <c r="AI138" s="6"/>
      <c r="AJ138" s="6"/>
      <c r="AK138" s="6"/>
      <c r="AL138" s="6"/>
      <c r="AM138" s="6"/>
      <c r="AN138" s="6"/>
      <c r="AO138" s="6"/>
      <c r="AP138" s="6"/>
      <c r="AQ138" s="6"/>
      <c r="AR138" s="6"/>
      <c r="AS138" s="6"/>
      <c r="AT138" s="6"/>
      <c r="AU138" s="6"/>
      <c r="AV138" s="6"/>
      <c r="AW138" s="6"/>
      <c r="AX138" s="6"/>
      <c r="AY138" s="6"/>
      <c r="AZ138" s="6"/>
      <c r="BA138" s="6"/>
    </row>
    <row r="139" spans="1:53" x14ac:dyDescent="0.25">
      <c r="A139" s="12"/>
      <c r="AE139" s="6"/>
      <c r="AF139" s="6"/>
      <c r="AG139" s="6"/>
      <c r="AH139" s="6"/>
      <c r="AI139" s="6"/>
      <c r="AJ139" s="6"/>
      <c r="AK139" s="6"/>
      <c r="AL139" s="6"/>
      <c r="AM139" s="6"/>
      <c r="AN139" s="6"/>
      <c r="AO139" s="6"/>
      <c r="AP139" s="6"/>
      <c r="AQ139" s="6"/>
      <c r="AR139" s="6"/>
      <c r="AS139" s="6"/>
      <c r="AT139" s="6"/>
      <c r="AU139" s="6"/>
      <c r="AV139" s="6"/>
      <c r="AW139" s="6"/>
      <c r="AX139" s="6"/>
      <c r="AY139" s="6"/>
      <c r="AZ139" s="6"/>
      <c r="BA139" s="6"/>
    </row>
    <row r="140" spans="1:53" x14ac:dyDescent="0.25">
      <c r="A140" s="12"/>
      <c r="AE140" s="6"/>
      <c r="AF140" s="6"/>
      <c r="AG140" s="6"/>
      <c r="AH140" s="6"/>
      <c r="AI140" s="6"/>
      <c r="AJ140" s="6"/>
      <c r="AK140" s="6"/>
      <c r="AL140" s="6"/>
      <c r="AM140" s="6"/>
      <c r="AN140" s="6"/>
      <c r="AO140" s="6"/>
      <c r="AP140" s="6"/>
      <c r="AQ140" s="6"/>
      <c r="AR140" s="6"/>
      <c r="AS140" s="6"/>
      <c r="AT140" s="6"/>
      <c r="AU140" s="6"/>
      <c r="AV140" s="6"/>
      <c r="AW140" s="6"/>
      <c r="AX140" s="6"/>
      <c r="AY140" s="6"/>
      <c r="AZ140" s="6"/>
      <c r="BA140" s="6"/>
    </row>
    <row r="141" spans="1:53" x14ac:dyDescent="0.25">
      <c r="A141" s="12"/>
      <c r="AE141" s="6"/>
      <c r="AF141" s="6"/>
      <c r="AG141" s="6"/>
      <c r="AH141" s="6"/>
      <c r="AI141" s="6"/>
      <c r="AJ141" s="6"/>
      <c r="AK141" s="6"/>
      <c r="AL141" s="6"/>
      <c r="AM141" s="6"/>
      <c r="AN141" s="6"/>
      <c r="AO141" s="6"/>
      <c r="AP141" s="6"/>
      <c r="AQ141" s="6"/>
      <c r="AR141" s="6"/>
      <c r="AS141" s="6"/>
      <c r="AT141" s="6"/>
      <c r="AU141" s="6"/>
      <c r="AV141" s="6"/>
      <c r="AW141" s="6"/>
      <c r="AX141" s="6"/>
      <c r="AY141" s="6"/>
      <c r="AZ141" s="6"/>
      <c r="BA141" s="6"/>
    </row>
  </sheetData>
  <mergeCells count="14">
    <mergeCell ref="B2:S2"/>
    <mergeCell ref="B3:D3"/>
    <mergeCell ref="E3:G3"/>
    <mergeCell ref="H3:J3"/>
    <mergeCell ref="K3:M3"/>
    <mergeCell ref="N3:P3"/>
    <mergeCell ref="Q3:S3"/>
    <mergeCell ref="B103:S103"/>
    <mergeCell ref="B104:D104"/>
    <mergeCell ref="E104:G104"/>
    <mergeCell ref="H104:J104"/>
    <mergeCell ref="K104:M104"/>
    <mergeCell ref="N104:P104"/>
    <mergeCell ref="Q104:S10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BA128"/>
  <sheetViews>
    <sheetView zoomScale="85" zoomScaleNormal="85" workbookViewId="0"/>
  </sheetViews>
  <sheetFormatPr defaultColWidth="9.140625" defaultRowHeight="15" x14ac:dyDescent="0.25"/>
  <cols>
    <col min="1" max="1" width="11.42578125" style="6" customWidth="1"/>
    <col min="2" max="2" width="10.85546875" style="12" bestFit="1" customWidth="1"/>
    <col min="3" max="4" width="9.85546875" style="12" bestFit="1" customWidth="1"/>
    <col min="5" max="53" width="9.140625" style="12"/>
    <col min="54" max="16384" width="9.140625" style="6"/>
  </cols>
  <sheetData>
    <row r="1" spans="1:4" ht="15.75" thickBot="1" x14ac:dyDescent="0.3">
      <c r="A1" s="6" t="s">
        <v>136</v>
      </c>
    </row>
    <row r="2" spans="1:4" ht="15.75" thickBot="1" x14ac:dyDescent="0.3">
      <c r="A2" s="251" t="s">
        <v>5</v>
      </c>
      <c r="B2" s="253" t="s">
        <v>52</v>
      </c>
      <c r="C2" s="254"/>
      <c r="D2" s="255"/>
    </row>
    <row r="3" spans="1:4" ht="32.25" x14ac:dyDescent="0.25">
      <c r="A3" s="256"/>
      <c r="B3" s="193" t="s">
        <v>166</v>
      </c>
      <c r="C3" s="29" t="s">
        <v>167</v>
      </c>
      <c r="D3" s="29" t="s">
        <v>9</v>
      </c>
    </row>
    <row r="4" spans="1:4" ht="15.75" thickBot="1" x14ac:dyDescent="0.3">
      <c r="A4" s="27">
        <v>1975</v>
      </c>
      <c r="B4" s="25">
        <v>546214</v>
      </c>
      <c r="C4" s="25"/>
      <c r="D4" s="25">
        <v>546214</v>
      </c>
    </row>
    <row r="5" spans="1:4" ht="15.75" thickBot="1" x14ac:dyDescent="0.3">
      <c r="A5" s="27">
        <v>1976</v>
      </c>
      <c r="B5" s="25">
        <v>665010</v>
      </c>
      <c r="C5" s="25"/>
      <c r="D5" s="25">
        <v>665010</v>
      </c>
    </row>
    <row r="6" spans="1:4" ht="15.75" thickBot="1" x14ac:dyDescent="0.3">
      <c r="A6" s="27">
        <v>1977</v>
      </c>
      <c r="B6" s="25">
        <v>545742</v>
      </c>
      <c r="C6" s="25"/>
      <c r="D6" s="25">
        <v>545742</v>
      </c>
    </row>
    <row r="7" spans="1:4" ht="15.75" thickBot="1" x14ac:dyDescent="0.3">
      <c r="A7" s="27">
        <v>1978</v>
      </c>
      <c r="B7" s="25">
        <v>568705</v>
      </c>
      <c r="C7" s="25"/>
      <c r="D7" s="25">
        <v>568705</v>
      </c>
    </row>
    <row r="8" spans="1:4" ht="15.75" thickBot="1" x14ac:dyDescent="0.3">
      <c r="A8" s="27">
        <v>1979</v>
      </c>
      <c r="B8" s="25">
        <v>477222</v>
      </c>
      <c r="C8" s="25"/>
      <c r="D8" s="25">
        <v>477222</v>
      </c>
    </row>
    <row r="9" spans="1:4" ht="15.75" thickBot="1" x14ac:dyDescent="0.3">
      <c r="A9" s="27">
        <v>1980</v>
      </c>
      <c r="B9" s="25">
        <v>486303</v>
      </c>
      <c r="C9" s="25"/>
      <c r="D9" s="25">
        <v>486303</v>
      </c>
    </row>
    <row r="10" spans="1:4" ht="15.75" thickBot="1" x14ac:dyDescent="0.3">
      <c r="A10" s="27">
        <v>1981</v>
      </c>
      <c r="B10" s="25">
        <v>423266</v>
      </c>
      <c r="C10" s="25"/>
      <c r="D10" s="25">
        <v>423266</v>
      </c>
    </row>
    <row r="11" spans="1:4" ht="15.75" thickBot="1" x14ac:dyDescent="0.3">
      <c r="A11" s="27">
        <v>1982</v>
      </c>
      <c r="B11" s="25">
        <v>538510</v>
      </c>
      <c r="C11" s="25"/>
      <c r="D11" s="25">
        <v>538510</v>
      </c>
    </row>
    <row r="12" spans="1:4" ht="15.75" thickBot="1" x14ac:dyDescent="0.3">
      <c r="A12" s="27">
        <v>1983</v>
      </c>
      <c r="B12" s="25">
        <v>395636</v>
      </c>
      <c r="C12" s="25"/>
      <c r="D12" s="25">
        <v>395636</v>
      </c>
    </row>
    <row r="13" spans="1:4" ht="15.75" thickBot="1" x14ac:dyDescent="0.3">
      <c r="A13" s="27">
        <v>1984</v>
      </c>
      <c r="B13" s="25">
        <v>471294</v>
      </c>
      <c r="C13" s="25"/>
      <c r="D13" s="25">
        <v>471294</v>
      </c>
    </row>
    <row r="14" spans="1:4" ht="15.75" thickBot="1" x14ac:dyDescent="0.3">
      <c r="A14" s="27">
        <v>1985</v>
      </c>
      <c r="B14" s="25">
        <v>345937</v>
      </c>
      <c r="C14" s="25">
        <v>23100</v>
      </c>
      <c r="D14" s="25">
        <v>345937</v>
      </c>
    </row>
    <row r="15" spans="1:4" ht="15.75" thickBot="1" x14ac:dyDescent="0.3">
      <c r="A15" s="27">
        <v>1986</v>
      </c>
      <c r="B15" s="25">
        <v>350227</v>
      </c>
      <c r="C15" s="25">
        <v>17100</v>
      </c>
      <c r="D15" s="25">
        <v>350227</v>
      </c>
    </row>
    <row r="16" spans="1:4" ht="15.75" thickBot="1" x14ac:dyDescent="0.3">
      <c r="A16" s="27">
        <v>1987</v>
      </c>
      <c r="B16" s="25">
        <v>378931</v>
      </c>
      <c r="C16" s="25">
        <v>34800</v>
      </c>
      <c r="D16" s="25">
        <v>378931</v>
      </c>
    </row>
    <row r="17" spans="1:4" ht="15.75" thickBot="1" x14ac:dyDescent="0.3">
      <c r="A17" s="27">
        <v>1988</v>
      </c>
      <c r="B17" s="25">
        <v>408668</v>
      </c>
      <c r="C17" s="25">
        <v>12800</v>
      </c>
      <c r="D17" s="25">
        <v>408668</v>
      </c>
    </row>
    <row r="18" spans="1:4" ht="15.75" thickBot="1" x14ac:dyDescent="0.3">
      <c r="A18" s="27">
        <v>1989</v>
      </c>
      <c r="B18" s="25">
        <v>203751</v>
      </c>
      <c r="C18" s="25">
        <v>38800</v>
      </c>
      <c r="D18" s="25">
        <v>203751</v>
      </c>
    </row>
    <row r="19" spans="1:4" ht="15.75" thickBot="1" x14ac:dyDescent="0.3">
      <c r="A19" s="27">
        <v>1990</v>
      </c>
      <c r="B19" s="25">
        <v>297858</v>
      </c>
      <c r="C19" s="25">
        <v>35000</v>
      </c>
      <c r="D19" s="25">
        <v>297858</v>
      </c>
    </row>
    <row r="20" spans="1:4" ht="15.75" thickBot="1" x14ac:dyDescent="0.3">
      <c r="A20" s="27">
        <v>1991</v>
      </c>
      <c r="B20" s="25">
        <v>203035</v>
      </c>
      <c r="C20" s="25">
        <v>39500</v>
      </c>
      <c r="D20" s="25">
        <v>203035</v>
      </c>
    </row>
    <row r="21" spans="1:4" ht="15.75" thickBot="1" x14ac:dyDescent="0.3">
      <c r="A21" s="27">
        <v>1992</v>
      </c>
      <c r="B21" s="25">
        <v>340146</v>
      </c>
      <c r="C21" s="25">
        <v>18518</v>
      </c>
      <c r="D21" s="25">
        <v>358664</v>
      </c>
    </row>
    <row r="22" spans="1:4" ht="15.75" thickBot="1" x14ac:dyDescent="0.3">
      <c r="A22" s="27">
        <v>1993</v>
      </c>
      <c r="B22" s="25">
        <v>277033</v>
      </c>
      <c r="C22" s="25">
        <v>23312</v>
      </c>
      <c r="D22" s="25">
        <v>300345</v>
      </c>
    </row>
    <row r="23" spans="1:4" ht="15.75" thickBot="1" x14ac:dyDescent="0.3">
      <c r="A23" s="27">
        <v>1994</v>
      </c>
      <c r="B23" s="25">
        <v>150039</v>
      </c>
      <c r="C23" s="25">
        <v>10313</v>
      </c>
      <c r="D23" s="25">
        <v>160352</v>
      </c>
    </row>
    <row r="24" spans="1:4" ht="15.75" thickBot="1" x14ac:dyDescent="0.3">
      <c r="A24" s="27">
        <v>1995</v>
      </c>
      <c r="B24" s="25">
        <v>81454</v>
      </c>
      <c r="C24" s="25">
        <v>13956</v>
      </c>
      <c r="D24" s="25">
        <v>95410</v>
      </c>
    </row>
    <row r="25" spans="1:4" ht="15.75" thickBot="1" x14ac:dyDescent="0.3">
      <c r="A25" s="27">
        <v>1996</v>
      </c>
      <c r="B25" s="25">
        <v>4</v>
      </c>
      <c r="C25" s="25">
        <v>10229</v>
      </c>
      <c r="D25" s="25">
        <v>10233</v>
      </c>
    </row>
    <row r="26" spans="1:4" ht="15.75" thickBot="1" x14ac:dyDescent="0.3">
      <c r="A26" s="27">
        <v>1997</v>
      </c>
      <c r="B26" s="25">
        <v>52688</v>
      </c>
      <c r="C26" s="25">
        <v>6400</v>
      </c>
      <c r="D26" s="25">
        <v>59088</v>
      </c>
    </row>
    <row r="27" spans="1:4" ht="15.75" thickBot="1" x14ac:dyDescent="0.3">
      <c r="A27" s="27">
        <v>1998</v>
      </c>
      <c r="B27" s="25">
        <v>5140</v>
      </c>
      <c r="C27" s="25">
        <v>4177</v>
      </c>
      <c r="D27" s="25">
        <v>9317</v>
      </c>
    </row>
    <row r="28" spans="1:4" ht="15.75" thickBot="1" x14ac:dyDescent="0.3">
      <c r="A28" s="27">
        <v>1999</v>
      </c>
      <c r="B28" s="25">
        <v>7434</v>
      </c>
      <c r="C28" s="25">
        <v>31106</v>
      </c>
      <c r="D28" s="25">
        <v>38540</v>
      </c>
    </row>
    <row r="29" spans="1:4" ht="15.75" thickBot="1" x14ac:dyDescent="0.3">
      <c r="A29" s="27">
        <v>2000</v>
      </c>
      <c r="B29" s="25">
        <v>64547</v>
      </c>
      <c r="C29" s="25">
        <v>24070</v>
      </c>
      <c r="D29" s="25">
        <v>88617</v>
      </c>
    </row>
    <row r="30" spans="1:4" ht="15.75" thickBot="1" x14ac:dyDescent="0.3">
      <c r="A30" s="27">
        <v>2001</v>
      </c>
      <c r="B30" s="25">
        <v>79668</v>
      </c>
      <c r="C30" s="25">
        <v>40636</v>
      </c>
      <c r="D30" s="25">
        <v>120304</v>
      </c>
    </row>
    <row r="31" spans="1:4" ht="15.75" thickBot="1" x14ac:dyDescent="0.3">
      <c r="A31" s="27">
        <v>2002</v>
      </c>
      <c r="B31" s="25">
        <v>126417</v>
      </c>
      <c r="C31" s="25">
        <v>31503</v>
      </c>
      <c r="D31" s="25">
        <v>157920</v>
      </c>
    </row>
    <row r="32" spans="1:4" ht="15.75" thickBot="1" x14ac:dyDescent="0.3">
      <c r="A32" s="27">
        <v>2003</v>
      </c>
      <c r="B32" s="25">
        <v>146736</v>
      </c>
      <c r="C32" s="25">
        <v>26825</v>
      </c>
      <c r="D32" s="25">
        <v>173561</v>
      </c>
    </row>
    <row r="33" spans="1:4" ht="15.75" thickBot="1" x14ac:dyDescent="0.3">
      <c r="A33" s="27">
        <v>2004</v>
      </c>
      <c r="B33" s="25">
        <v>176166</v>
      </c>
      <c r="C33" s="25">
        <v>39086</v>
      </c>
      <c r="D33" s="25">
        <v>215252</v>
      </c>
    </row>
    <row r="34" spans="1:4" ht="15.75" thickBot="1" x14ac:dyDescent="0.3">
      <c r="A34" s="27">
        <v>2005</v>
      </c>
      <c r="B34" s="25">
        <v>148798</v>
      </c>
      <c r="C34" s="25">
        <v>50681</v>
      </c>
      <c r="D34" s="25">
        <v>199479</v>
      </c>
    </row>
    <row r="35" spans="1:4" ht="15.75" thickBot="1" x14ac:dyDescent="0.3">
      <c r="A35" s="27">
        <v>2006</v>
      </c>
      <c r="B35" s="25">
        <v>109004</v>
      </c>
      <c r="C35" s="25">
        <v>36507</v>
      </c>
      <c r="D35" s="25">
        <v>145511</v>
      </c>
    </row>
    <row r="36" spans="1:4" ht="15.75" thickBot="1" x14ac:dyDescent="0.3">
      <c r="A36" s="27">
        <v>2007</v>
      </c>
      <c r="B36" s="25">
        <v>94291</v>
      </c>
      <c r="C36" s="25">
        <v>46323</v>
      </c>
      <c r="D36" s="25">
        <v>140614</v>
      </c>
    </row>
    <row r="37" spans="1:4" ht="15.75" thickBot="1" x14ac:dyDescent="0.3">
      <c r="A37" s="27">
        <v>2008</v>
      </c>
      <c r="B37" s="25">
        <v>95170</v>
      </c>
      <c r="C37" s="25">
        <v>50556</v>
      </c>
      <c r="D37" s="25">
        <v>145726</v>
      </c>
    </row>
    <row r="38" spans="1:4" ht="15.75" thickBot="1" x14ac:dyDescent="0.3">
      <c r="A38" s="27">
        <v>2009</v>
      </c>
      <c r="B38" s="25">
        <v>58191</v>
      </c>
      <c r="C38" s="25">
        <v>66426</v>
      </c>
      <c r="D38" s="25">
        <v>124617</v>
      </c>
    </row>
    <row r="39" spans="1:4" ht="15.75" thickBot="1" x14ac:dyDescent="0.3">
      <c r="A39" s="27">
        <v>2010</v>
      </c>
      <c r="B39" s="25">
        <v>84123</v>
      </c>
      <c r="C39" s="25">
        <v>54924</v>
      </c>
      <c r="D39" s="25">
        <v>139047</v>
      </c>
    </row>
    <row r="40" spans="1:4" ht="15.75" thickBot="1" x14ac:dyDescent="0.3">
      <c r="A40" s="27">
        <v>2011</v>
      </c>
      <c r="B40" s="25">
        <v>129023</v>
      </c>
      <c r="C40" s="25">
        <v>75209</v>
      </c>
      <c r="D40" s="25">
        <v>204232</v>
      </c>
    </row>
    <row r="41" spans="1:4" ht="15.75" thickBot="1" x14ac:dyDescent="0.3">
      <c r="A41" s="27">
        <v>2012</v>
      </c>
      <c r="B41" s="25">
        <v>69054</v>
      </c>
      <c r="C41" s="25">
        <v>66156</v>
      </c>
      <c r="D41" s="25">
        <v>135210</v>
      </c>
    </row>
    <row r="42" spans="1:4" ht="15.75" thickBot="1" x14ac:dyDescent="0.3">
      <c r="A42" s="27">
        <v>2013</v>
      </c>
      <c r="B42" s="25">
        <v>49526</v>
      </c>
      <c r="C42" s="25">
        <v>67345</v>
      </c>
      <c r="D42" s="25">
        <v>116871</v>
      </c>
    </row>
    <row r="43" spans="1:4" ht="15.75" thickBot="1" x14ac:dyDescent="0.3">
      <c r="A43" s="27">
        <v>2014</v>
      </c>
      <c r="B43" s="25">
        <v>133499</v>
      </c>
      <c r="C43" s="25">
        <v>59206</v>
      </c>
      <c r="D43" s="25">
        <v>192705</v>
      </c>
    </row>
    <row r="44" spans="1:4" ht="15.75" thickBot="1" x14ac:dyDescent="0.3">
      <c r="A44" s="27">
        <v>2015</v>
      </c>
      <c r="B44" s="25">
        <v>68522</v>
      </c>
      <c r="C44" s="25">
        <v>50452</v>
      </c>
      <c r="D44" s="25">
        <v>118974</v>
      </c>
    </row>
    <row r="45" spans="1:4" ht="15.75" thickBot="1" x14ac:dyDescent="0.3">
      <c r="A45" s="27">
        <v>2016</v>
      </c>
      <c r="B45" s="25">
        <v>60478</v>
      </c>
      <c r="C45" s="25">
        <v>42615</v>
      </c>
      <c r="D45" s="25">
        <v>103093</v>
      </c>
    </row>
    <row r="46" spans="1:4" ht="15.75" thickBot="1" x14ac:dyDescent="0.3">
      <c r="A46" s="27">
        <v>2017</v>
      </c>
      <c r="B46" s="25">
        <v>60356</v>
      </c>
      <c r="C46" s="25">
        <v>57060</v>
      </c>
      <c r="D46" s="25">
        <v>117416</v>
      </c>
    </row>
    <row r="47" spans="1:4" ht="15.75" thickBot="1" x14ac:dyDescent="0.3">
      <c r="A47" s="27">
        <v>2018</v>
      </c>
      <c r="B47" s="25">
        <v>36065</v>
      </c>
      <c r="C47" s="25">
        <v>49265</v>
      </c>
      <c r="D47" s="25">
        <v>85330</v>
      </c>
    </row>
    <row r="48" spans="1:4" ht="15.75" thickBot="1" x14ac:dyDescent="0.3">
      <c r="A48" s="27">
        <v>2019</v>
      </c>
      <c r="B48" s="25">
        <v>36841</v>
      </c>
      <c r="C48" s="25">
        <v>36641</v>
      </c>
      <c r="D48" s="25">
        <v>73482</v>
      </c>
    </row>
    <row r="49" spans="1:4" ht="15.75" thickBot="1" x14ac:dyDescent="0.3">
      <c r="A49" s="9">
        <v>2020</v>
      </c>
      <c r="B49" s="79">
        <v>24184</v>
      </c>
      <c r="C49" s="79">
        <v>19397</v>
      </c>
      <c r="D49" s="79">
        <v>43581</v>
      </c>
    </row>
    <row r="50" spans="1:4" ht="15.75" thickBot="1" x14ac:dyDescent="0.3">
      <c r="A50" s="9">
        <v>2021</v>
      </c>
      <c r="B50" s="79">
        <v>47025</v>
      </c>
      <c r="C50" s="79">
        <v>28751</v>
      </c>
      <c r="D50" s="79">
        <v>75776</v>
      </c>
    </row>
    <row r="51" spans="1:4" ht="15.75" thickBot="1" x14ac:dyDescent="0.3">
      <c r="A51" s="155">
        <v>2022</v>
      </c>
      <c r="B51" s="159">
        <v>58041</v>
      </c>
      <c r="C51" s="159">
        <v>37247</v>
      </c>
      <c r="D51" s="219">
        <v>95288</v>
      </c>
    </row>
    <row r="52" spans="1:4" x14ac:dyDescent="0.25">
      <c r="A52" s="197" t="s">
        <v>53</v>
      </c>
    </row>
    <row r="53" spans="1:4" x14ac:dyDescent="0.25">
      <c r="A53" s="207" t="s">
        <v>54</v>
      </c>
    </row>
    <row r="54" spans="1:4" x14ac:dyDescent="0.25">
      <c r="A54" s="207" t="s">
        <v>55</v>
      </c>
    </row>
    <row r="55" spans="1:4" x14ac:dyDescent="0.25">
      <c r="A55" s="207" t="s">
        <v>168</v>
      </c>
    </row>
    <row r="100" spans="1:53" s="75" customFormat="1" x14ac:dyDescent="0.25">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6"/>
      <c r="AO100" s="76"/>
      <c r="AP100" s="76"/>
      <c r="AQ100" s="76"/>
      <c r="AR100" s="76"/>
      <c r="AS100" s="76"/>
      <c r="AT100" s="76"/>
      <c r="AU100" s="76"/>
      <c r="AV100" s="76"/>
      <c r="AW100" s="76"/>
      <c r="AX100" s="76"/>
      <c r="AY100" s="76"/>
      <c r="AZ100" s="76"/>
      <c r="BA100" s="76"/>
    </row>
    <row r="102" spans="1:53" ht="15.75" thickBot="1" x14ac:dyDescent="0.3">
      <c r="A102" s="6" t="s">
        <v>136</v>
      </c>
    </row>
    <row r="103" spans="1:53" ht="31.5" customHeight="1" thickBot="1" x14ac:dyDescent="0.3">
      <c r="A103" s="251" t="s">
        <v>5</v>
      </c>
      <c r="B103" s="253" t="s">
        <v>52</v>
      </c>
      <c r="C103" s="254"/>
      <c r="D103" s="255"/>
    </row>
    <row r="104" spans="1:53" ht="33" thickBot="1" x14ac:dyDescent="0.3">
      <c r="A104" s="256"/>
      <c r="B104" s="29" t="s">
        <v>49</v>
      </c>
      <c r="C104" s="29" t="s">
        <v>167</v>
      </c>
      <c r="D104" s="29" t="s">
        <v>9</v>
      </c>
    </row>
    <row r="105" spans="1:53" ht="15.75" thickBot="1" x14ac:dyDescent="0.3">
      <c r="A105" s="77" t="s">
        <v>13</v>
      </c>
      <c r="B105" s="79">
        <f>IFERROR(AVERAGEIFS(B$2:B$83,$A$2:$A$83,"&gt;=1975",$A$2:$A$83,"&lt;=1978"),"")</f>
        <v>581417.75</v>
      </c>
      <c r="C105" s="79" t="str">
        <f t="shared" ref="C105:D105" si="0">IFERROR(AVERAGEIFS(C$2:C$83,$A$2:$A$83,"&gt;=1975",$A$2:$A$83,"&lt;=1978"),"")</f>
        <v/>
      </c>
      <c r="D105" s="79">
        <f t="shared" si="0"/>
        <v>581417.75</v>
      </c>
    </row>
    <row r="106" spans="1:53" ht="15.75" thickBot="1" x14ac:dyDescent="0.3">
      <c r="A106" s="77" t="s">
        <v>14</v>
      </c>
      <c r="B106" s="79">
        <f>IFERROR(AVERAGEIFS(B$2:B$83,$A$2:$A$83,"&gt;=1979",$A$2:$A$83,"&lt;=1984"),"")</f>
        <v>465371.83333333331</v>
      </c>
      <c r="C106" s="79" t="str">
        <f t="shared" ref="C106:D106" si="1">IFERROR(AVERAGEIFS(C$2:C$83,$A$2:$A$83,"&gt;=1979",$A$2:$A$83,"&lt;=1984"),"")</f>
        <v/>
      </c>
      <c r="D106" s="79">
        <f t="shared" si="1"/>
        <v>465371.83333333331</v>
      </c>
    </row>
    <row r="107" spans="1:53" ht="15.75" thickBot="1" x14ac:dyDescent="0.3">
      <c r="A107" s="77" t="s">
        <v>15</v>
      </c>
      <c r="B107" s="79">
        <f>IFERROR(AVERAGEIFS(B$2:B$83,$A$2:$A$83,"&gt;=1985",$A$2:$A$83,"&lt;=1995"),"")</f>
        <v>276098.09090909088</v>
      </c>
      <c r="C107" s="79">
        <f t="shared" ref="C107:D107" si="2">IFERROR(AVERAGEIFS(C$2:C$83,$A$2:$A$83,"&gt;=1985",$A$2:$A$83,"&lt;=1995"),"")</f>
        <v>24290.81818181818</v>
      </c>
      <c r="D107" s="79">
        <f t="shared" si="2"/>
        <v>282107.09090909088</v>
      </c>
    </row>
    <row r="108" spans="1:53" ht="15.75" thickBot="1" x14ac:dyDescent="0.3">
      <c r="A108" s="77" t="s">
        <v>16</v>
      </c>
      <c r="B108" s="79">
        <f>IFERROR(AVERAGEIFS(B$2:B$83,$A$2:$A$83,"&gt;=1996",$A$2:$A$83,"&lt;=1998"),"")</f>
        <v>19277.333333333332</v>
      </c>
      <c r="C108" s="79">
        <f t="shared" ref="C108:D108" si="3">IFERROR(AVERAGEIFS(C$2:C$83,$A$2:$A$83,"&gt;=1996",$A$2:$A$83,"&lt;=1998"),"")</f>
        <v>6935.333333333333</v>
      </c>
      <c r="D108" s="79">
        <f t="shared" si="3"/>
        <v>26212.666666666668</v>
      </c>
    </row>
    <row r="109" spans="1:53" ht="15.75" thickBot="1" x14ac:dyDescent="0.3">
      <c r="A109" s="5" t="s">
        <v>17</v>
      </c>
      <c r="B109" s="79">
        <f>IFERROR(AVERAGEIFS(B$2:B$83,$A$2:$A$83,"&gt;=1999",$A$2:$A$83,"&lt;=2008"),"")</f>
        <v>104823.1</v>
      </c>
      <c r="C109" s="79">
        <f t="shared" ref="C109:D109" si="4">IFERROR(AVERAGEIFS(C$2:C$83,$A$2:$A$83,"&gt;=1999",$A$2:$A$83,"&lt;=2008"),"")</f>
        <v>37729.300000000003</v>
      </c>
      <c r="D109" s="79">
        <f t="shared" si="4"/>
        <v>142552.4</v>
      </c>
    </row>
    <row r="110" spans="1:53" ht="15.75" thickBot="1" x14ac:dyDescent="0.3">
      <c r="A110" s="27">
        <v>2009</v>
      </c>
      <c r="B110" s="30">
        <f t="shared" ref="B110:D123" si="5">IF(VLOOKUP($A110,$A$3:$Z$92,COLUMN(B110),FALSE)="","",VLOOKUP($A110,$A$3:$Z$92,COLUMN(B110),FALSE))</f>
        <v>58191</v>
      </c>
      <c r="C110" s="30">
        <f t="shared" si="5"/>
        <v>66426</v>
      </c>
      <c r="D110" s="30">
        <f t="shared" si="5"/>
        <v>124617</v>
      </c>
    </row>
    <row r="111" spans="1:53" ht="15.75" thickBot="1" x14ac:dyDescent="0.3">
      <c r="A111" s="27">
        <v>2010</v>
      </c>
      <c r="B111" s="30">
        <f t="shared" si="5"/>
        <v>84123</v>
      </c>
      <c r="C111" s="30">
        <f t="shared" si="5"/>
        <v>54924</v>
      </c>
      <c r="D111" s="30">
        <f t="shared" si="5"/>
        <v>139047</v>
      </c>
    </row>
    <row r="112" spans="1:53" ht="15.75" thickBot="1" x14ac:dyDescent="0.3">
      <c r="A112" s="27">
        <v>2011</v>
      </c>
      <c r="B112" s="30">
        <f t="shared" si="5"/>
        <v>129023</v>
      </c>
      <c r="C112" s="30">
        <f t="shared" si="5"/>
        <v>75209</v>
      </c>
      <c r="D112" s="30">
        <f t="shared" si="5"/>
        <v>204232</v>
      </c>
    </row>
    <row r="113" spans="1:4" ht="15.75" thickBot="1" x14ac:dyDescent="0.3">
      <c r="A113" s="27">
        <v>2012</v>
      </c>
      <c r="B113" s="30">
        <f t="shared" si="5"/>
        <v>69054</v>
      </c>
      <c r="C113" s="30">
        <f t="shared" si="5"/>
        <v>66156</v>
      </c>
      <c r="D113" s="30">
        <f t="shared" si="5"/>
        <v>135210</v>
      </c>
    </row>
    <row r="114" spans="1:4" ht="15.75" thickBot="1" x14ac:dyDescent="0.3">
      <c r="A114" s="27">
        <v>2013</v>
      </c>
      <c r="B114" s="30">
        <f t="shared" si="5"/>
        <v>49526</v>
      </c>
      <c r="C114" s="30">
        <f t="shared" si="5"/>
        <v>67345</v>
      </c>
      <c r="D114" s="30">
        <f t="shared" si="5"/>
        <v>116871</v>
      </c>
    </row>
    <row r="115" spans="1:4" ht="15.75" thickBot="1" x14ac:dyDescent="0.3">
      <c r="A115" s="27">
        <v>2014</v>
      </c>
      <c r="B115" s="30">
        <f t="shared" si="5"/>
        <v>133499</v>
      </c>
      <c r="C115" s="30">
        <f t="shared" si="5"/>
        <v>59206</v>
      </c>
      <c r="D115" s="30">
        <f t="shared" si="5"/>
        <v>192705</v>
      </c>
    </row>
    <row r="116" spans="1:4" ht="15.75" thickBot="1" x14ac:dyDescent="0.3">
      <c r="A116" s="27">
        <v>2015</v>
      </c>
      <c r="B116" s="30">
        <f t="shared" si="5"/>
        <v>68522</v>
      </c>
      <c r="C116" s="30">
        <f t="shared" si="5"/>
        <v>50452</v>
      </c>
      <c r="D116" s="30">
        <f t="shared" si="5"/>
        <v>118974</v>
      </c>
    </row>
    <row r="117" spans="1:4" ht="15.75" thickBot="1" x14ac:dyDescent="0.3">
      <c r="A117" s="27">
        <v>2016</v>
      </c>
      <c r="B117" s="30">
        <f t="shared" si="5"/>
        <v>60478</v>
      </c>
      <c r="C117" s="30">
        <f t="shared" si="5"/>
        <v>42615</v>
      </c>
      <c r="D117" s="30">
        <f t="shared" si="5"/>
        <v>103093</v>
      </c>
    </row>
    <row r="118" spans="1:4" ht="15.75" thickBot="1" x14ac:dyDescent="0.3">
      <c r="A118" s="27">
        <v>2017</v>
      </c>
      <c r="B118" s="30">
        <f t="shared" si="5"/>
        <v>60356</v>
      </c>
      <c r="C118" s="30">
        <f t="shared" si="5"/>
        <v>57060</v>
      </c>
      <c r="D118" s="30">
        <f t="shared" si="5"/>
        <v>117416</v>
      </c>
    </row>
    <row r="119" spans="1:4" ht="15.75" thickBot="1" x14ac:dyDescent="0.3">
      <c r="A119" s="27">
        <v>2018</v>
      </c>
      <c r="B119" s="30">
        <f t="shared" si="5"/>
        <v>36065</v>
      </c>
      <c r="C119" s="30">
        <f t="shared" si="5"/>
        <v>49265</v>
      </c>
      <c r="D119" s="30">
        <f t="shared" si="5"/>
        <v>85330</v>
      </c>
    </row>
    <row r="120" spans="1:4" ht="15.75" thickBot="1" x14ac:dyDescent="0.3">
      <c r="A120" s="27">
        <v>2019</v>
      </c>
      <c r="B120" s="30">
        <f t="shared" si="5"/>
        <v>36841</v>
      </c>
      <c r="C120" s="30">
        <f t="shared" si="5"/>
        <v>36641</v>
      </c>
      <c r="D120" s="30">
        <f t="shared" si="5"/>
        <v>73482</v>
      </c>
    </row>
    <row r="121" spans="1:4" ht="15.75" thickBot="1" x14ac:dyDescent="0.3">
      <c r="A121" s="9">
        <v>2020</v>
      </c>
      <c r="B121" s="30">
        <f t="shared" si="5"/>
        <v>24184</v>
      </c>
      <c r="C121" s="30">
        <f t="shared" si="5"/>
        <v>19397</v>
      </c>
      <c r="D121" s="30">
        <f t="shared" si="5"/>
        <v>43581</v>
      </c>
    </row>
    <row r="122" spans="1:4" ht="15.75" thickBot="1" x14ac:dyDescent="0.3">
      <c r="A122" s="9">
        <v>2021</v>
      </c>
      <c r="B122" s="30">
        <f t="shared" si="5"/>
        <v>47025</v>
      </c>
      <c r="C122" s="30">
        <f t="shared" si="5"/>
        <v>28751</v>
      </c>
      <c r="D122" s="30">
        <f t="shared" si="5"/>
        <v>75776</v>
      </c>
    </row>
    <row r="123" spans="1:4" ht="15.75" thickBot="1" x14ac:dyDescent="0.3">
      <c r="A123" s="155">
        <v>2022</v>
      </c>
      <c r="B123" s="30">
        <f t="shared" si="5"/>
        <v>58041</v>
      </c>
      <c r="C123" s="30">
        <f t="shared" si="5"/>
        <v>37247</v>
      </c>
      <c r="D123" s="30">
        <f t="shared" si="5"/>
        <v>95288</v>
      </c>
    </row>
    <row r="124" spans="1:4" x14ac:dyDescent="0.25">
      <c r="A124" s="197" t="s">
        <v>53</v>
      </c>
    </row>
    <row r="125" spans="1:4" x14ac:dyDescent="0.25">
      <c r="A125" s="207" t="s">
        <v>54</v>
      </c>
    </row>
    <row r="126" spans="1:4" x14ac:dyDescent="0.25">
      <c r="A126" s="207" t="s">
        <v>55</v>
      </c>
    </row>
    <row r="127" spans="1:4" x14ac:dyDescent="0.25">
      <c r="A127" s="207" t="s">
        <v>168</v>
      </c>
    </row>
    <row r="128" spans="1:4" x14ac:dyDescent="0.25">
      <c r="A128" s="207"/>
    </row>
  </sheetData>
  <mergeCells count="4">
    <mergeCell ref="A2:A3"/>
    <mergeCell ref="B2:D2"/>
    <mergeCell ref="A103:A104"/>
    <mergeCell ref="B103:D103"/>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BA129"/>
  <sheetViews>
    <sheetView topLeftCell="A97" zoomScale="85" zoomScaleNormal="85" workbookViewId="0">
      <selection activeCell="A103" sqref="A103"/>
    </sheetView>
  </sheetViews>
  <sheetFormatPr defaultColWidth="9.140625" defaultRowHeight="15" x14ac:dyDescent="0.25"/>
  <cols>
    <col min="1" max="1" width="11.42578125" style="6" customWidth="1"/>
    <col min="2" max="2" width="9.85546875" style="12" bestFit="1" customWidth="1"/>
    <col min="3" max="3" width="10.85546875" style="12" bestFit="1" customWidth="1"/>
    <col min="4" max="5" width="9.85546875" style="12" bestFit="1" customWidth="1"/>
    <col min="6" max="6" width="10.85546875" style="12" bestFit="1" customWidth="1"/>
    <col min="7" max="53" width="9.140625" style="12"/>
    <col min="54" max="16384" width="9.140625" style="6"/>
  </cols>
  <sheetData>
    <row r="1" spans="1:6" ht="15.75" thickBot="1" x14ac:dyDescent="0.3">
      <c r="A1" s="6" t="s">
        <v>137</v>
      </c>
    </row>
    <row r="2" spans="1:6" ht="15.75" thickBot="1" x14ac:dyDescent="0.3">
      <c r="A2" s="245" t="s">
        <v>5</v>
      </c>
      <c r="B2" s="247" t="s">
        <v>169</v>
      </c>
      <c r="C2" s="248"/>
      <c r="D2" s="247" t="s">
        <v>170</v>
      </c>
      <c r="E2" s="248"/>
      <c r="F2" s="14" t="s">
        <v>24</v>
      </c>
    </row>
    <row r="3" spans="1:6" ht="15.75" thickBot="1" x14ac:dyDescent="0.3">
      <c r="A3" s="246"/>
      <c r="B3" s="15" t="s">
        <v>19</v>
      </c>
      <c r="C3" s="91" t="s">
        <v>20</v>
      </c>
      <c r="D3" s="15" t="s">
        <v>19</v>
      </c>
      <c r="E3" s="15" t="s">
        <v>20</v>
      </c>
      <c r="F3" s="15" t="s">
        <v>21</v>
      </c>
    </row>
    <row r="4" spans="1:6" ht="15.75" thickBot="1" x14ac:dyDescent="0.3">
      <c r="A4" s="32">
        <v>1985</v>
      </c>
      <c r="B4" s="30">
        <v>7261</v>
      </c>
      <c r="C4" s="30">
        <v>102749</v>
      </c>
      <c r="D4" s="30" t="s">
        <v>56</v>
      </c>
      <c r="E4" s="30" t="s">
        <v>56</v>
      </c>
      <c r="F4" s="30">
        <v>110010</v>
      </c>
    </row>
    <row r="5" spans="1:6" ht="15.75" thickBot="1" x14ac:dyDescent="0.3">
      <c r="A5" s="32">
        <v>1986</v>
      </c>
      <c r="B5" s="30">
        <v>5954</v>
      </c>
      <c r="C5" s="30">
        <v>66075</v>
      </c>
      <c r="D5" s="30" t="s">
        <v>56</v>
      </c>
      <c r="E5" s="30" t="s">
        <v>56</v>
      </c>
      <c r="F5" s="30">
        <v>72029</v>
      </c>
    </row>
    <row r="6" spans="1:6" ht="15.75" thickBot="1" x14ac:dyDescent="0.3">
      <c r="A6" s="32">
        <v>1987</v>
      </c>
      <c r="B6" s="30">
        <v>11169</v>
      </c>
      <c r="C6" s="30">
        <v>148659</v>
      </c>
      <c r="D6" s="30" t="s">
        <v>56</v>
      </c>
      <c r="E6" s="30" t="s">
        <v>56</v>
      </c>
      <c r="F6" s="30">
        <v>159828</v>
      </c>
    </row>
    <row r="7" spans="1:6" ht="15.75" thickBot="1" x14ac:dyDescent="0.3">
      <c r="A7" s="32">
        <v>1988</v>
      </c>
      <c r="B7" s="30">
        <v>16284</v>
      </c>
      <c r="C7" s="30">
        <v>169260</v>
      </c>
      <c r="D7" s="30" t="s">
        <v>56</v>
      </c>
      <c r="E7" s="30" t="s">
        <v>56</v>
      </c>
      <c r="F7" s="30">
        <v>185544</v>
      </c>
    </row>
    <row r="8" spans="1:6" ht="15.75" thickBot="1" x14ac:dyDescent="0.3">
      <c r="A8" s="32">
        <v>1989</v>
      </c>
      <c r="B8" s="30">
        <v>3464</v>
      </c>
      <c r="C8" s="30">
        <v>63325</v>
      </c>
      <c r="D8" s="30" t="s">
        <v>56</v>
      </c>
      <c r="E8" s="30" t="s">
        <v>56</v>
      </c>
      <c r="F8" s="30">
        <v>66789</v>
      </c>
    </row>
    <row r="9" spans="1:6" ht="15.75" thickBot="1" x14ac:dyDescent="0.3">
      <c r="A9" s="32">
        <v>1990</v>
      </c>
      <c r="B9" s="30">
        <v>5064</v>
      </c>
      <c r="C9" s="30">
        <v>91521</v>
      </c>
      <c r="D9" s="30" t="s">
        <v>56</v>
      </c>
      <c r="E9" s="30" t="s">
        <v>56</v>
      </c>
      <c r="F9" s="30">
        <v>96585</v>
      </c>
    </row>
    <row r="10" spans="1:6" ht="15.75" thickBot="1" x14ac:dyDescent="0.3">
      <c r="A10" s="32">
        <v>1991</v>
      </c>
      <c r="B10" s="30">
        <v>3452</v>
      </c>
      <c r="C10" s="30">
        <v>84116</v>
      </c>
      <c r="D10" s="30" t="s">
        <v>56</v>
      </c>
      <c r="E10" s="30" t="s">
        <v>56</v>
      </c>
      <c r="F10" s="30">
        <v>87568</v>
      </c>
    </row>
    <row r="11" spans="1:6" ht="15.75" thickBot="1" x14ac:dyDescent="0.3">
      <c r="A11" s="32">
        <v>1992</v>
      </c>
      <c r="B11" s="30">
        <v>5782</v>
      </c>
      <c r="C11" s="30">
        <v>95731</v>
      </c>
      <c r="D11" s="30" t="s">
        <v>56</v>
      </c>
      <c r="E11" s="30" t="s">
        <v>56</v>
      </c>
      <c r="F11" s="30">
        <v>101513</v>
      </c>
    </row>
    <row r="12" spans="1:6" ht="15.75" thickBot="1" x14ac:dyDescent="0.3">
      <c r="A12" s="32">
        <v>1993</v>
      </c>
      <c r="B12" s="30">
        <v>4710</v>
      </c>
      <c r="C12" s="30">
        <v>84325</v>
      </c>
      <c r="D12" s="30">
        <v>3078</v>
      </c>
      <c r="E12" s="30">
        <v>1074</v>
      </c>
      <c r="F12" s="30">
        <v>93187</v>
      </c>
    </row>
    <row r="13" spans="1:6" ht="15.75" thickBot="1" x14ac:dyDescent="0.3">
      <c r="A13" s="32">
        <v>1994</v>
      </c>
      <c r="B13" s="30">
        <v>2551</v>
      </c>
      <c r="C13" s="30">
        <v>76372</v>
      </c>
      <c r="D13" s="30">
        <v>1218</v>
      </c>
      <c r="E13" s="30">
        <v>475</v>
      </c>
      <c r="F13" s="30">
        <v>80616</v>
      </c>
    </row>
    <row r="14" spans="1:6" ht="15.75" thickBot="1" x14ac:dyDescent="0.3">
      <c r="A14" s="32">
        <v>1995</v>
      </c>
      <c r="B14" s="30">
        <v>6622</v>
      </c>
      <c r="C14" s="30">
        <v>45231</v>
      </c>
      <c r="D14" s="30">
        <v>1531</v>
      </c>
      <c r="E14" s="30">
        <v>643</v>
      </c>
      <c r="F14" s="30">
        <v>54027</v>
      </c>
    </row>
    <row r="15" spans="1:6" ht="18" thickBot="1" x14ac:dyDescent="0.3">
      <c r="A15" s="217" t="s">
        <v>173</v>
      </c>
      <c r="B15" s="30"/>
      <c r="C15" s="30"/>
      <c r="D15" s="30"/>
      <c r="E15" s="30"/>
      <c r="F15" s="30">
        <v>0</v>
      </c>
    </row>
    <row r="16" spans="1:6" ht="18" thickBot="1" x14ac:dyDescent="0.3">
      <c r="A16" s="217" t="s">
        <v>174</v>
      </c>
      <c r="B16" s="30"/>
      <c r="C16" s="30"/>
      <c r="D16" s="30"/>
      <c r="E16" s="30"/>
      <c r="F16" s="30">
        <v>0</v>
      </c>
    </row>
    <row r="17" spans="1:6" ht="18" thickBot="1" x14ac:dyDescent="0.3">
      <c r="A17" s="217" t="s">
        <v>175</v>
      </c>
      <c r="B17" s="30"/>
      <c r="C17" s="30"/>
      <c r="D17" s="30"/>
      <c r="E17" s="30"/>
      <c r="F17" s="30">
        <v>0</v>
      </c>
    </row>
    <row r="18" spans="1:6" ht="15.75" thickBot="1" x14ac:dyDescent="0.3">
      <c r="A18" s="32">
        <v>1999</v>
      </c>
      <c r="B18" s="43">
        <v>126</v>
      </c>
      <c r="C18" s="43">
        <v>721</v>
      </c>
      <c r="D18" s="30">
        <v>2146</v>
      </c>
      <c r="E18" s="30"/>
      <c r="F18" s="30">
        <v>2993</v>
      </c>
    </row>
    <row r="19" spans="1:6" ht="15.75" thickBot="1" x14ac:dyDescent="0.3">
      <c r="A19" s="32">
        <v>2000</v>
      </c>
      <c r="B19" s="43">
        <v>1097</v>
      </c>
      <c r="C19" s="43">
        <v>4100</v>
      </c>
      <c r="D19" s="30">
        <v>2626</v>
      </c>
      <c r="E19" s="30">
        <v>3629</v>
      </c>
      <c r="F19" s="30">
        <v>11452</v>
      </c>
    </row>
    <row r="20" spans="1:6" ht="15.75" thickBot="1" x14ac:dyDescent="0.3">
      <c r="A20" s="32">
        <v>2001</v>
      </c>
      <c r="B20" s="43">
        <v>2321</v>
      </c>
      <c r="C20" s="43">
        <v>6014</v>
      </c>
      <c r="D20" s="30">
        <v>4397</v>
      </c>
      <c r="E20" s="30">
        <v>3271</v>
      </c>
      <c r="F20" s="30">
        <v>16003</v>
      </c>
    </row>
    <row r="21" spans="1:6" ht="15.75" thickBot="1" x14ac:dyDescent="0.3">
      <c r="A21" s="32">
        <v>2002</v>
      </c>
      <c r="B21" s="30">
        <v>3754</v>
      </c>
      <c r="C21" s="30">
        <v>5329</v>
      </c>
      <c r="D21" s="30">
        <v>4540</v>
      </c>
      <c r="E21" s="30">
        <v>1441</v>
      </c>
      <c r="F21" s="30">
        <v>15064</v>
      </c>
    </row>
    <row r="22" spans="1:6" ht="15.75" thickBot="1" x14ac:dyDescent="0.3">
      <c r="A22" s="32">
        <v>2003</v>
      </c>
      <c r="B22" s="30">
        <v>2509</v>
      </c>
      <c r="C22" s="30">
        <v>6126</v>
      </c>
      <c r="D22" s="30">
        <v>6297</v>
      </c>
      <c r="E22" s="30">
        <v>1216</v>
      </c>
      <c r="F22" s="30">
        <v>16148</v>
      </c>
    </row>
    <row r="23" spans="1:6" ht="15.75" thickBot="1" x14ac:dyDescent="0.3">
      <c r="A23" s="32">
        <v>2004</v>
      </c>
      <c r="B23" s="30">
        <v>2995</v>
      </c>
      <c r="C23" s="30">
        <v>4127</v>
      </c>
      <c r="D23" s="30">
        <v>5781</v>
      </c>
      <c r="E23" s="30">
        <v>1053</v>
      </c>
      <c r="F23" s="30">
        <v>13956</v>
      </c>
    </row>
    <row r="24" spans="1:6" ht="15.75" thickBot="1" x14ac:dyDescent="0.3">
      <c r="A24" s="32">
        <v>2005</v>
      </c>
      <c r="B24" s="30">
        <v>2641</v>
      </c>
      <c r="C24" s="30">
        <v>4088</v>
      </c>
      <c r="D24" s="30">
        <v>7207</v>
      </c>
      <c r="E24" s="30">
        <v>878</v>
      </c>
      <c r="F24" s="30">
        <v>14814</v>
      </c>
    </row>
    <row r="25" spans="1:6" ht="15.75" thickBot="1" x14ac:dyDescent="0.3">
      <c r="A25" s="32">
        <v>2006</v>
      </c>
      <c r="B25" s="30">
        <v>2565</v>
      </c>
      <c r="C25" s="30">
        <v>3031</v>
      </c>
      <c r="D25" s="30">
        <v>4800</v>
      </c>
      <c r="E25" s="30">
        <v>1161</v>
      </c>
      <c r="F25" s="30">
        <v>11557</v>
      </c>
    </row>
    <row r="26" spans="1:6" ht="15.75" thickBot="1" x14ac:dyDescent="0.3">
      <c r="A26" s="32">
        <v>2007</v>
      </c>
      <c r="B26" s="30">
        <v>1653</v>
      </c>
      <c r="C26" s="30">
        <v>3414</v>
      </c>
      <c r="D26" s="30">
        <v>4343</v>
      </c>
      <c r="E26" s="30">
        <v>2993</v>
      </c>
      <c r="F26" s="30">
        <v>12403</v>
      </c>
    </row>
    <row r="27" spans="1:6" ht="15.75" thickBot="1" x14ac:dyDescent="0.3">
      <c r="A27" s="32">
        <v>2008</v>
      </c>
      <c r="B27" s="30">
        <v>1631</v>
      </c>
      <c r="C27" s="30">
        <v>2863</v>
      </c>
      <c r="D27" s="30">
        <v>6269</v>
      </c>
      <c r="E27" s="30">
        <v>1549</v>
      </c>
      <c r="F27" s="30">
        <v>12312</v>
      </c>
    </row>
    <row r="28" spans="1:6" ht="15.75" thickBot="1" x14ac:dyDescent="0.3">
      <c r="A28" s="32">
        <v>2009</v>
      </c>
      <c r="B28" s="30">
        <v>1059</v>
      </c>
      <c r="C28" s="30">
        <v>1653</v>
      </c>
      <c r="D28" s="30">
        <v>7755</v>
      </c>
      <c r="E28" s="30">
        <v>5350</v>
      </c>
      <c r="F28" s="30">
        <v>15817</v>
      </c>
    </row>
    <row r="29" spans="1:6" ht="15.75" thickBot="1" x14ac:dyDescent="0.3">
      <c r="A29" s="32">
        <v>2010</v>
      </c>
      <c r="B29" s="30">
        <v>1506</v>
      </c>
      <c r="C29" s="30">
        <v>1936</v>
      </c>
      <c r="D29" s="30">
        <v>10679</v>
      </c>
      <c r="E29" s="30">
        <v>1896</v>
      </c>
      <c r="F29" s="39">
        <v>16017</v>
      </c>
    </row>
    <row r="30" spans="1:6" ht="15.75" thickBot="1" x14ac:dyDescent="0.3">
      <c r="A30" s="32">
        <v>2011</v>
      </c>
      <c r="B30" s="30">
        <v>2281</v>
      </c>
      <c r="C30" s="30">
        <v>2313</v>
      </c>
      <c r="D30" s="30">
        <v>9660</v>
      </c>
      <c r="E30" s="30">
        <v>2751</v>
      </c>
      <c r="F30" s="39">
        <v>17005</v>
      </c>
    </row>
    <row r="31" spans="1:6" ht="15.75" thickBot="1" x14ac:dyDescent="0.3">
      <c r="A31" s="32">
        <v>2012</v>
      </c>
      <c r="B31" s="30">
        <v>1214</v>
      </c>
      <c r="C31" s="30">
        <v>629</v>
      </c>
      <c r="D31" s="30">
        <v>11186</v>
      </c>
      <c r="E31" s="30">
        <v>3658</v>
      </c>
      <c r="F31" s="39">
        <v>16687</v>
      </c>
    </row>
    <row r="32" spans="1:6" ht="15.75" thickBot="1" x14ac:dyDescent="0.3">
      <c r="A32" s="32">
        <v>2013</v>
      </c>
      <c r="B32" s="30">
        <v>852</v>
      </c>
      <c r="C32" s="30">
        <v>1734</v>
      </c>
      <c r="D32" s="30">
        <v>11350</v>
      </c>
      <c r="E32" s="30">
        <v>3522</v>
      </c>
      <c r="F32" s="30">
        <v>17458</v>
      </c>
    </row>
    <row r="33" spans="1:6" ht="15.75" thickBot="1" x14ac:dyDescent="0.3">
      <c r="A33" s="32">
        <v>2014</v>
      </c>
      <c r="B33" s="30">
        <v>2293</v>
      </c>
      <c r="C33" s="30">
        <v>3161</v>
      </c>
      <c r="D33" s="30">
        <v>9447</v>
      </c>
      <c r="E33" s="30">
        <v>3642</v>
      </c>
      <c r="F33" s="39">
        <v>18543</v>
      </c>
    </row>
    <row r="34" spans="1:6" ht="15.75" thickBot="1" x14ac:dyDescent="0.3">
      <c r="A34" s="32">
        <v>2015</v>
      </c>
      <c r="B34" s="30">
        <v>1383</v>
      </c>
      <c r="C34" s="30">
        <v>932</v>
      </c>
      <c r="D34" s="30">
        <v>7471</v>
      </c>
      <c r="E34" s="30">
        <v>1765</v>
      </c>
      <c r="F34" s="39">
        <v>11551</v>
      </c>
    </row>
    <row r="35" spans="1:6" ht="15.75" thickBot="1" x14ac:dyDescent="0.3">
      <c r="A35" s="32">
        <v>2016</v>
      </c>
      <c r="B35" s="30">
        <v>1047</v>
      </c>
      <c r="C35" s="30">
        <v>1853</v>
      </c>
      <c r="D35" s="30">
        <v>4412</v>
      </c>
      <c r="E35" s="30">
        <v>2868</v>
      </c>
      <c r="F35" s="39">
        <v>10180</v>
      </c>
    </row>
    <row r="36" spans="1:6" ht="15.75" thickBot="1" x14ac:dyDescent="0.3">
      <c r="A36" s="32">
        <v>2017</v>
      </c>
      <c r="B36" s="30">
        <v>1048</v>
      </c>
      <c r="C36" s="30">
        <v>2270</v>
      </c>
      <c r="D36" s="30">
        <v>7105</v>
      </c>
      <c r="E36" s="30">
        <v>3540</v>
      </c>
      <c r="F36" s="39">
        <v>13963</v>
      </c>
    </row>
    <row r="37" spans="1:6" ht="15.75" thickBot="1" x14ac:dyDescent="0.3">
      <c r="A37" s="32">
        <v>2018</v>
      </c>
      <c r="B37" s="30">
        <v>751</v>
      </c>
      <c r="C37" s="30">
        <v>718</v>
      </c>
      <c r="D37" s="30">
        <v>6245</v>
      </c>
      <c r="E37" s="30">
        <v>8715</v>
      </c>
      <c r="F37" s="39">
        <v>16429</v>
      </c>
    </row>
    <row r="38" spans="1:6" ht="15.75" thickBot="1" x14ac:dyDescent="0.3">
      <c r="A38" s="32">
        <v>2019</v>
      </c>
      <c r="B38" s="30">
        <v>692</v>
      </c>
      <c r="C38" s="30">
        <v>220</v>
      </c>
      <c r="D38" s="30">
        <v>4982</v>
      </c>
      <c r="E38" s="30">
        <v>5113</v>
      </c>
      <c r="F38" s="39">
        <v>11007</v>
      </c>
    </row>
    <row r="39" spans="1:6" ht="15.75" thickBot="1" x14ac:dyDescent="0.3">
      <c r="A39" s="9">
        <v>2020</v>
      </c>
      <c r="B39" s="79">
        <v>438</v>
      </c>
      <c r="C39" s="79">
        <v>261</v>
      </c>
      <c r="D39" s="79">
        <v>5857</v>
      </c>
      <c r="E39" s="79"/>
      <c r="F39" s="79">
        <v>6556</v>
      </c>
    </row>
    <row r="40" spans="1:6" ht="15.75" thickBot="1" x14ac:dyDescent="0.3">
      <c r="A40" s="9">
        <v>2021</v>
      </c>
      <c r="B40" s="79">
        <v>928</v>
      </c>
      <c r="C40" s="79">
        <v>530</v>
      </c>
      <c r="D40" s="79">
        <v>4050</v>
      </c>
      <c r="E40" s="79">
        <v>9600</v>
      </c>
      <c r="F40" s="79">
        <v>15108</v>
      </c>
    </row>
    <row r="41" spans="1:6" ht="15.75" thickBot="1" x14ac:dyDescent="0.3">
      <c r="A41" s="155">
        <v>2022</v>
      </c>
      <c r="B41" s="159">
        <v>1077</v>
      </c>
      <c r="C41" s="159">
        <v>869</v>
      </c>
      <c r="D41" s="159">
        <v>6000</v>
      </c>
      <c r="E41" s="159">
        <v>8379</v>
      </c>
      <c r="F41" s="159">
        <v>16325</v>
      </c>
    </row>
    <row r="42" spans="1:6" x14ac:dyDescent="0.25">
      <c r="A42" s="197" t="s">
        <v>53</v>
      </c>
    </row>
    <row r="43" spans="1:6" x14ac:dyDescent="0.25">
      <c r="A43" s="202" t="s">
        <v>40</v>
      </c>
    </row>
    <row r="44" spans="1:6" x14ac:dyDescent="0.25">
      <c r="A44" s="207" t="s">
        <v>54</v>
      </c>
    </row>
    <row r="45" spans="1:6" x14ac:dyDescent="0.25">
      <c r="A45" s="207" t="s">
        <v>57</v>
      </c>
    </row>
    <row r="46" spans="1:6" x14ac:dyDescent="0.25">
      <c r="A46" s="207" t="s">
        <v>171</v>
      </c>
    </row>
    <row r="47" spans="1:6" x14ac:dyDescent="0.25">
      <c r="A47" s="207" t="s">
        <v>172</v>
      </c>
    </row>
    <row r="101" spans="1:53" s="75" customFormat="1" x14ac:dyDescent="0.25">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c r="AA101" s="76"/>
      <c r="AB101" s="76"/>
      <c r="AC101" s="76"/>
      <c r="AD101" s="76"/>
      <c r="AE101" s="76"/>
      <c r="AF101" s="76"/>
      <c r="AG101" s="76"/>
      <c r="AH101" s="76"/>
      <c r="AI101" s="76"/>
      <c r="AJ101" s="76"/>
      <c r="AK101" s="76"/>
      <c r="AL101" s="76"/>
      <c r="AM101" s="76"/>
      <c r="AN101" s="76"/>
      <c r="AO101" s="76"/>
      <c r="AP101" s="76"/>
      <c r="AQ101" s="76"/>
      <c r="AR101" s="76"/>
      <c r="AS101" s="76"/>
      <c r="AT101" s="76"/>
      <c r="AU101" s="76"/>
      <c r="AV101" s="76"/>
      <c r="AW101" s="76"/>
      <c r="AX101" s="76"/>
      <c r="AY101" s="76"/>
      <c r="AZ101" s="76"/>
      <c r="BA101" s="76"/>
    </row>
    <row r="103" spans="1:53" ht="15.75" thickBot="1" x14ac:dyDescent="0.3">
      <c r="A103" s="6" t="s">
        <v>137</v>
      </c>
    </row>
    <row r="104" spans="1:53" ht="15" customHeight="1" thickBot="1" x14ac:dyDescent="0.3">
      <c r="A104" s="245" t="s">
        <v>5</v>
      </c>
      <c r="B104" s="247" t="s">
        <v>169</v>
      </c>
      <c r="C104" s="248"/>
      <c r="D104" s="247" t="s">
        <v>170</v>
      </c>
      <c r="E104" s="248"/>
      <c r="F104" s="14" t="s">
        <v>24</v>
      </c>
    </row>
    <row r="105" spans="1:53" ht="15.75" thickBot="1" x14ac:dyDescent="0.3">
      <c r="A105" s="246"/>
      <c r="B105" s="15" t="s">
        <v>19</v>
      </c>
      <c r="C105" s="91" t="s">
        <v>20</v>
      </c>
      <c r="D105" s="15" t="s">
        <v>19</v>
      </c>
      <c r="E105" s="15" t="s">
        <v>20</v>
      </c>
      <c r="F105" s="15" t="s">
        <v>21</v>
      </c>
    </row>
    <row r="106" spans="1:53" ht="15.75" thickBot="1" x14ac:dyDescent="0.3">
      <c r="A106" s="77" t="s">
        <v>15</v>
      </c>
      <c r="B106" s="79">
        <f>IFERROR(AVERAGEIFS(B$2:B$84,$A$2:$A$84,"&gt;=1985",$A$2:$A$84,"&lt;=1995"),"")</f>
        <v>6573.909090909091</v>
      </c>
      <c r="C106" s="79">
        <f>IFERROR(AVERAGEIFS(C$2:C$84,$A$2:$A$84,"&gt;=1985",$A$2:$A$84,"&lt;=1995"),"")</f>
        <v>93396.727272727279</v>
      </c>
      <c r="D106" s="79">
        <f>IFERROR(AVERAGEIFS(D$2:D$84,$A$2:$A$84,"&gt;=1985",$A$2:$A$84,"&lt;=1995"),"")</f>
        <v>1942.3333333333333</v>
      </c>
      <c r="E106" s="79">
        <f>IFERROR(AVERAGEIFS(E$2:E$84,$A$2:$A$84,"&gt;=1985",$A$2:$A$84,"&lt;=1995"),"")</f>
        <v>730.66666666666663</v>
      </c>
      <c r="F106" s="79">
        <f>IFERROR(AVERAGEIFS(F$2:F$84,$A$2:$A$84,"&gt;=1985",$A$2:$A$84,"&lt;=1995"),"")</f>
        <v>100699.63636363637</v>
      </c>
    </row>
    <row r="107" spans="1:53" ht="18" thickBot="1" x14ac:dyDescent="0.3">
      <c r="A107" s="77" t="s">
        <v>176</v>
      </c>
      <c r="B107" s="79" t="str">
        <f>IFERROR(AVERAGEIFS(B$2:B$84,$A$2:$A$84,"&gt;=1996",$A$2:$A$84,"&lt;=1998"),"")</f>
        <v/>
      </c>
      <c r="C107" s="79" t="str">
        <f>IFERROR(AVERAGEIFS(C$2:C$84,$A$2:$A$84,"&gt;=1996",$A$2:$A$84,"&lt;=1998"),"")</f>
        <v/>
      </c>
      <c r="D107" s="79" t="str">
        <f>IFERROR(AVERAGEIFS(D$2:D$84,$A$2:$A$84,"&gt;=1996",$A$2:$A$84,"&lt;=1998"),"")</f>
        <v/>
      </c>
      <c r="E107" s="79" t="str">
        <f>IFERROR(AVERAGEIFS(E$2:E$84,$A$2:$A$84,"&gt;=1996",$A$2:$A$84,"&lt;=1998"),"")</f>
        <v/>
      </c>
      <c r="F107" s="79" t="str">
        <f>IFERROR(AVERAGEIFS(F$2:F$84,$A$2:$A$84,"&gt;=1996",$A$2:$A$84,"&lt;=1998"),"")</f>
        <v/>
      </c>
    </row>
    <row r="108" spans="1:53" ht="15.75" thickBot="1" x14ac:dyDescent="0.3">
      <c r="A108" s="5" t="s">
        <v>17</v>
      </c>
      <c r="B108" s="79">
        <f>IFERROR(AVERAGEIFS(B$2:B$84,$A$2:$A$84,"&gt;=1999",$A$2:$A$84,"&lt;=2008"),"")</f>
        <v>2129.1999999999998</v>
      </c>
      <c r="C108" s="79">
        <f>IFERROR(AVERAGEIFS(C$2:C$84,$A$2:$A$84,"&gt;=1999",$A$2:$A$84,"&lt;=2008"),"")</f>
        <v>3981.3</v>
      </c>
      <c r="D108" s="79">
        <f>IFERROR(AVERAGEIFS(D$2:D$84,$A$2:$A$84,"&gt;=1999",$A$2:$A$84,"&lt;=2008"),"")</f>
        <v>4840.6000000000004</v>
      </c>
      <c r="E108" s="79">
        <f>IFERROR(AVERAGEIFS(E$2:E$84,$A$2:$A$84,"&gt;=1999",$A$2:$A$84,"&lt;=2008"),"")</f>
        <v>1910.1111111111111</v>
      </c>
      <c r="F108" s="79">
        <f>IFERROR(AVERAGEIFS(F$2:F$84,$A$2:$A$84,"&gt;=1999",$A$2:$A$84,"&lt;=2008"),"")</f>
        <v>12670.2</v>
      </c>
    </row>
    <row r="109" spans="1:53" ht="15.75" thickBot="1" x14ac:dyDescent="0.3">
      <c r="A109" s="32">
        <v>2009</v>
      </c>
      <c r="B109" s="30">
        <f t="shared" ref="B109:F122" si="0">IF(VLOOKUP($A109,$A$3:$Z$93,COLUMN(B109),FALSE)="","",VLOOKUP($A109,$A$3:$Z$93,COLUMN(B109),FALSE))</f>
        <v>1059</v>
      </c>
      <c r="C109" s="30">
        <f t="shared" si="0"/>
        <v>1653</v>
      </c>
      <c r="D109" s="30">
        <f t="shared" si="0"/>
        <v>7755</v>
      </c>
      <c r="E109" s="30">
        <f t="shared" si="0"/>
        <v>5350</v>
      </c>
      <c r="F109" s="30">
        <f t="shared" si="0"/>
        <v>15817</v>
      </c>
    </row>
    <row r="110" spans="1:53" ht="15.75" thickBot="1" x14ac:dyDescent="0.3">
      <c r="A110" s="32">
        <v>2010</v>
      </c>
      <c r="B110" s="30">
        <f t="shared" si="0"/>
        <v>1506</v>
      </c>
      <c r="C110" s="30">
        <f t="shared" si="0"/>
        <v>1936</v>
      </c>
      <c r="D110" s="30">
        <f t="shared" si="0"/>
        <v>10679</v>
      </c>
      <c r="E110" s="30">
        <f t="shared" si="0"/>
        <v>1896</v>
      </c>
      <c r="F110" s="30">
        <f t="shared" si="0"/>
        <v>16017</v>
      </c>
    </row>
    <row r="111" spans="1:53" ht="15.75" thickBot="1" x14ac:dyDescent="0.3">
      <c r="A111" s="32">
        <v>2011</v>
      </c>
      <c r="B111" s="30">
        <f t="shared" si="0"/>
        <v>2281</v>
      </c>
      <c r="C111" s="30">
        <f t="shared" si="0"/>
        <v>2313</v>
      </c>
      <c r="D111" s="30">
        <f t="shared" si="0"/>
        <v>9660</v>
      </c>
      <c r="E111" s="30">
        <f t="shared" si="0"/>
        <v>2751</v>
      </c>
      <c r="F111" s="30">
        <f t="shared" si="0"/>
        <v>17005</v>
      </c>
    </row>
    <row r="112" spans="1:53" ht="15.75" thickBot="1" x14ac:dyDescent="0.3">
      <c r="A112" s="32">
        <v>2012</v>
      </c>
      <c r="B112" s="30">
        <f t="shared" si="0"/>
        <v>1214</v>
      </c>
      <c r="C112" s="30">
        <f t="shared" si="0"/>
        <v>629</v>
      </c>
      <c r="D112" s="30">
        <f t="shared" si="0"/>
        <v>11186</v>
      </c>
      <c r="E112" s="30">
        <f t="shared" si="0"/>
        <v>3658</v>
      </c>
      <c r="F112" s="30">
        <f t="shared" si="0"/>
        <v>16687</v>
      </c>
    </row>
    <row r="113" spans="1:6" ht="15.75" thickBot="1" x14ac:dyDescent="0.3">
      <c r="A113" s="32">
        <v>2013</v>
      </c>
      <c r="B113" s="30">
        <f t="shared" si="0"/>
        <v>852</v>
      </c>
      <c r="C113" s="30">
        <f t="shared" si="0"/>
        <v>1734</v>
      </c>
      <c r="D113" s="30">
        <f t="shared" si="0"/>
        <v>11350</v>
      </c>
      <c r="E113" s="30">
        <f t="shared" si="0"/>
        <v>3522</v>
      </c>
      <c r="F113" s="30">
        <f t="shared" si="0"/>
        <v>17458</v>
      </c>
    </row>
    <row r="114" spans="1:6" ht="15.75" thickBot="1" x14ac:dyDescent="0.3">
      <c r="A114" s="32">
        <v>2014</v>
      </c>
      <c r="B114" s="30">
        <f t="shared" si="0"/>
        <v>2293</v>
      </c>
      <c r="C114" s="30">
        <f t="shared" si="0"/>
        <v>3161</v>
      </c>
      <c r="D114" s="30">
        <f t="shared" si="0"/>
        <v>9447</v>
      </c>
      <c r="E114" s="30">
        <f t="shared" si="0"/>
        <v>3642</v>
      </c>
      <c r="F114" s="30">
        <f t="shared" si="0"/>
        <v>18543</v>
      </c>
    </row>
    <row r="115" spans="1:6" ht="15.75" thickBot="1" x14ac:dyDescent="0.3">
      <c r="A115" s="32">
        <v>2015</v>
      </c>
      <c r="B115" s="30">
        <f t="shared" si="0"/>
        <v>1383</v>
      </c>
      <c r="C115" s="30">
        <f t="shared" si="0"/>
        <v>932</v>
      </c>
      <c r="D115" s="30">
        <f t="shared" si="0"/>
        <v>7471</v>
      </c>
      <c r="E115" s="30">
        <f t="shared" si="0"/>
        <v>1765</v>
      </c>
      <c r="F115" s="30">
        <f t="shared" si="0"/>
        <v>11551</v>
      </c>
    </row>
    <row r="116" spans="1:6" ht="15.75" thickBot="1" x14ac:dyDescent="0.3">
      <c r="A116" s="32">
        <v>2016</v>
      </c>
      <c r="B116" s="30">
        <f t="shared" si="0"/>
        <v>1047</v>
      </c>
      <c r="C116" s="30">
        <f t="shared" si="0"/>
        <v>1853</v>
      </c>
      <c r="D116" s="30">
        <f t="shared" si="0"/>
        <v>4412</v>
      </c>
      <c r="E116" s="30">
        <f t="shared" si="0"/>
        <v>2868</v>
      </c>
      <c r="F116" s="30">
        <f t="shared" si="0"/>
        <v>10180</v>
      </c>
    </row>
    <row r="117" spans="1:6" ht="15.75" thickBot="1" x14ac:dyDescent="0.3">
      <c r="A117" s="32">
        <v>2017</v>
      </c>
      <c r="B117" s="30">
        <f t="shared" si="0"/>
        <v>1048</v>
      </c>
      <c r="C117" s="30">
        <f t="shared" si="0"/>
        <v>2270</v>
      </c>
      <c r="D117" s="30">
        <f t="shared" si="0"/>
        <v>7105</v>
      </c>
      <c r="E117" s="30">
        <f t="shared" si="0"/>
        <v>3540</v>
      </c>
      <c r="F117" s="30">
        <f t="shared" si="0"/>
        <v>13963</v>
      </c>
    </row>
    <row r="118" spans="1:6" ht="15.75" thickBot="1" x14ac:dyDescent="0.3">
      <c r="A118" s="32">
        <v>2018</v>
      </c>
      <c r="B118" s="30">
        <f t="shared" si="0"/>
        <v>751</v>
      </c>
      <c r="C118" s="30">
        <f t="shared" si="0"/>
        <v>718</v>
      </c>
      <c r="D118" s="30">
        <f t="shared" si="0"/>
        <v>6245</v>
      </c>
      <c r="E118" s="30">
        <f t="shared" si="0"/>
        <v>8715</v>
      </c>
      <c r="F118" s="30">
        <f t="shared" si="0"/>
        <v>16429</v>
      </c>
    </row>
    <row r="119" spans="1:6" ht="15.75" thickBot="1" x14ac:dyDescent="0.3">
      <c r="A119" s="32">
        <v>2019</v>
      </c>
      <c r="B119" s="30">
        <f t="shared" si="0"/>
        <v>692</v>
      </c>
      <c r="C119" s="30">
        <f t="shared" si="0"/>
        <v>220</v>
      </c>
      <c r="D119" s="30">
        <f t="shared" si="0"/>
        <v>4982</v>
      </c>
      <c r="E119" s="30">
        <f t="shared" si="0"/>
        <v>5113</v>
      </c>
      <c r="F119" s="30">
        <f t="shared" si="0"/>
        <v>11007</v>
      </c>
    </row>
    <row r="120" spans="1:6" ht="15.75" thickBot="1" x14ac:dyDescent="0.3">
      <c r="A120" s="9">
        <v>2020</v>
      </c>
      <c r="B120" s="30">
        <f t="shared" si="0"/>
        <v>438</v>
      </c>
      <c r="C120" s="30">
        <f t="shared" si="0"/>
        <v>261</v>
      </c>
      <c r="D120" s="30">
        <f t="shared" si="0"/>
        <v>5857</v>
      </c>
      <c r="E120" s="30" t="str">
        <f t="shared" si="0"/>
        <v/>
      </c>
      <c r="F120" s="30">
        <f t="shared" si="0"/>
        <v>6556</v>
      </c>
    </row>
    <row r="121" spans="1:6" ht="15.75" thickBot="1" x14ac:dyDescent="0.3">
      <c r="A121" s="9">
        <v>2021</v>
      </c>
      <c r="B121" s="30">
        <f t="shared" si="0"/>
        <v>928</v>
      </c>
      <c r="C121" s="30">
        <f t="shared" si="0"/>
        <v>530</v>
      </c>
      <c r="D121" s="30">
        <f t="shared" si="0"/>
        <v>4050</v>
      </c>
      <c r="E121" s="30">
        <f t="shared" si="0"/>
        <v>9600</v>
      </c>
      <c r="F121" s="30">
        <f t="shared" si="0"/>
        <v>15108</v>
      </c>
    </row>
    <row r="122" spans="1:6" ht="15.75" thickBot="1" x14ac:dyDescent="0.3">
      <c r="A122" s="155">
        <v>2022</v>
      </c>
      <c r="B122" s="30">
        <f t="shared" si="0"/>
        <v>1077</v>
      </c>
      <c r="C122" s="30">
        <f t="shared" si="0"/>
        <v>869</v>
      </c>
      <c r="D122" s="30">
        <f t="shared" si="0"/>
        <v>6000</v>
      </c>
      <c r="E122" s="30">
        <f t="shared" si="0"/>
        <v>8379</v>
      </c>
      <c r="F122" s="30">
        <f t="shared" si="0"/>
        <v>16325</v>
      </c>
    </row>
    <row r="123" spans="1:6" x14ac:dyDescent="0.25">
      <c r="A123" s="197" t="s">
        <v>53</v>
      </c>
    </row>
    <row r="124" spans="1:6" x14ac:dyDescent="0.25">
      <c r="A124" s="202" t="s">
        <v>40</v>
      </c>
    </row>
    <row r="125" spans="1:6" x14ac:dyDescent="0.25">
      <c r="A125" s="207" t="s">
        <v>54</v>
      </c>
    </row>
    <row r="126" spans="1:6" x14ac:dyDescent="0.25">
      <c r="A126" s="207" t="s">
        <v>57</v>
      </c>
    </row>
    <row r="127" spans="1:6" x14ac:dyDescent="0.25">
      <c r="A127" s="207" t="s">
        <v>171</v>
      </c>
    </row>
    <row r="128" spans="1:6" x14ac:dyDescent="0.25">
      <c r="A128" s="207" t="s">
        <v>172</v>
      </c>
    </row>
    <row r="129" spans="1:1" x14ac:dyDescent="0.25">
      <c r="A129" s="207"/>
    </row>
  </sheetData>
  <mergeCells count="6">
    <mergeCell ref="A2:A3"/>
    <mergeCell ref="B2:C2"/>
    <mergeCell ref="D2:E2"/>
    <mergeCell ref="A104:A105"/>
    <mergeCell ref="B104:C104"/>
    <mergeCell ref="D104:E10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dimension ref="A1:BA127"/>
  <sheetViews>
    <sheetView zoomScale="85" zoomScaleNormal="85" workbookViewId="0"/>
  </sheetViews>
  <sheetFormatPr defaultColWidth="9.140625" defaultRowHeight="15" x14ac:dyDescent="0.25"/>
  <cols>
    <col min="1" max="1" width="11.42578125" style="6" customWidth="1"/>
    <col min="2" max="2" width="7.5703125" style="12" customWidth="1"/>
    <col min="3" max="3" width="5.7109375" style="12" customWidth="1"/>
    <col min="4" max="4" width="8.140625" style="12" customWidth="1"/>
    <col min="5" max="5" width="9.140625" style="12"/>
    <col min="6" max="6" width="6.28515625" style="12" customWidth="1"/>
    <col min="7" max="7" width="8.5703125" style="12" customWidth="1"/>
    <col min="8" max="8" width="9.140625" style="12"/>
    <col min="9" max="9" width="8.28515625" style="12" customWidth="1"/>
    <col min="10" max="10" width="7.5703125" style="12" customWidth="1"/>
    <col min="11" max="11" width="8.140625" style="12" customWidth="1"/>
    <col min="12" max="12" width="6.140625" style="12" customWidth="1"/>
    <col min="13" max="13" width="7.28515625" style="12" customWidth="1"/>
    <col min="14" max="14" width="8.5703125" style="12" customWidth="1"/>
    <col min="15" max="53" width="9.140625" style="12"/>
    <col min="54" max="16384" width="9.140625" style="6"/>
  </cols>
  <sheetData>
    <row r="1" spans="1:16" ht="15.75" thickBot="1" x14ac:dyDescent="0.3">
      <c r="A1" s="6" t="s">
        <v>138</v>
      </c>
    </row>
    <row r="2" spans="1:16" ht="15.75" thickBot="1" x14ac:dyDescent="0.3">
      <c r="A2" s="251" t="s">
        <v>5</v>
      </c>
      <c r="B2" s="242" t="s">
        <v>58</v>
      </c>
      <c r="C2" s="243"/>
      <c r="D2" s="243"/>
      <c r="E2" s="243"/>
      <c r="F2" s="243"/>
      <c r="G2" s="243"/>
      <c r="H2" s="243"/>
      <c r="I2" s="243"/>
      <c r="J2" s="243"/>
      <c r="K2" s="243"/>
      <c r="L2" s="243"/>
      <c r="M2" s="243"/>
      <c r="N2" s="243"/>
      <c r="O2" s="243"/>
      <c r="P2" s="244"/>
    </row>
    <row r="3" spans="1:16" ht="15.75" thickBot="1" x14ac:dyDescent="0.3">
      <c r="A3" s="252"/>
      <c r="B3" s="253" t="s">
        <v>177</v>
      </c>
      <c r="C3" s="254"/>
      <c r="D3" s="255"/>
      <c r="E3" s="253" t="s">
        <v>165</v>
      </c>
      <c r="F3" s="254"/>
      <c r="G3" s="255"/>
      <c r="H3" s="253" t="s">
        <v>178</v>
      </c>
      <c r="I3" s="254"/>
      <c r="J3" s="255"/>
      <c r="K3" s="253" t="s">
        <v>51</v>
      </c>
      <c r="L3" s="254"/>
      <c r="M3" s="255"/>
      <c r="N3" s="253" t="s">
        <v>9</v>
      </c>
      <c r="O3" s="254"/>
      <c r="P3" s="255"/>
    </row>
    <row r="4" spans="1:16" ht="15.75" thickBot="1" x14ac:dyDescent="0.3">
      <c r="A4" s="256"/>
      <c r="B4" s="38" t="s">
        <v>29</v>
      </c>
      <c r="C4" s="93" t="s">
        <v>30</v>
      </c>
      <c r="D4" s="93" t="s">
        <v>21</v>
      </c>
      <c r="E4" s="29" t="s">
        <v>29</v>
      </c>
      <c r="F4" s="29" t="s">
        <v>30</v>
      </c>
      <c r="G4" s="29" t="s">
        <v>21</v>
      </c>
      <c r="H4" s="29" t="s">
        <v>29</v>
      </c>
      <c r="I4" s="29" t="s">
        <v>30</v>
      </c>
      <c r="J4" s="29" t="s">
        <v>21</v>
      </c>
      <c r="K4" s="29" t="s">
        <v>29</v>
      </c>
      <c r="L4" s="29" t="s">
        <v>30</v>
      </c>
      <c r="M4" s="29" t="s">
        <v>21</v>
      </c>
      <c r="N4" s="29" t="s">
        <v>29</v>
      </c>
      <c r="O4" s="29" t="s">
        <v>30</v>
      </c>
      <c r="P4" s="29" t="s">
        <v>21</v>
      </c>
    </row>
    <row r="5" spans="1:16" ht="15.75" thickBot="1" x14ac:dyDescent="0.3">
      <c r="A5" s="27">
        <v>1975</v>
      </c>
      <c r="B5" s="25" t="s">
        <v>60</v>
      </c>
      <c r="C5" s="25"/>
      <c r="D5" s="25"/>
      <c r="E5" s="25">
        <v>19233</v>
      </c>
      <c r="F5" s="25">
        <v>0</v>
      </c>
      <c r="G5" s="25">
        <v>19233</v>
      </c>
      <c r="H5" s="25" t="s">
        <v>60</v>
      </c>
      <c r="I5" s="25"/>
      <c r="J5" s="25"/>
      <c r="K5" s="25" t="s">
        <v>60</v>
      </c>
      <c r="L5" s="25"/>
      <c r="M5" s="25"/>
      <c r="N5" s="25">
        <v>19233</v>
      </c>
      <c r="O5" s="25">
        <v>0</v>
      </c>
      <c r="P5" s="25">
        <v>19233</v>
      </c>
    </row>
    <row r="6" spans="1:16" ht="15.75" thickBot="1" x14ac:dyDescent="0.3">
      <c r="A6" s="27">
        <v>1976</v>
      </c>
      <c r="B6" s="25" t="s">
        <v>60</v>
      </c>
      <c r="C6" s="25"/>
      <c r="D6" s="25"/>
      <c r="E6" s="25">
        <v>17492</v>
      </c>
      <c r="F6" s="25">
        <v>0</v>
      </c>
      <c r="G6" s="25">
        <v>17492</v>
      </c>
      <c r="H6" s="25" t="s">
        <v>60</v>
      </c>
      <c r="I6" s="25"/>
      <c r="J6" s="25"/>
      <c r="K6" s="25" t="s">
        <v>60</v>
      </c>
      <c r="L6" s="25"/>
      <c r="M6" s="25"/>
      <c r="N6" s="25">
        <v>17492</v>
      </c>
      <c r="O6" s="25">
        <v>0</v>
      </c>
      <c r="P6" s="25">
        <v>17492</v>
      </c>
    </row>
    <row r="7" spans="1:16" ht="15.75" thickBot="1" x14ac:dyDescent="0.3">
      <c r="A7" s="27">
        <v>1977</v>
      </c>
      <c r="B7" s="25" t="s">
        <v>60</v>
      </c>
      <c r="C7" s="25"/>
      <c r="D7" s="25"/>
      <c r="E7" s="25">
        <v>13745</v>
      </c>
      <c r="F7" s="25">
        <v>0</v>
      </c>
      <c r="G7" s="25">
        <v>13745</v>
      </c>
      <c r="H7" s="25" t="s">
        <v>60</v>
      </c>
      <c r="I7" s="25"/>
      <c r="J7" s="25"/>
      <c r="K7" s="25" t="s">
        <v>60</v>
      </c>
      <c r="L7" s="25"/>
      <c r="M7" s="25"/>
      <c r="N7" s="25">
        <v>13745</v>
      </c>
      <c r="O7" s="25">
        <v>0</v>
      </c>
      <c r="P7" s="25">
        <v>13745</v>
      </c>
    </row>
    <row r="8" spans="1:16" ht="15.75" thickBot="1" x14ac:dyDescent="0.3">
      <c r="A8" s="27">
        <v>1978</v>
      </c>
      <c r="B8" s="25" t="s">
        <v>60</v>
      </c>
      <c r="C8" s="25"/>
      <c r="D8" s="25"/>
      <c r="E8" s="25">
        <v>25143</v>
      </c>
      <c r="F8" s="25">
        <v>0</v>
      </c>
      <c r="G8" s="25">
        <v>25143</v>
      </c>
      <c r="H8" s="25" t="s">
        <v>60</v>
      </c>
      <c r="I8" s="25"/>
      <c r="J8" s="25"/>
      <c r="K8" s="25" t="s">
        <v>60</v>
      </c>
      <c r="L8" s="25"/>
      <c r="M8" s="25"/>
      <c r="N8" s="25">
        <v>25143</v>
      </c>
      <c r="O8" s="25">
        <v>0</v>
      </c>
      <c r="P8" s="25">
        <v>25143</v>
      </c>
    </row>
    <row r="9" spans="1:16" ht="15.75" thickBot="1" x14ac:dyDescent="0.3">
      <c r="A9" s="27">
        <v>1979</v>
      </c>
      <c r="B9" s="25" t="s">
        <v>60</v>
      </c>
      <c r="C9" s="25"/>
      <c r="D9" s="25"/>
      <c r="E9" s="25">
        <v>35623</v>
      </c>
      <c r="F9" s="25">
        <v>0</v>
      </c>
      <c r="G9" s="25">
        <v>35623</v>
      </c>
      <c r="H9" s="25" t="s">
        <v>60</v>
      </c>
      <c r="I9" s="25"/>
      <c r="J9" s="25"/>
      <c r="K9" s="25" t="s">
        <v>60</v>
      </c>
      <c r="L9" s="25"/>
      <c r="M9" s="25"/>
      <c r="N9" s="25">
        <v>35623</v>
      </c>
      <c r="O9" s="25">
        <v>0</v>
      </c>
      <c r="P9" s="25">
        <v>35623</v>
      </c>
    </row>
    <row r="10" spans="1:16" ht="15.75" thickBot="1" x14ac:dyDescent="0.3">
      <c r="A10" s="27">
        <v>1980</v>
      </c>
      <c r="B10" s="25" t="s">
        <v>60</v>
      </c>
      <c r="C10" s="25"/>
      <c r="D10" s="25"/>
      <c r="E10" s="25">
        <v>34732</v>
      </c>
      <c r="F10" s="25">
        <v>0</v>
      </c>
      <c r="G10" s="25">
        <v>34732</v>
      </c>
      <c r="H10" s="25" t="s">
        <v>60</v>
      </c>
      <c r="I10" s="25"/>
      <c r="J10" s="25"/>
      <c r="K10" s="25" t="s">
        <v>60</v>
      </c>
      <c r="L10" s="25"/>
      <c r="M10" s="25"/>
      <c r="N10" s="25">
        <v>34732</v>
      </c>
      <c r="O10" s="25">
        <v>0</v>
      </c>
      <c r="P10" s="25">
        <v>34732</v>
      </c>
    </row>
    <row r="11" spans="1:16" ht="15.75" thickBot="1" x14ac:dyDescent="0.3">
      <c r="A11" s="27">
        <v>1981</v>
      </c>
      <c r="B11" s="25" t="s">
        <v>60</v>
      </c>
      <c r="C11" s="25"/>
      <c r="D11" s="25"/>
      <c r="E11" s="25">
        <v>36411</v>
      </c>
      <c r="F11" s="25">
        <v>0</v>
      </c>
      <c r="G11" s="25">
        <v>36411</v>
      </c>
      <c r="H11" s="25" t="s">
        <v>60</v>
      </c>
      <c r="I11" s="25"/>
      <c r="J11" s="25"/>
      <c r="K11" s="25" t="s">
        <v>60</v>
      </c>
      <c r="L11" s="25"/>
      <c r="M11" s="25"/>
      <c r="N11" s="25">
        <v>36411</v>
      </c>
      <c r="O11" s="25">
        <v>0</v>
      </c>
      <c r="P11" s="25">
        <v>36411</v>
      </c>
    </row>
    <row r="12" spans="1:16" ht="15.75" thickBot="1" x14ac:dyDescent="0.3">
      <c r="A12" s="27">
        <v>1982</v>
      </c>
      <c r="B12" s="25" t="s">
        <v>60</v>
      </c>
      <c r="C12" s="25"/>
      <c r="D12" s="25"/>
      <c r="E12" s="25">
        <v>41172</v>
      </c>
      <c r="F12" s="25">
        <v>0</v>
      </c>
      <c r="G12" s="25">
        <v>41172</v>
      </c>
      <c r="H12" s="25" t="s">
        <v>60</v>
      </c>
      <c r="I12" s="25"/>
      <c r="J12" s="25"/>
      <c r="K12" s="25" t="s">
        <v>60</v>
      </c>
      <c r="L12" s="25"/>
      <c r="M12" s="25"/>
      <c r="N12" s="25">
        <v>41172</v>
      </c>
      <c r="O12" s="25">
        <v>0</v>
      </c>
      <c r="P12" s="25">
        <v>41172</v>
      </c>
    </row>
    <row r="13" spans="1:16" ht="15.75" thickBot="1" x14ac:dyDescent="0.3">
      <c r="A13" s="27">
        <v>1983</v>
      </c>
      <c r="B13" s="25" t="s">
        <v>60</v>
      </c>
      <c r="C13" s="25"/>
      <c r="D13" s="25"/>
      <c r="E13" s="25">
        <v>37535</v>
      </c>
      <c r="F13" s="25">
        <v>0</v>
      </c>
      <c r="G13" s="25">
        <v>37535</v>
      </c>
      <c r="H13" s="25" t="s">
        <v>60</v>
      </c>
      <c r="I13" s="25"/>
      <c r="J13" s="25"/>
      <c r="K13" s="25" t="s">
        <v>60</v>
      </c>
      <c r="L13" s="25"/>
      <c r="M13" s="25"/>
      <c r="N13" s="25">
        <v>37535</v>
      </c>
      <c r="O13" s="25">
        <v>0</v>
      </c>
      <c r="P13" s="25">
        <v>37535</v>
      </c>
    </row>
    <row r="14" spans="1:16" ht="15.75" thickBot="1" x14ac:dyDescent="0.3">
      <c r="A14" s="27">
        <v>1984</v>
      </c>
      <c r="B14" s="25" t="s">
        <v>60</v>
      </c>
      <c r="C14" s="25"/>
      <c r="D14" s="25"/>
      <c r="E14" s="25">
        <v>43792</v>
      </c>
      <c r="F14" s="25">
        <v>0</v>
      </c>
      <c r="G14" s="25">
        <v>43792</v>
      </c>
      <c r="H14" s="25" t="s">
        <v>60</v>
      </c>
      <c r="I14" s="25"/>
      <c r="J14" s="25"/>
      <c r="K14" s="25" t="s">
        <v>60</v>
      </c>
      <c r="L14" s="25"/>
      <c r="M14" s="25"/>
      <c r="N14" s="25">
        <v>43792</v>
      </c>
      <c r="O14" s="25">
        <v>0</v>
      </c>
      <c r="P14" s="25">
        <v>43792</v>
      </c>
    </row>
    <row r="15" spans="1:16" ht="15.75" thickBot="1" x14ac:dyDescent="0.3">
      <c r="A15" s="27">
        <v>1985</v>
      </c>
      <c r="B15" s="25" t="s">
        <v>60</v>
      </c>
      <c r="C15" s="25"/>
      <c r="D15" s="25"/>
      <c r="E15" s="25">
        <v>11089</v>
      </c>
      <c r="F15" s="25">
        <v>0</v>
      </c>
      <c r="G15" s="25">
        <v>11089</v>
      </c>
      <c r="H15" s="25" t="s">
        <v>60</v>
      </c>
      <c r="I15" s="25"/>
      <c r="J15" s="25"/>
      <c r="K15" s="25" t="s">
        <v>60</v>
      </c>
      <c r="L15" s="25"/>
      <c r="M15" s="25"/>
      <c r="N15" s="25">
        <v>11089</v>
      </c>
      <c r="O15" s="25">
        <v>0</v>
      </c>
      <c r="P15" s="25">
        <v>11089</v>
      </c>
    </row>
    <row r="16" spans="1:16" ht="15.75" thickBot="1" x14ac:dyDescent="0.3">
      <c r="A16" s="27">
        <v>1986</v>
      </c>
      <c r="B16" s="25" t="s">
        <v>60</v>
      </c>
      <c r="C16" s="25"/>
      <c r="D16" s="25"/>
      <c r="E16" s="25">
        <v>3276</v>
      </c>
      <c r="F16" s="25">
        <v>0</v>
      </c>
      <c r="G16" s="25">
        <v>3276</v>
      </c>
      <c r="H16" s="25" t="s">
        <v>60</v>
      </c>
      <c r="I16" s="25"/>
      <c r="J16" s="25"/>
      <c r="K16" s="25" t="s">
        <v>60</v>
      </c>
      <c r="L16" s="25"/>
      <c r="M16" s="25"/>
      <c r="N16" s="25">
        <v>3276</v>
      </c>
      <c r="O16" s="25">
        <v>0</v>
      </c>
      <c r="P16" s="25">
        <v>3276</v>
      </c>
    </row>
    <row r="17" spans="1:16" ht="15.75" thickBot="1" x14ac:dyDescent="0.3">
      <c r="A17" s="27">
        <v>1987</v>
      </c>
      <c r="B17" s="25" t="s">
        <v>60</v>
      </c>
      <c r="C17" s="25"/>
      <c r="D17" s="25"/>
      <c r="E17" s="25">
        <v>478</v>
      </c>
      <c r="F17" s="25">
        <v>0</v>
      </c>
      <c r="G17" s="25">
        <v>478</v>
      </c>
      <c r="H17" s="25">
        <v>3483</v>
      </c>
      <c r="I17" s="25">
        <v>2688.8760546875001</v>
      </c>
      <c r="J17" s="25">
        <v>756.59120250000001</v>
      </c>
      <c r="K17" s="25" t="s">
        <v>60</v>
      </c>
      <c r="L17" s="25"/>
      <c r="M17" s="25"/>
      <c r="N17" s="25">
        <v>3961</v>
      </c>
      <c r="O17" s="25">
        <v>2688.8760546875001</v>
      </c>
      <c r="P17" s="25">
        <v>1234.5912025</v>
      </c>
    </row>
    <row r="18" spans="1:16" ht="15.75" thickBot="1" x14ac:dyDescent="0.3">
      <c r="A18" s="27">
        <v>1988</v>
      </c>
      <c r="B18" s="25" t="s">
        <v>60</v>
      </c>
      <c r="C18" s="25"/>
      <c r="D18" s="25"/>
      <c r="E18" s="25">
        <v>15438</v>
      </c>
      <c r="F18" s="25">
        <v>0</v>
      </c>
      <c r="G18" s="25">
        <v>15438</v>
      </c>
      <c r="H18" s="25">
        <v>23020</v>
      </c>
      <c r="I18" s="25">
        <v>17265.000195312499</v>
      </c>
      <c r="J18" s="25">
        <v>4903.2600375000002</v>
      </c>
      <c r="K18" s="25" t="s">
        <v>60</v>
      </c>
      <c r="L18" s="25"/>
      <c r="M18" s="25"/>
      <c r="N18" s="25">
        <v>38458</v>
      </c>
      <c r="O18" s="25">
        <v>17265.000195312499</v>
      </c>
      <c r="P18" s="25">
        <v>20341.2600375</v>
      </c>
    </row>
    <row r="19" spans="1:16" ht="15.75" thickBot="1" x14ac:dyDescent="0.3">
      <c r="A19" s="27">
        <v>1989</v>
      </c>
      <c r="B19" s="25" t="s">
        <v>60</v>
      </c>
      <c r="C19" s="25"/>
      <c r="D19" s="25"/>
      <c r="E19" s="25">
        <v>40321</v>
      </c>
      <c r="F19" s="25">
        <v>0</v>
      </c>
      <c r="G19" s="25">
        <v>40321</v>
      </c>
      <c r="H19" s="25">
        <v>16439</v>
      </c>
      <c r="I19" s="25">
        <v>11342.909804687501</v>
      </c>
      <c r="J19" s="25">
        <v>3312.1296824999999</v>
      </c>
      <c r="K19" s="25" t="s">
        <v>60</v>
      </c>
      <c r="L19" s="25"/>
      <c r="M19" s="25"/>
      <c r="N19" s="25">
        <v>56760</v>
      </c>
      <c r="O19" s="25">
        <v>11342.909804687501</v>
      </c>
      <c r="P19" s="25">
        <v>43633.129682500003</v>
      </c>
    </row>
    <row r="20" spans="1:16" ht="15.75" thickBot="1" x14ac:dyDescent="0.3">
      <c r="A20" s="27">
        <v>1990</v>
      </c>
      <c r="B20" s="30">
        <v>1199</v>
      </c>
      <c r="C20" s="30"/>
      <c r="D20" s="30">
        <v>55.154000000000003</v>
      </c>
      <c r="E20" s="30">
        <v>29578</v>
      </c>
      <c r="F20" s="30">
        <v>0</v>
      </c>
      <c r="G20" s="30">
        <v>29578</v>
      </c>
      <c r="H20" s="30">
        <v>34723</v>
      </c>
      <c r="I20" s="30">
        <v>22604.6733203125</v>
      </c>
      <c r="J20" s="30">
        <v>6735.9842774999997</v>
      </c>
      <c r="K20" s="30" t="s">
        <v>60</v>
      </c>
      <c r="L20" s="30"/>
      <c r="M20" s="30"/>
      <c r="N20" s="25">
        <v>65500</v>
      </c>
      <c r="O20" s="25">
        <v>22604.6733203125</v>
      </c>
      <c r="P20" s="25">
        <v>36369.138277499995</v>
      </c>
    </row>
    <row r="21" spans="1:16" ht="15.75" thickBot="1" x14ac:dyDescent="0.3">
      <c r="A21" s="27">
        <v>1991</v>
      </c>
      <c r="B21" s="30">
        <v>41322</v>
      </c>
      <c r="C21" s="30"/>
      <c r="D21" s="30">
        <v>1900.8119999999999</v>
      </c>
      <c r="E21" s="30">
        <v>60797</v>
      </c>
      <c r="F21" s="30">
        <v>0</v>
      </c>
      <c r="G21" s="30">
        <v>60797</v>
      </c>
      <c r="H21" s="30">
        <v>46483</v>
      </c>
      <c r="I21" s="30">
        <v>27517.935624999998</v>
      </c>
      <c r="J21" s="30">
        <v>8490.7706400000006</v>
      </c>
      <c r="K21" s="30" t="s">
        <v>60</v>
      </c>
      <c r="L21" s="30"/>
      <c r="M21" s="30"/>
      <c r="N21" s="25">
        <v>148602</v>
      </c>
      <c r="O21" s="25">
        <v>27517.935624999998</v>
      </c>
      <c r="P21" s="25">
        <v>71188.582639999993</v>
      </c>
    </row>
    <row r="22" spans="1:16" ht="15.75" thickBot="1" x14ac:dyDescent="0.3">
      <c r="A22" s="27">
        <v>1992</v>
      </c>
      <c r="B22" s="30">
        <v>8315</v>
      </c>
      <c r="C22" s="30"/>
      <c r="D22" s="30">
        <v>382.49</v>
      </c>
      <c r="E22" s="30">
        <v>9486</v>
      </c>
      <c r="F22" s="30">
        <v>0</v>
      </c>
      <c r="G22" s="30">
        <v>9486</v>
      </c>
      <c r="H22" s="30">
        <v>46968</v>
      </c>
      <c r="I22" s="30">
        <v>28321.704765625</v>
      </c>
      <c r="J22" s="30">
        <v>8678.5593150000004</v>
      </c>
      <c r="K22" s="30" t="s">
        <v>60</v>
      </c>
      <c r="L22" s="30"/>
      <c r="M22" s="30"/>
      <c r="N22" s="25">
        <v>64769</v>
      </c>
      <c r="O22" s="25">
        <v>28321.704765625</v>
      </c>
      <c r="P22" s="25">
        <v>18547.049315</v>
      </c>
    </row>
    <row r="23" spans="1:16" ht="15.75" thickBot="1" x14ac:dyDescent="0.3">
      <c r="A23" s="27">
        <v>1993</v>
      </c>
      <c r="B23" s="30">
        <v>5078</v>
      </c>
      <c r="C23" s="30"/>
      <c r="D23" s="30">
        <v>233.58799999999999</v>
      </c>
      <c r="E23" s="30">
        <v>28694</v>
      </c>
      <c r="F23" s="30">
        <v>0</v>
      </c>
      <c r="G23" s="30">
        <v>28694</v>
      </c>
      <c r="H23" s="30">
        <v>65604</v>
      </c>
      <c r="I23" s="30">
        <v>37263.071328124999</v>
      </c>
      <c r="J23" s="30">
        <v>11681.185695</v>
      </c>
      <c r="K23" s="30" t="s">
        <v>60</v>
      </c>
      <c r="L23" s="30"/>
      <c r="M23" s="30"/>
      <c r="N23" s="25">
        <v>99376</v>
      </c>
      <c r="O23" s="25">
        <v>37263.071328124999</v>
      </c>
      <c r="P23" s="25">
        <v>40608.773694999996</v>
      </c>
    </row>
    <row r="24" spans="1:16" ht="15.75" thickBot="1" x14ac:dyDescent="0.3">
      <c r="A24" s="27">
        <v>1994</v>
      </c>
      <c r="B24" s="30">
        <v>1515</v>
      </c>
      <c r="C24" s="30"/>
      <c r="D24" s="30">
        <v>69.69</v>
      </c>
      <c r="E24" s="30">
        <v>2369</v>
      </c>
      <c r="F24" s="30">
        <v>0</v>
      </c>
      <c r="G24" s="30">
        <v>2369</v>
      </c>
      <c r="H24" s="30">
        <v>52526</v>
      </c>
      <c r="I24" s="30">
        <v>26000.369882812502</v>
      </c>
      <c r="J24" s="30">
        <v>8616.3650175000002</v>
      </c>
      <c r="K24" s="30" t="s">
        <v>60</v>
      </c>
      <c r="L24" s="30"/>
      <c r="M24" s="30"/>
      <c r="N24" s="25">
        <v>56410</v>
      </c>
      <c r="O24" s="25">
        <v>26000.369882812502</v>
      </c>
      <c r="P24" s="25">
        <v>11055.055017500001</v>
      </c>
    </row>
    <row r="25" spans="1:16" ht="15.75" thickBot="1" x14ac:dyDescent="0.3">
      <c r="A25" s="27">
        <v>1995</v>
      </c>
      <c r="B25" s="30">
        <v>5868</v>
      </c>
      <c r="C25" s="30"/>
      <c r="D25" s="30">
        <v>269.928</v>
      </c>
      <c r="E25" s="30">
        <v>458</v>
      </c>
      <c r="F25" s="30">
        <v>0</v>
      </c>
      <c r="G25" s="30">
        <v>458</v>
      </c>
      <c r="H25" s="30">
        <v>21675</v>
      </c>
      <c r="I25" s="30">
        <v>9797.10009765625</v>
      </c>
      <c r="J25" s="30">
        <v>3376.6182187499999</v>
      </c>
      <c r="K25" s="30" t="s">
        <v>60</v>
      </c>
      <c r="L25" s="30"/>
      <c r="M25" s="30"/>
      <c r="N25" s="25">
        <v>28001</v>
      </c>
      <c r="O25" s="25">
        <v>9797.10009765625</v>
      </c>
      <c r="P25" s="25">
        <v>4104.5462187499998</v>
      </c>
    </row>
    <row r="26" spans="1:16" ht="15.75" thickBot="1" x14ac:dyDescent="0.3">
      <c r="A26" s="27">
        <v>1996</v>
      </c>
      <c r="B26" s="25" t="s">
        <v>60</v>
      </c>
      <c r="C26" s="25"/>
      <c r="D26" s="25"/>
      <c r="E26" s="25">
        <v>58</v>
      </c>
      <c r="F26" s="25">
        <v>0</v>
      </c>
      <c r="G26" s="25">
        <v>58</v>
      </c>
      <c r="H26" s="25">
        <v>2266</v>
      </c>
      <c r="I26" s="25">
        <v>1095.9780615234399</v>
      </c>
      <c r="J26" s="25">
        <v>366.7817878125</v>
      </c>
      <c r="K26" s="25" t="s">
        <v>60</v>
      </c>
      <c r="L26" s="25"/>
      <c r="M26" s="25"/>
      <c r="N26" s="25">
        <v>2324</v>
      </c>
      <c r="O26" s="25">
        <v>1095.9780615234399</v>
      </c>
      <c r="P26" s="25">
        <v>424.7817878125</v>
      </c>
    </row>
    <row r="27" spans="1:16" ht="15.75" thickBot="1" x14ac:dyDescent="0.3">
      <c r="A27" s="27">
        <v>1997</v>
      </c>
      <c r="B27" s="25">
        <v>5726</v>
      </c>
      <c r="C27" s="25"/>
      <c r="D27" s="25">
        <v>263.39600000000002</v>
      </c>
      <c r="E27" s="25">
        <v>208</v>
      </c>
      <c r="F27" s="25">
        <v>0</v>
      </c>
      <c r="G27" s="25">
        <v>208</v>
      </c>
      <c r="H27" s="25">
        <v>47355</v>
      </c>
      <c r="I27" s="25">
        <v>24667.408984375001</v>
      </c>
      <c r="J27" s="25">
        <v>8003.6375250000001</v>
      </c>
      <c r="K27" s="25" t="s">
        <v>60</v>
      </c>
      <c r="L27" s="25"/>
      <c r="M27" s="25"/>
      <c r="N27" s="25">
        <v>53289</v>
      </c>
      <c r="O27" s="25">
        <v>24667.408984375001</v>
      </c>
      <c r="P27" s="25">
        <v>8475.0335250000007</v>
      </c>
    </row>
    <row r="28" spans="1:16" ht="15.75" thickBot="1" x14ac:dyDescent="0.3">
      <c r="A28" s="27">
        <v>1998</v>
      </c>
      <c r="B28" s="25">
        <v>7172</v>
      </c>
      <c r="C28" s="25"/>
      <c r="D28" s="25">
        <v>329.91199999999998</v>
      </c>
      <c r="E28" s="25">
        <v>345</v>
      </c>
      <c r="F28" s="25">
        <v>0</v>
      </c>
      <c r="G28" s="25">
        <v>345</v>
      </c>
      <c r="H28" s="25">
        <v>55697</v>
      </c>
      <c r="I28" s="25">
        <v>28551.841523437499</v>
      </c>
      <c r="J28" s="25">
        <v>9325.0465724999995</v>
      </c>
      <c r="K28" s="25" t="s">
        <v>60</v>
      </c>
      <c r="L28" s="25"/>
      <c r="M28" s="25"/>
      <c r="N28" s="25">
        <v>63214</v>
      </c>
      <c r="O28" s="25">
        <v>28551.841523437499</v>
      </c>
      <c r="P28" s="25">
        <v>9999.9585724999997</v>
      </c>
    </row>
    <row r="29" spans="1:16" ht="15.75" thickBot="1" x14ac:dyDescent="0.3">
      <c r="A29" s="27">
        <v>1999</v>
      </c>
      <c r="B29" s="25">
        <v>3591</v>
      </c>
      <c r="C29" s="25"/>
      <c r="D29" s="25">
        <v>165.18600000000001</v>
      </c>
      <c r="E29" s="25">
        <v>112</v>
      </c>
      <c r="F29" s="25">
        <v>0</v>
      </c>
      <c r="G29" s="25">
        <v>112</v>
      </c>
      <c r="H29" s="25">
        <v>47163</v>
      </c>
      <c r="I29" s="25">
        <v>11319.12</v>
      </c>
      <c r="J29" s="25">
        <v>5427.5180399999999</v>
      </c>
      <c r="K29" s="25" t="s">
        <v>60</v>
      </c>
      <c r="L29" s="25"/>
      <c r="M29" s="25"/>
      <c r="N29" s="25">
        <v>50866</v>
      </c>
      <c r="O29" s="25">
        <v>11319.12</v>
      </c>
      <c r="P29" s="25">
        <v>5704.7040399999996</v>
      </c>
    </row>
    <row r="30" spans="1:16" ht="15.75" thickBot="1" x14ac:dyDescent="0.3">
      <c r="A30" s="27">
        <v>2000</v>
      </c>
      <c r="B30" s="25" t="s">
        <v>60</v>
      </c>
      <c r="C30" s="25"/>
      <c r="D30" s="25"/>
      <c r="E30" s="25">
        <v>126</v>
      </c>
      <c r="F30" s="25">
        <v>0</v>
      </c>
      <c r="G30" s="25">
        <v>126</v>
      </c>
      <c r="H30" s="25">
        <v>5443</v>
      </c>
      <c r="I30" s="25">
        <v>13954</v>
      </c>
      <c r="J30" s="25">
        <v>3054.7350000000001</v>
      </c>
      <c r="K30" s="25" t="s">
        <v>60</v>
      </c>
      <c r="L30" s="25"/>
      <c r="M30" s="25"/>
      <c r="N30" s="25">
        <v>5569</v>
      </c>
      <c r="O30" s="25">
        <v>13954</v>
      </c>
      <c r="P30" s="25">
        <v>3180.7350000000001</v>
      </c>
    </row>
    <row r="31" spans="1:16" ht="15.75" thickBot="1" x14ac:dyDescent="0.3">
      <c r="A31" s="27">
        <v>2001</v>
      </c>
      <c r="B31" s="25" t="s">
        <v>60</v>
      </c>
      <c r="C31" s="25"/>
      <c r="D31" s="25"/>
      <c r="E31" s="25">
        <v>11</v>
      </c>
      <c r="F31" s="25">
        <v>0</v>
      </c>
      <c r="G31" s="25">
        <v>11</v>
      </c>
      <c r="H31" s="25">
        <v>6354</v>
      </c>
      <c r="I31" s="25">
        <v>10684</v>
      </c>
      <c r="J31" s="25">
        <v>2489.7539999999999</v>
      </c>
      <c r="K31" s="25">
        <v>6198</v>
      </c>
      <c r="L31" s="25"/>
      <c r="M31" s="25">
        <v>427.66199999999998</v>
      </c>
      <c r="N31" s="25">
        <v>12563</v>
      </c>
      <c r="O31" s="25">
        <v>10684</v>
      </c>
      <c r="P31" s="25">
        <v>2928.4159999999997</v>
      </c>
    </row>
    <row r="32" spans="1:16" ht="15.75" thickBot="1" x14ac:dyDescent="0.3">
      <c r="A32" s="27">
        <v>2002</v>
      </c>
      <c r="B32" s="25">
        <v>10893</v>
      </c>
      <c r="C32" s="25"/>
      <c r="D32" s="25">
        <v>501.07799999999997</v>
      </c>
      <c r="E32" s="25">
        <v>260</v>
      </c>
      <c r="F32" s="25">
        <v>0</v>
      </c>
      <c r="G32" s="25">
        <v>260</v>
      </c>
      <c r="H32" s="25">
        <v>36073</v>
      </c>
      <c r="I32" s="25">
        <v>14629</v>
      </c>
      <c r="J32" s="25">
        <v>5297.8050000000003</v>
      </c>
      <c r="K32" s="25">
        <v>77</v>
      </c>
      <c r="L32" s="25"/>
      <c r="M32" s="25">
        <v>5.3129999999999997</v>
      </c>
      <c r="N32" s="25">
        <v>47303</v>
      </c>
      <c r="O32" s="25">
        <v>14629</v>
      </c>
      <c r="P32" s="25">
        <v>6064.1959999999999</v>
      </c>
    </row>
    <row r="33" spans="1:16" ht="15.75" thickBot="1" x14ac:dyDescent="0.3">
      <c r="A33" s="27">
        <v>2003</v>
      </c>
      <c r="B33" s="25">
        <v>10000</v>
      </c>
      <c r="C33" s="25"/>
      <c r="D33" s="25">
        <v>460</v>
      </c>
      <c r="E33" s="25">
        <v>9251</v>
      </c>
      <c r="F33" s="25">
        <v>0</v>
      </c>
      <c r="G33" s="25">
        <v>9251</v>
      </c>
      <c r="H33" s="25">
        <v>51186</v>
      </c>
      <c r="I33" s="25">
        <v>25341</v>
      </c>
      <c r="J33" s="25">
        <v>8397.3060000000005</v>
      </c>
      <c r="K33" s="25" t="s">
        <v>60</v>
      </c>
      <c r="L33" s="25"/>
      <c r="M33" s="25"/>
      <c r="N33" s="25">
        <v>70437</v>
      </c>
      <c r="O33" s="25">
        <v>25341</v>
      </c>
      <c r="P33" s="25">
        <v>18108.306</v>
      </c>
    </row>
    <row r="34" spans="1:16" ht="15.75" thickBot="1" x14ac:dyDescent="0.3">
      <c r="A34" s="27">
        <v>2004</v>
      </c>
      <c r="B34" s="25">
        <v>15789</v>
      </c>
      <c r="C34" s="25"/>
      <c r="D34" s="25">
        <v>726.29399999999998</v>
      </c>
      <c r="E34" s="25">
        <v>12348</v>
      </c>
      <c r="F34" s="25">
        <v>0</v>
      </c>
      <c r="G34" s="25">
        <v>12348</v>
      </c>
      <c r="H34" s="25">
        <v>61218</v>
      </c>
      <c r="I34" s="25">
        <v>29852</v>
      </c>
      <c r="J34" s="25">
        <v>9955.6260000000002</v>
      </c>
      <c r="K34" s="25">
        <v>26</v>
      </c>
      <c r="L34" s="25"/>
      <c r="M34" s="25">
        <v>1.794</v>
      </c>
      <c r="N34" s="25">
        <v>89381</v>
      </c>
      <c r="O34" s="25">
        <v>29852</v>
      </c>
      <c r="P34" s="25">
        <v>23031.714</v>
      </c>
    </row>
    <row r="35" spans="1:16" ht="15.75" thickBot="1" x14ac:dyDescent="0.3">
      <c r="A35" s="27">
        <v>2005</v>
      </c>
      <c r="B35" s="25">
        <v>35000</v>
      </c>
      <c r="C35" s="25"/>
      <c r="D35" s="25">
        <v>1610</v>
      </c>
      <c r="E35" s="25">
        <v>23599</v>
      </c>
      <c r="F35" s="25">
        <v>354</v>
      </c>
      <c r="G35" s="25">
        <v>4687.1279999999997</v>
      </c>
      <c r="H35" s="25">
        <v>43577</v>
      </c>
      <c r="I35" s="25">
        <v>9534</v>
      </c>
      <c r="J35" s="25">
        <v>4837.3410000000003</v>
      </c>
      <c r="K35" s="25">
        <v>6225</v>
      </c>
      <c r="L35" s="25"/>
      <c r="M35" s="25">
        <v>429.52499999999998</v>
      </c>
      <c r="N35" s="25">
        <v>108401</v>
      </c>
      <c r="O35" s="25">
        <v>9888</v>
      </c>
      <c r="P35" s="25">
        <v>11563.994000000001</v>
      </c>
    </row>
    <row r="36" spans="1:16" ht="15.75" thickBot="1" x14ac:dyDescent="0.3">
      <c r="A36" s="27">
        <v>2006</v>
      </c>
      <c r="B36" s="25">
        <v>26933</v>
      </c>
      <c r="C36" s="25">
        <v>0</v>
      </c>
      <c r="D36" s="25">
        <v>1238.9179999999999</v>
      </c>
      <c r="E36" s="25">
        <v>20308</v>
      </c>
      <c r="F36" s="25">
        <v>228</v>
      </c>
      <c r="G36" s="25">
        <v>2583.6640000000002</v>
      </c>
      <c r="H36" s="25">
        <v>44025</v>
      </c>
      <c r="I36" s="25">
        <v>9638</v>
      </c>
      <c r="J36" s="25">
        <v>4888.2209999999995</v>
      </c>
      <c r="K36" s="25" t="s">
        <v>60</v>
      </c>
      <c r="L36" s="25"/>
      <c r="M36" s="25"/>
      <c r="N36" s="25">
        <v>91266</v>
      </c>
      <c r="O36" s="25">
        <v>9866</v>
      </c>
      <c r="P36" s="25">
        <v>8710.8029999999999</v>
      </c>
    </row>
    <row r="37" spans="1:16" ht="15.75" thickBot="1" x14ac:dyDescent="0.3">
      <c r="A37" s="27">
        <v>2007</v>
      </c>
      <c r="B37" s="25">
        <v>20098</v>
      </c>
      <c r="C37" s="25"/>
      <c r="D37" s="25">
        <v>924.50800000000004</v>
      </c>
      <c r="E37" s="25">
        <v>26881</v>
      </c>
      <c r="F37" s="25">
        <v>88</v>
      </c>
      <c r="G37" s="25">
        <v>4030.5259999999998</v>
      </c>
      <c r="H37" s="25">
        <v>39368</v>
      </c>
      <c r="I37" s="25">
        <v>12060</v>
      </c>
      <c r="J37" s="25">
        <v>5031.9120000000003</v>
      </c>
      <c r="K37" s="25" t="s">
        <v>60</v>
      </c>
      <c r="L37" s="25"/>
      <c r="M37" s="25"/>
      <c r="N37" s="25">
        <v>86347</v>
      </c>
      <c r="O37" s="25">
        <v>12148</v>
      </c>
      <c r="P37" s="25">
        <v>9986.9459999999999</v>
      </c>
    </row>
    <row r="38" spans="1:16" ht="15.75" thickBot="1" x14ac:dyDescent="0.3">
      <c r="A38" s="27">
        <v>2008</v>
      </c>
      <c r="B38" s="25">
        <v>12159</v>
      </c>
      <c r="C38" s="25">
        <v>0</v>
      </c>
      <c r="D38" s="25">
        <v>559.31399999999996</v>
      </c>
      <c r="E38" s="25">
        <v>8257</v>
      </c>
      <c r="F38" s="25">
        <v>2</v>
      </c>
      <c r="G38" s="25">
        <v>2679.38</v>
      </c>
      <c r="H38" s="25">
        <v>24855</v>
      </c>
      <c r="I38" s="25">
        <v>8914</v>
      </c>
      <c r="J38" s="25">
        <v>3426.4830000000002</v>
      </c>
      <c r="K38" s="25">
        <v>0</v>
      </c>
      <c r="L38" s="25">
        <v>0</v>
      </c>
      <c r="M38" s="25">
        <v>0</v>
      </c>
      <c r="N38" s="25">
        <v>45271</v>
      </c>
      <c r="O38" s="25">
        <v>8916</v>
      </c>
      <c r="P38" s="25">
        <v>6665.1769999999997</v>
      </c>
    </row>
    <row r="39" spans="1:16" ht="15.75" thickBot="1" x14ac:dyDescent="0.3">
      <c r="A39" s="27">
        <v>2009</v>
      </c>
      <c r="B39" s="25">
        <v>9026</v>
      </c>
      <c r="C39" s="25">
        <v>0</v>
      </c>
      <c r="D39" s="25">
        <v>415.19600000000003</v>
      </c>
      <c r="E39" s="25">
        <v>9765</v>
      </c>
      <c r="F39" s="25">
        <v>0</v>
      </c>
      <c r="G39" s="25">
        <v>2200.2420000000002</v>
      </c>
      <c r="H39" s="25">
        <v>31921</v>
      </c>
      <c r="I39" s="25">
        <v>16641</v>
      </c>
      <c r="J39" s="25">
        <v>5397.6210000000001</v>
      </c>
      <c r="K39" s="25">
        <v>0</v>
      </c>
      <c r="L39" s="25">
        <v>0</v>
      </c>
      <c r="M39" s="25">
        <v>0</v>
      </c>
      <c r="N39" s="25">
        <v>50712</v>
      </c>
      <c r="O39" s="25">
        <v>16641</v>
      </c>
      <c r="P39" s="25">
        <v>8013.0590000000002</v>
      </c>
    </row>
    <row r="40" spans="1:16" ht="15.75" thickBot="1" x14ac:dyDescent="0.3">
      <c r="A40" s="27">
        <v>2010</v>
      </c>
      <c r="B40" s="25">
        <v>7485</v>
      </c>
      <c r="C40" s="25">
        <v>0</v>
      </c>
      <c r="D40" s="25">
        <v>344.31</v>
      </c>
      <c r="E40" s="25">
        <v>1747</v>
      </c>
      <c r="F40" s="25">
        <v>372</v>
      </c>
      <c r="G40" s="25">
        <v>372.38400000000001</v>
      </c>
      <c r="H40" s="25">
        <v>24687</v>
      </c>
      <c r="I40" s="25">
        <v>12721</v>
      </c>
      <c r="J40" s="25">
        <v>4145.835</v>
      </c>
      <c r="K40" s="25">
        <v>0</v>
      </c>
      <c r="L40" s="25">
        <v>0</v>
      </c>
      <c r="M40" s="25">
        <v>0</v>
      </c>
      <c r="N40" s="25">
        <v>33919</v>
      </c>
      <c r="O40" s="25">
        <v>13093</v>
      </c>
      <c r="P40" s="25">
        <v>4862.5290000000005</v>
      </c>
    </row>
    <row r="41" spans="1:16" ht="15.75" thickBot="1" x14ac:dyDescent="0.3">
      <c r="A41" s="27">
        <v>2011</v>
      </c>
      <c r="B41" s="25">
        <v>22794</v>
      </c>
      <c r="C41" s="25">
        <v>0</v>
      </c>
      <c r="D41" s="25">
        <v>1048.5239999999999</v>
      </c>
      <c r="E41" s="25">
        <v>21843</v>
      </c>
      <c r="F41" s="25">
        <v>355</v>
      </c>
      <c r="G41" s="25">
        <v>1336.7660000000001</v>
      </c>
      <c r="H41" s="25">
        <v>52131</v>
      </c>
      <c r="I41" s="25">
        <v>15539</v>
      </c>
      <c r="J41" s="25">
        <v>6580.527</v>
      </c>
      <c r="K41" s="25" t="s">
        <v>60</v>
      </c>
      <c r="L41" s="25"/>
      <c r="M41" s="25"/>
      <c r="N41" s="25">
        <v>96768</v>
      </c>
      <c r="O41" s="25">
        <v>15894</v>
      </c>
      <c r="P41" s="25">
        <v>8965.8169999999991</v>
      </c>
    </row>
    <row r="42" spans="1:16" ht="15.75" thickBot="1" x14ac:dyDescent="0.3">
      <c r="A42" s="27">
        <v>2012</v>
      </c>
      <c r="B42" s="25">
        <v>9700</v>
      </c>
      <c r="C42" s="25"/>
      <c r="D42" s="25">
        <v>446.2</v>
      </c>
      <c r="E42" s="25">
        <v>10214</v>
      </c>
      <c r="F42" s="25">
        <v>521</v>
      </c>
      <c r="G42" s="25">
        <v>917.05399999999997</v>
      </c>
      <c r="H42" s="25">
        <v>26693</v>
      </c>
      <c r="I42" s="25">
        <v>17555</v>
      </c>
      <c r="J42" s="25">
        <v>5212.3770000000004</v>
      </c>
      <c r="K42" s="25">
        <v>0</v>
      </c>
      <c r="L42" s="25">
        <v>0</v>
      </c>
      <c r="M42" s="25">
        <v>0</v>
      </c>
      <c r="N42" s="25">
        <v>46607</v>
      </c>
      <c r="O42" s="25">
        <v>18076</v>
      </c>
      <c r="P42" s="25">
        <v>6575.6310000000003</v>
      </c>
    </row>
    <row r="43" spans="1:16" ht="15.75" thickBot="1" x14ac:dyDescent="0.3">
      <c r="A43" s="27">
        <v>2013</v>
      </c>
      <c r="B43" s="25">
        <v>1101</v>
      </c>
      <c r="C43" s="25">
        <v>0</v>
      </c>
      <c r="D43" s="25">
        <v>50.646000000000001</v>
      </c>
      <c r="E43" s="25">
        <v>8854</v>
      </c>
      <c r="F43" s="25">
        <v>259</v>
      </c>
      <c r="G43" s="25">
        <v>597.154</v>
      </c>
      <c r="H43" s="25">
        <v>23152</v>
      </c>
      <c r="I43" s="25">
        <v>19965</v>
      </c>
      <c r="J43" s="25">
        <v>5430.768</v>
      </c>
      <c r="K43" s="25">
        <v>0</v>
      </c>
      <c r="L43" s="25">
        <v>0</v>
      </c>
      <c r="M43" s="25">
        <v>0</v>
      </c>
      <c r="N43" s="25">
        <v>33107</v>
      </c>
      <c r="O43" s="25">
        <v>20224</v>
      </c>
      <c r="P43" s="25">
        <v>6078.5680000000002</v>
      </c>
    </row>
    <row r="44" spans="1:16" ht="15.75" thickBot="1" x14ac:dyDescent="0.3">
      <c r="A44" s="27">
        <v>2014</v>
      </c>
      <c r="B44" s="25">
        <v>4280</v>
      </c>
      <c r="C44" s="25"/>
      <c r="D44" s="25">
        <v>196.88</v>
      </c>
      <c r="E44" s="25">
        <v>19090</v>
      </c>
      <c r="F44" s="25">
        <v>53</v>
      </c>
      <c r="G44" s="25">
        <v>928.27800000000002</v>
      </c>
      <c r="H44" s="25">
        <v>28756</v>
      </c>
      <c r="I44" s="25">
        <v>19183</v>
      </c>
      <c r="J44" s="25">
        <v>5667.3</v>
      </c>
      <c r="K44" s="25">
        <v>0</v>
      </c>
      <c r="L44" s="25">
        <v>0</v>
      </c>
      <c r="M44" s="25">
        <v>0</v>
      </c>
      <c r="N44" s="25">
        <v>52126</v>
      </c>
      <c r="O44" s="25">
        <v>19236</v>
      </c>
      <c r="P44" s="25">
        <v>6792.4580000000005</v>
      </c>
    </row>
    <row r="45" spans="1:16" ht="15.75" thickBot="1" x14ac:dyDescent="0.3">
      <c r="A45" s="27">
        <v>2015</v>
      </c>
      <c r="B45" s="25">
        <v>9743</v>
      </c>
      <c r="C45" s="25"/>
      <c r="D45" s="25">
        <v>448.178</v>
      </c>
      <c r="E45" s="25">
        <v>10131</v>
      </c>
      <c r="F45" s="25">
        <v>362</v>
      </c>
      <c r="G45" s="25">
        <v>750.62199999999996</v>
      </c>
      <c r="H45" s="25">
        <v>34838</v>
      </c>
      <c r="I45" s="25">
        <v>17125</v>
      </c>
      <c r="J45" s="25">
        <v>5691.8220000000001</v>
      </c>
      <c r="K45" s="25">
        <v>0</v>
      </c>
      <c r="L45" s="25">
        <v>0</v>
      </c>
      <c r="M45" s="25">
        <v>0</v>
      </c>
      <c r="N45" s="25">
        <v>54712</v>
      </c>
      <c r="O45" s="25">
        <v>17487</v>
      </c>
      <c r="P45" s="25">
        <v>6890.6220000000003</v>
      </c>
    </row>
    <row r="46" spans="1:16" ht="15.75" thickBot="1" x14ac:dyDescent="0.3">
      <c r="A46" s="27">
        <v>2016</v>
      </c>
      <c r="B46" s="25">
        <v>14091</v>
      </c>
      <c r="C46" s="25">
        <v>0</v>
      </c>
      <c r="D46" s="25">
        <v>648.18600000000004</v>
      </c>
      <c r="E46" s="25">
        <v>5125</v>
      </c>
      <c r="F46" s="25">
        <v>925</v>
      </c>
      <c r="G46" s="25">
        <v>913.05</v>
      </c>
      <c r="H46" s="25">
        <v>23843</v>
      </c>
      <c r="I46" s="25">
        <v>27827</v>
      </c>
      <c r="J46" s="25">
        <v>6987.9509999999991</v>
      </c>
      <c r="K46" s="25">
        <v>0</v>
      </c>
      <c r="L46" s="25">
        <v>0</v>
      </c>
      <c r="M46" s="25">
        <v>0</v>
      </c>
      <c r="N46" s="25">
        <v>43059</v>
      </c>
      <c r="O46" s="25">
        <v>28752</v>
      </c>
      <c r="P46" s="25">
        <v>8549.1869999999981</v>
      </c>
    </row>
    <row r="47" spans="1:16" ht="15.75" thickBot="1" x14ac:dyDescent="0.3">
      <c r="A47" s="27">
        <v>2017</v>
      </c>
      <c r="B47" s="25">
        <v>17533</v>
      </c>
      <c r="C47" s="25">
        <v>21</v>
      </c>
      <c r="D47" s="25">
        <v>826.38400000000001</v>
      </c>
      <c r="E47" s="25">
        <v>30486</v>
      </c>
      <c r="F47" s="25">
        <v>687</v>
      </c>
      <c r="G47" s="25">
        <v>4030.71</v>
      </c>
      <c r="H47" s="25">
        <v>40107</v>
      </c>
      <c r="I47" s="25">
        <v>18440</v>
      </c>
      <c r="J47" s="25">
        <v>6307.8630000000003</v>
      </c>
      <c r="K47" s="25">
        <v>0</v>
      </c>
      <c r="L47" s="25">
        <v>0</v>
      </c>
      <c r="M47" s="25">
        <v>0</v>
      </c>
      <c r="N47" s="25">
        <v>88126</v>
      </c>
      <c r="O47" s="25">
        <v>19148</v>
      </c>
      <c r="P47" s="25">
        <v>11164.957</v>
      </c>
    </row>
    <row r="48" spans="1:16" ht="15.75" thickBot="1" x14ac:dyDescent="0.3">
      <c r="A48" s="27">
        <v>2018</v>
      </c>
      <c r="B48" s="25">
        <v>24586</v>
      </c>
      <c r="C48" s="25">
        <v>120</v>
      </c>
      <c r="D48" s="25">
        <v>1244</v>
      </c>
      <c r="E48" s="25">
        <v>21663</v>
      </c>
      <c r="F48" s="25">
        <v>257</v>
      </c>
      <c r="G48" s="25">
        <v>5507</v>
      </c>
      <c r="H48" s="25">
        <v>33631</v>
      </c>
      <c r="I48" s="25">
        <v>20131</v>
      </c>
      <c r="J48" s="25">
        <v>6186</v>
      </c>
      <c r="K48" s="25">
        <v>0</v>
      </c>
      <c r="L48" s="25">
        <v>0</v>
      </c>
      <c r="M48" s="25">
        <v>0</v>
      </c>
      <c r="N48" s="25">
        <v>79880</v>
      </c>
      <c r="O48" s="25">
        <v>20508</v>
      </c>
      <c r="P48" s="25">
        <v>12937</v>
      </c>
    </row>
    <row r="49" spans="1:16" ht="15.75" thickBot="1" x14ac:dyDescent="0.3">
      <c r="A49" s="27">
        <v>2019</v>
      </c>
      <c r="B49" s="25">
        <v>33498</v>
      </c>
      <c r="C49" s="25">
        <v>10</v>
      </c>
      <c r="D49" s="25">
        <v>1550</v>
      </c>
      <c r="E49" s="25">
        <v>45505</v>
      </c>
      <c r="F49" s="25">
        <v>402</v>
      </c>
      <c r="G49" s="25">
        <v>6810</v>
      </c>
      <c r="H49" s="25">
        <v>42876</v>
      </c>
      <c r="I49" s="25">
        <v>25353</v>
      </c>
      <c r="J49" s="25">
        <v>7826</v>
      </c>
      <c r="K49" s="25">
        <v>0</v>
      </c>
      <c r="L49" s="25">
        <v>0</v>
      </c>
      <c r="M49" s="25">
        <v>0</v>
      </c>
      <c r="N49" s="25">
        <v>121879</v>
      </c>
      <c r="O49" s="25">
        <v>25765</v>
      </c>
      <c r="P49" s="25">
        <v>16186</v>
      </c>
    </row>
    <row r="50" spans="1:16" ht="15.75" thickBot="1" x14ac:dyDescent="0.3">
      <c r="A50" s="9">
        <v>2020</v>
      </c>
      <c r="B50" s="94">
        <v>44610</v>
      </c>
      <c r="C50" s="95" t="s">
        <v>60</v>
      </c>
      <c r="D50" s="94">
        <v>2052</v>
      </c>
      <c r="E50" s="94">
        <v>42883</v>
      </c>
      <c r="F50" s="95">
        <v>939</v>
      </c>
      <c r="G50" s="94">
        <v>8031</v>
      </c>
      <c r="H50" s="94">
        <v>32248</v>
      </c>
      <c r="I50" s="94">
        <v>1559</v>
      </c>
      <c r="J50" s="94">
        <v>2524</v>
      </c>
      <c r="K50" s="95" t="s">
        <v>60</v>
      </c>
      <c r="L50" s="95" t="s">
        <v>60</v>
      </c>
      <c r="M50" s="95" t="s">
        <v>60</v>
      </c>
      <c r="N50" s="94">
        <v>119741</v>
      </c>
      <c r="O50" s="94">
        <v>2498</v>
      </c>
      <c r="P50" s="94">
        <v>12607</v>
      </c>
    </row>
    <row r="51" spans="1:16" ht="15.75" thickBot="1" x14ac:dyDescent="0.3">
      <c r="A51" s="27">
        <v>2021</v>
      </c>
      <c r="B51" s="25">
        <v>44039</v>
      </c>
      <c r="C51" s="25">
        <v>13</v>
      </c>
      <c r="D51" s="25">
        <v>2038</v>
      </c>
      <c r="E51" s="25">
        <v>31640</v>
      </c>
      <c r="F51" s="25">
        <v>195</v>
      </c>
      <c r="G51" s="25">
        <v>8333</v>
      </c>
      <c r="H51" s="25">
        <v>44226</v>
      </c>
      <c r="I51" s="25">
        <v>45689</v>
      </c>
      <c r="J51" s="25">
        <v>11824</v>
      </c>
      <c r="K51" s="25"/>
      <c r="L51" s="25"/>
      <c r="M51" s="25"/>
      <c r="N51" s="25">
        <v>119905</v>
      </c>
      <c r="O51" s="25">
        <v>45897</v>
      </c>
      <c r="P51" s="25">
        <v>22195</v>
      </c>
    </row>
    <row r="52" spans="1:16" ht="15.75" thickBot="1" x14ac:dyDescent="0.3">
      <c r="A52" s="23">
        <v>2022</v>
      </c>
      <c r="B52" s="161">
        <v>41785</v>
      </c>
      <c r="C52" s="161">
        <v>1</v>
      </c>
      <c r="D52" s="161">
        <v>1923</v>
      </c>
      <c r="E52" s="161">
        <v>28233</v>
      </c>
      <c r="F52" s="161">
        <v>668</v>
      </c>
      <c r="G52" s="161">
        <v>9662</v>
      </c>
      <c r="H52" s="161">
        <v>42572</v>
      </c>
      <c r="I52" s="161">
        <v>37139</v>
      </c>
      <c r="J52" s="161">
        <v>10068</v>
      </c>
      <c r="K52" s="161"/>
      <c r="L52" s="161"/>
      <c r="M52" s="161"/>
      <c r="N52" s="161">
        <v>112590</v>
      </c>
      <c r="O52" s="161">
        <v>37808</v>
      </c>
      <c r="P52" s="161">
        <v>21653</v>
      </c>
    </row>
    <row r="53" spans="1:16" x14ac:dyDescent="0.25">
      <c r="A53" s="207" t="s">
        <v>179</v>
      </c>
    </row>
    <row r="54" spans="1:16" x14ac:dyDescent="0.25">
      <c r="A54" s="207" t="s">
        <v>180</v>
      </c>
    </row>
    <row r="100" spans="1:53" s="75" customFormat="1" x14ac:dyDescent="0.25">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6"/>
      <c r="AO100" s="76"/>
      <c r="AP100" s="76"/>
      <c r="AQ100" s="76"/>
      <c r="AR100" s="76"/>
      <c r="AS100" s="76"/>
      <c r="AT100" s="76"/>
      <c r="AU100" s="76"/>
      <c r="AV100" s="76"/>
      <c r="AW100" s="76"/>
      <c r="AX100" s="76"/>
      <c r="AY100" s="76"/>
      <c r="AZ100" s="76"/>
      <c r="BA100" s="76"/>
    </row>
    <row r="102" spans="1:53" ht="15.75" thickBot="1" x14ac:dyDescent="0.3">
      <c r="A102" s="6" t="s">
        <v>138</v>
      </c>
    </row>
    <row r="103" spans="1:53" ht="16.5" customHeight="1" thickBot="1" x14ac:dyDescent="0.3">
      <c r="A103" s="251" t="s">
        <v>5</v>
      </c>
      <c r="B103" s="242" t="s">
        <v>58</v>
      </c>
      <c r="C103" s="243"/>
      <c r="D103" s="243"/>
      <c r="E103" s="243"/>
      <c r="F103" s="243"/>
      <c r="G103" s="243"/>
      <c r="H103" s="243"/>
      <c r="I103" s="243"/>
      <c r="J103" s="243"/>
      <c r="K103" s="243"/>
      <c r="L103" s="243"/>
      <c r="M103" s="243"/>
      <c r="N103" s="243"/>
      <c r="O103" s="243"/>
      <c r="P103" s="244"/>
    </row>
    <row r="104" spans="1:53" ht="16.5" customHeight="1" thickBot="1" x14ac:dyDescent="0.3">
      <c r="A104" s="252"/>
      <c r="B104" s="253" t="s">
        <v>177</v>
      </c>
      <c r="C104" s="254"/>
      <c r="D104" s="255"/>
      <c r="E104" s="253" t="s">
        <v>165</v>
      </c>
      <c r="F104" s="254"/>
      <c r="G104" s="255"/>
      <c r="H104" s="253" t="s">
        <v>178</v>
      </c>
      <c r="I104" s="254"/>
      <c r="J104" s="255"/>
      <c r="K104" s="253" t="s">
        <v>51</v>
      </c>
      <c r="L104" s="254"/>
      <c r="M104" s="255"/>
      <c r="N104" s="253" t="s">
        <v>9</v>
      </c>
      <c r="O104" s="254"/>
      <c r="P104" s="255"/>
    </row>
    <row r="105" spans="1:53" ht="15.75" thickBot="1" x14ac:dyDescent="0.3">
      <c r="A105" s="256"/>
      <c r="B105" s="38" t="s">
        <v>29</v>
      </c>
      <c r="C105" s="93" t="s">
        <v>30</v>
      </c>
      <c r="D105" s="93" t="s">
        <v>21</v>
      </c>
      <c r="E105" s="29" t="s">
        <v>29</v>
      </c>
      <c r="F105" s="29" t="s">
        <v>30</v>
      </c>
      <c r="G105" s="29" t="s">
        <v>21</v>
      </c>
      <c r="H105" s="29" t="s">
        <v>29</v>
      </c>
      <c r="I105" s="29" t="s">
        <v>30</v>
      </c>
      <c r="J105" s="29" t="s">
        <v>21</v>
      </c>
      <c r="K105" s="29" t="s">
        <v>29</v>
      </c>
      <c r="L105" s="29" t="s">
        <v>30</v>
      </c>
      <c r="M105" s="29" t="s">
        <v>21</v>
      </c>
      <c r="N105" s="29" t="s">
        <v>29</v>
      </c>
      <c r="O105" s="29" t="s">
        <v>30</v>
      </c>
      <c r="P105" s="29" t="s">
        <v>21</v>
      </c>
    </row>
    <row r="106" spans="1:53" ht="15.75" thickBot="1" x14ac:dyDescent="0.3">
      <c r="A106" s="77" t="s">
        <v>13</v>
      </c>
      <c r="B106" s="79" t="s">
        <v>60</v>
      </c>
      <c r="C106" s="79" t="str">
        <f>IFERROR(AVERAGEIFS(C$2:C$83,$A$2:$A$83,"&gt;=1975",$A$2:$A$83,"&lt;=1978"),"")</f>
        <v/>
      </c>
      <c r="D106" s="79" t="str">
        <f>IFERROR(AVERAGEIFS(D$2:D$83,$A$2:$A$83,"&gt;=1975",$A$2:$A$83,"&lt;=1978"),"")</f>
        <v/>
      </c>
      <c r="E106" s="79">
        <f>IFERROR(AVERAGEIFS(E$2:E$83,$A$2:$A$83,"&gt;=1975",$A$2:$A$83,"&lt;=1978"),"")</f>
        <v>18903.25</v>
      </c>
      <c r="F106" s="79">
        <f>IFERROR(AVERAGEIFS(F$2:F$83,$A$2:$A$83,"&gt;=1975",$A$2:$A$83,"&lt;=1978"),"")</f>
        <v>0</v>
      </c>
      <c r="G106" s="79">
        <f>IFERROR(AVERAGEIFS(G$2:G$83,$A$2:$A$83,"&gt;=1975",$A$2:$A$83,"&lt;=1978"),"")</f>
        <v>18903.25</v>
      </c>
      <c r="H106" s="79" t="s">
        <v>60</v>
      </c>
      <c r="I106" s="79" t="str">
        <f>IFERROR(AVERAGEIFS(I$2:I$83,$A$2:$A$83,"&gt;=1975",$A$2:$A$83,"&lt;=1978"),"")</f>
        <v/>
      </c>
      <c r="J106" s="79" t="str">
        <f>IFERROR(AVERAGEIFS(J$2:J$83,$A$2:$A$83,"&gt;=1975",$A$2:$A$83,"&lt;=1978"),"")</f>
        <v/>
      </c>
      <c r="K106" s="79" t="s">
        <v>60</v>
      </c>
      <c r="L106" s="79" t="str">
        <f>IFERROR(AVERAGEIFS(L$2:L$83,$A$2:$A$83,"&gt;=1975",$A$2:$A$83,"&lt;=1978"),"")</f>
        <v/>
      </c>
      <c r="M106" s="79" t="str">
        <f>IFERROR(AVERAGEIFS(M$2:M$83,$A$2:$A$83,"&gt;=1975",$A$2:$A$83,"&lt;=1978"),"")</f>
        <v/>
      </c>
      <c r="N106" s="79">
        <f>IFERROR(AVERAGEIFS(N$2:N$83,$A$2:$A$83,"&gt;=1975",$A$2:$A$83,"&lt;=1978"),"")</f>
        <v>18903.25</v>
      </c>
      <c r="O106" s="79">
        <f>IFERROR(AVERAGEIFS(O$2:O$83,$A$2:$A$83,"&gt;=1975",$A$2:$A$83,"&lt;=1978"),"")</f>
        <v>0</v>
      </c>
      <c r="P106" s="79">
        <f>IFERROR(AVERAGEIFS(P$2:P$83,$A$2:$A$83,"&gt;=1975",$A$2:$A$83,"&lt;=1978"),"")</f>
        <v>18903.25</v>
      </c>
    </row>
    <row r="107" spans="1:53" ht="15.75" thickBot="1" x14ac:dyDescent="0.3">
      <c r="A107" s="77" t="s">
        <v>14</v>
      </c>
      <c r="B107" s="79" t="s">
        <v>60</v>
      </c>
      <c r="C107" s="79" t="str">
        <f>IFERROR(AVERAGEIFS(C$2:C$83,$A$2:$A$83,"&gt;=1979",$A$2:$A$83,"&lt;=1984"),"")</f>
        <v/>
      </c>
      <c r="D107" s="79" t="str">
        <f>IFERROR(AVERAGEIFS(D$2:D$83,$A$2:$A$83,"&gt;=1979",$A$2:$A$83,"&lt;=1984"),"")</f>
        <v/>
      </c>
      <c r="E107" s="79">
        <f>IFERROR(AVERAGEIFS(E$2:E$83,$A$2:$A$83,"&gt;=1979",$A$2:$A$83,"&lt;=1984"),"")</f>
        <v>38210.833333333336</v>
      </c>
      <c r="F107" s="79">
        <f>IFERROR(AVERAGEIFS(F$2:F$83,$A$2:$A$83,"&gt;=1979",$A$2:$A$83,"&lt;=1984"),"")</f>
        <v>0</v>
      </c>
      <c r="G107" s="79">
        <f>IFERROR(AVERAGEIFS(G$2:G$83,$A$2:$A$83,"&gt;=1979",$A$2:$A$83,"&lt;=1984"),"")</f>
        <v>38210.833333333336</v>
      </c>
      <c r="H107" s="79" t="s">
        <v>60</v>
      </c>
      <c r="I107" s="79" t="str">
        <f>IFERROR(AVERAGEIFS(I$2:I$83,$A$2:$A$83,"&gt;=1979",$A$2:$A$83,"&lt;=1984"),"")</f>
        <v/>
      </c>
      <c r="J107" s="79" t="str">
        <f>IFERROR(AVERAGEIFS(J$2:J$83,$A$2:$A$83,"&gt;=1979",$A$2:$A$83,"&lt;=1984"),"")</f>
        <v/>
      </c>
      <c r="K107" s="79" t="s">
        <v>60</v>
      </c>
      <c r="L107" s="79" t="str">
        <f>IFERROR(AVERAGEIFS(L$2:L$83,$A$2:$A$83,"&gt;=1979",$A$2:$A$83,"&lt;=1984"),"")</f>
        <v/>
      </c>
      <c r="M107" s="79" t="str">
        <f>IFERROR(AVERAGEIFS(M$2:M$83,$A$2:$A$83,"&gt;=1979",$A$2:$A$83,"&lt;=1984"),"")</f>
        <v/>
      </c>
      <c r="N107" s="79">
        <f>IFERROR(AVERAGEIFS(N$2:N$83,$A$2:$A$83,"&gt;=1979",$A$2:$A$83,"&lt;=1984"),"")</f>
        <v>38210.833333333336</v>
      </c>
      <c r="O107" s="79">
        <f>IFERROR(AVERAGEIFS(O$2:O$83,$A$2:$A$83,"&gt;=1979",$A$2:$A$83,"&lt;=1984"),"")</f>
        <v>0</v>
      </c>
      <c r="P107" s="79">
        <f>IFERROR(AVERAGEIFS(P$2:P$83,$A$2:$A$83,"&gt;=1979",$A$2:$A$83,"&lt;=1984"),"")</f>
        <v>38210.833333333336</v>
      </c>
    </row>
    <row r="108" spans="1:53" ht="15.75" thickBot="1" x14ac:dyDescent="0.3">
      <c r="A108" s="77" t="s">
        <v>15</v>
      </c>
      <c r="B108" s="79">
        <f t="shared" ref="B108:J108" si="0">IFERROR(AVERAGEIFS(B$2:B$83,$A$2:$A$83,"&gt;=1985",$A$2:$A$83,"&lt;=1995"),"")</f>
        <v>10549.5</v>
      </c>
      <c r="C108" s="79" t="str">
        <f t="shared" si="0"/>
        <v/>
      </c>
      <c r="D108" s="79">
        <f t="shared" si="0"/>
        <v>485.27700000000004</v>
      </c>
      <c r="E108" s="79">
        <f t="shared" si="0"/>
        <v>18362.18181818182</v>
      </c>
      <c r="F108" s="79">
        <f t="shared" si="0"/>
        <v>0</v>
      </c>
      <c r="G108" s="79">
        <f t="shared" si="0"/>
        <v>18362.18181818182</v>
      </c>
      <c r="H108" s="79">
        <f t="shared" si="0"/>
        <v>34546.777777777781</v>
      </c>
      <c r="I108" s="79">
        <f t="shared" si="0"/>
        <v>20311.29345269097</v>
      </c>
      <c r="J108" s="79">
        <f t="shared" si="0"/>
        <v>6283.4960095833339</v>
      </c>
      <c r="K108" s="79" t="s">
        <v>60</v>
      </c>
      <c r="L108" s="79" t="str">
        <f>IFERROR(AVERAGEIFS(L$2:L$83,$A$2:$A$83,"&gt;=1985",$A$2:$A$83,"&lt;=1995"),"")</f>
        <v/>
      </c>
      <c r="M108" s="79" t="str">
        <f>IFERROR(AVERAGEIFS(M$2:M$83,$A$2:$A$83,"&gt;=1985",$A$2:$A$83,"&lt;=1995"),"")</f>
        <v/>
      </c>
      <c r="N108" s="79">
        <f>IFERROR(AVERAGEIFS(N$2:N$83,$A$2:$A$83,"&gt;=1985",$A$2:$A$83,"&lt;=1995"),"")</f>
        <v>52382</v>
      </c>
      <c r="O108" s="79">
        <f>IFERROR(AVERAGEIFS(O$2:O$83,$A$2:$A$83,"&gt;=1985",$A$2:$A$83,"&lt;=1995"),"")</f>
        <v>16618.331006747158</v>
      </c>
      <c r="P108" s="79">
        <f>IFERROR(AVERAGEIFS(P$2:P$83,$A$2:$A$83,"&gt;=1985",$A$2:$A$83,"&lt;=1995"),"")</f>
        <v>23767.920553295455</v>
      </c>
    </row>
    <row r="109" spans="1:53" ht="15.75" thickBot="1" x14ac:dyDescent="0.3">
      <c r="A109" s="77" t="s">
        <v>16</v>
      </c>
      <c r="B109" s="79">
        <f t="shared" ref="B109:J109" si="1">IFERROR(AVERAGEIFS(B$2:B$83,$A$2:$A$83,"&gt;=1996",$A$2:$A$83,"&lt;=1998"),"")</f>
        <v>6449</v>
      </c>
      <c r="C109" s="79" t="str">
        <f t="shared" si="1"/>
        <v/>
      </c>
      <c r="D109" s="79">
        <f t="shared" si="1"/>
        <v>296.654</v>
      </c>
      <c r="E109" s="79">
        <f t="shared" si="1"/>
        <v>203.66666666666666</v>
      </c>
      <c r="F109" s="79">
        <f t="shared" si="1"/>
        <v>0</v>
      </c>
      <c r="G109" s="79">
        <f t="shared" si="1"/>
        <v>203.66666666666666</v>
      </c>
      <c r="H109" s="79">
        <f t="shared" si="1"/>
        <v>35106</v>
      </c>
      <c r="I109" s="79">
        <f t="shared" si="1"/>
        <v>18105.076189778647</v>
      </c>
      <c r="J109" s="79">
        <f t="shared" si="1"/>
        <v>5898.4886284374998</v>
      </c>
      <c r="K109" s="79" t="s">
        <v>60</v>
      </c>
      <c r="L109" s="79" t="str">
        <f>IFERROR(AVERAGEIFS(L$2:L$83,$A$2:$A$83,"&gt;=1996",$A$2:$A$83,"&lt;=1998"),"")</f>
        <v/>
      </c>
      <c r="M109" s="79" t="str">
        <f>IFERROR(AVERAGEIFS(M$2:M$83,$A$2:$A$83,"&gt;=1996",$A$2:$A$83,"&lt;=1998"),"")</f>
        <v/>
      </c>
      <c r="N109" s="79">
        <f>IFERROR(AVERAGEIFS(N$2:N$83,$A$2:$A$83,"&gt;=1996",$A$2:$A$83,"&lt;=1998"),"")</f>
        <v>39609</v>
      </c>
      <c r="O109" s="79">
        <f>IFERROR(AVERAGEIFS(O$2:O$83,$A$2:$A$83,"&gt;=1996",$A$2:$A$83,"&lt;=1998"),"")</f>
        <v>18105.076189778647</v>
      </c>
      <c r="P109" s="79">
        <f>IFERROR(AVERAGEIFS(P$2:P$83,$A$2:$A$83,"&gt;=1996",$A$2:$A$83,"&lt;=1998"),"")</f>
        <v>6299.9246284375004</v>
      </c>
    </row>
    <row r="110" spans="1:53" ht="15.75" thickBot="1" x14ac:dyDescent="0.3">
      <c r="A110" s="5" t="s">
        <v>17</v>
      </c>
      <c r="B110" s="79">
        <f t="shared" ref="B110:P110" si="2">IFERROR(AVERAGEIFS(B$2:B$83,$A$2:$A$83,"&gt;=1999",$A$2:$A$83,"&lt;=2008"),"")</f>
        <v>16807.875</v>
      </c>
      <c r="C110" s="79">
        <f t="shared" si="2"/>
        <v>0</v>
      </c>
      <c r="D110" s="79">
        <f t="shared" si="2"/>
        <v>773.16224999999997</v>
      </c>
      <c r="E110" s="79">
        <f t="shared" si="2"/>
        <v>10115.299999999999</v>
      </c>
      <c r="F110" s="79">
        <f t="shared" si="2"/>
        <v>67.2</v>
      </c>
      <c r="G110" s="79">
        <f t="shared" si="2"/>
        <v>3608.8697999999995</v>
      </c>
      <c r="H110" s="79">
        <f t="shared" si="2"/>
        <v>35926.199999999997</v>
      </c>
      <c r="I110" s="79">
        <f t="shared" si="2"/>
        <v>14592.511999999999</v>
      </c>
      <c r="J110" s="79">
        <f t="shared" si="2"/>
        <v>5280.6701040000007</v>
      </c>
      <c r="K110" s="79">
        <f t="shared" si="2"/>
        <v>2505.1999999999998</v>
      </c>
      <c r="L110" s="79">
        <f t="shared" si="2"/>
        <v>0</v>
      </c>
      <c r="M110" s="79">
        <f t="shared" si="2"/>
        <v>172.85879999999997</v>
      </c>
      <c r="N110" s="79">
        <f t="shared" si="2"/>
        <v>60740.4</v>
      </c>
      <c r="O110" s="79">
        <f t="shared" si="2"/>
        <v>14659.712</v>
      </c>
      <c r="P110" s="79">
        <f t="shared" si="2"/>
        <v>9594.4991039999986</v>
      </c>
    </row>
    <row r="111" spans="1:53" ht="15.75" thickBot="1" x14ac:dyDescent="0.3">
      <c r="A111" s="27">
        <v>2009</v>
      </c>
      <c r="B111" s="30">
        <f t="shared" ref="B111:P124" si="3">IF(VLOOKUP($A111,$A$3:$Z$92,COLUMN(B111),FALSE)="","",VLOOKUP($A111,$A$3:$Z$92,COLUMN(B111),FALSE))</f>
        <v>9026</v>
      </c>
      <c r="C111" s="30">
        <f t="shared" si="3"/>
        <v>0</v>
      </c>
      <c r="D111" s="30">
        <f t="shared" si="3"/>
        <v>415.19600000000003</v>
      </c>
      <c r="E111" s="30">
        <f t="shared" si="3"/>
        <v>9765</v>
      </c>
      <c r="F111" s="30">
        <f t="shared" si="3"/>
        <v>0</v>
      </c>
      <c r="G111" s="30">
        <f t="shared" si="3"/>
        <v>2200.2420000000002</v>
      </c>
      <c r="H111" s="30">
        <f t="shared" si="3"/>
        <v>31921</v>
      </c>
      <c r="I111" s="30">
        <f t="shared" si="3"/>
        <v>16641</v>
      </c>
      <c r="J111" s="30">
        <f t="shared" si="3"/>
        <v>5397.6210000000001</v>
      </c>
      <c r="K111" s="30">
        <f t="shared" si="3"/>
        <v>0</v>
      </c>
      <c r="L111" s="30">
        <f t="shared" si="3"/>
        <v>0</v>
      </c>
      <c r="M111" s="30">
        <f t="shared" si="3"/>
        <v>0</v>
      </c>
      <c r="N111" s="30">
        <f t="shared" si="3"/>
        <v>50712</v>
      </c>
      <c r="O111" s="30">
        <f t="shared" si="3"/>
        <v>16641</v>
      </c>
      <c r="P111" s="30">
        <f t="shared" si="3"/>
        <v>8013.0590000000002</v>
      </c>
    </row>
    <row r="112" spans="1:53" ht="15.75" thickBot="1" x14ac:dyDescent="0.3">
      <c r="A112" s="27">
        <v>2010</v>
      </c>
      <c r="B112" s="30">
        <f t="shared" si="3"/>
        <v>7485</v>
      </c>
      <c r="C112" s="30">
        <f t="shared" si="3"/>
        <v>0</v>
      </c>
      <c r="D112" s="30">
        <f t="shared" si="3"/>
        <v>344.31</v>
      </c>
      <c r="E112" s="30">
        <f t="shared" si="3"/>
        <v>1747</v>
      </c>
      <c r="F112" s="30">
        <f t="shared" si="3"/>
        <v>372</v>
      </c>
      <c r="G112" s="30">
        <f t="shared" si="3"/>
        <v>372.38400000000001</v>
      </c>
      <c r="H112" s="30">
        <f t="shared" si="3"/>
        <v>24687</v>
      </c>
      <c r="I112" s="30">
        <f t="shared" si="3"/>
        <v>12721</v>
      </c>
      <c r="J112" s="30">
        <f t="shared" si="3"/>
        <v>4145.835</v>
      </c>
      <c r="K112" s="30">
        <f t="shared" si="3"/>
        <v>0</v>
      </c>
      <c r="L112" s="30">
        <f t="shared" si="3"/>
        <v>0</v>
      </c>
      <c r="M112" s="30">
        <f t="shared" si="3"/>
        <v>0</v>
      </c>
      <c r="N112" s="30">
        <f t="shared" si="3"/>
        <v>33919</v>
      </c>
      <c r="O112" s="30">
        <f t="shared" si="3"/>
        <v>13093</v>
      </c>
      <c r="P112" s="30">
        <f t="shared" si="3"/>
        <v>4862.5290000000005</v>
      </c>
    </row>
    <row r="113" spans="1:16" ht="15.75" thickBot="1" x14ac:dyDescent="0.3">
      <c r="A113" s="27">
        <v>2011</v>
      </c>
      <c r="B113" s="30">
        <f t="shared" si="3"/>
        <v>22794</v>
      </c>
      <c r="C113" s="30">
        <f t="shared" si="3"/>
        <v>0</v>
      </c>
      <c r="D113" s="30">
        <f t="shared" si="3"/>
        <v>1048.5239999999999</v>
      </c>
      <c r="E113" s="30">
        <f t="shared" si="3"/>
        <v>21843</v>
      </c>
      <c r="F113" s="30">
        <f t="shared" si="3"/>
        <v>355</v>
      </c>
      <c r="G113" s="30">
        <f t="shared" si="3"/>
        <v>1336.7660000000001</v>
      </c>
      <c r="H113" s="30">
        <f t="shared" si="3"/>
        <v>52131</v>
      </c>
      <c r="I113" s="30">
        <f t="shared" si="3"/>
        <v>15539</v>
      </c>
      <c r="J113" s="30">
        <f t="shared" si="3"/>
        <v>6580.527</v>
      </c>
      <c r="K113" s="30" t="str">
        <f t="shared" si="3"/>
        <v>NA</v>
      </c>
      <c r="L113" s="30" t="str">
        <f t="shared" si="3"/>
        <v/>
      </c>
      <c r="M113" s="30" t="str">
        <f t="shared" si="3"/>
        <v/>
      </c>
      <c r="N113" s="30">
        <f t="shared" si="3"/>
        <v>96768</v>
      </c>
      <c r="O113" s="30">
        <f t="shared" si="3"/>
        <v>15894</v>
      </c>
      <c r="P113" s="30">
        <f t="shared" si="3"/>
        <v>8965.8169999999991</v>
      </c>
    </row>
    <row r="114" spans="1:16" ht="15.75" thickBot="1" x14ac:dyDescent="0.3">
      <c r="A114" s="27">
        <v>2012</v>
      </c>
      <c r="B114" s="30">
        <f t="shared" si="3"/>
        <v>9700</v>
      </c>
      <c r="C114" s="30" t="str">
        <f t="shared" si="3"/>
        <v/>
      </c>
      <c r="D114" s="30">
        <f t="shared" si="3"/>
        <v>446.2</v>
      </c>
      <c r="E114" s="30">
        <f t="shared" si="3"/>
        <v>10214</v>
      </c>
      <c r="F114" s="30">
        <f t="shared" si="3"/>
        <v>521</v>
      </c>
      <c r="G114" s="30">
        <f t="shared" si="3"/>
        <v>917.05399999999997</v>
      </c>
      <c r="H114" s="30">
        <f t="shared" si="3"/>
        <v>26693</v>
      </c>
      <c r="I114" s="30">
        <f t="shared" si="3"/>
        <v>17555</v>
      </c>
      <c r="J114" s="30">
        <f t="shared" si="3"/>
        <v>5212.3770000000004</v>
      </c>
      <c r="K114" s="30">
        <f t="shared" si="3"/>
        <v>0</v>
      </c>
      <c r="L114" s="30">
        <f t="shared" si="3"/>
        <v>0</v>
      </c>
      <c r="M114" s="30">
        <f t="shared" si="3"/>
        <v>0</v>
      </c>
      <c r="N114" s="30">
        <f t="shared" si="3"/>
        <v>46607</v>
      </c>
      <c r="O114" s="30">
        <f t="shared" si="3"/>
        <v>18076</v>
      </c>
      <c r="P114" s="30">
        <f t="shared" si="3"/>
        <v>6575.6310000000003</v>
      </c>
    </row>
    <row r="115" spans="1:16" ht="15.75" thickBot="1" x14ac:dyDescent="0.3">
      <c r="A115" s="27">
        <v>2013</v>
      </c>
      <c r="B115" s="30">
        <f t="shared" si="3"/>
        <v>1101</v>
      </c>
      <c r="C115" s="30">
        <f t="shared" si="3"/>
        <v>0</v>
      </c>
      <c r="D115" s="30">
        <f t="shared" si="3"/>
        <v>50.646000000000001</v>
      </c>
      <c r="E115" s="30">
        <f t="shared" si="3"/>
        <v>8854</v>
      </c>
      <c r="F115" s="30">
        <f t="shared" si="3"/>
        <v>259</v>
      </c>
      <c r="G115" s="30">
        <f t="shared" si="3"/>
        <v>597.154</v>
      </c>
      <c r="H115" s="30">
        <f t="shared" si="3"/>
        <v>23152</v>
      </c>
      <c r="I115" s="30">
        <f t="shared" si="3"/>
        <v>19965</v>
      </c>
      <c r="J115" s="30">
        <f t="shared" si="3"/>
        <v>5430.768</v>
      </c>
      <c r="K115" s="30">
        <f t="shared" si="3"/>
        <v>0</v>
      </c>
      <c r="L115" s="30">
        <f t="shared" si="3"/>
        <v>0</v>
      </c>
      <c r="M115" s="30">
        <f t="shared" si="3"/>
        <v>0</v>
      </c>
      <c r="N115" s="30">
        <f t="shared" si="3"/>
        <v>33107</v>
      </c>
      <c r="O115" s="30">
        <f t="shared" si="3"/>
        <v>20224</v>
      </c>
      <c r="P115" s="30">
        <f t="shared" si="3"/>
        <v>6078.5680000000002</v>
      </c>
    </row>
    <row r="116" spans="1:16" ht="15.75" thickBot="1" x14ac:dyDescent="0.3">
      <c r="A116" s="27">
        <v>2014</v>
      </c>
      <c r="B116" s="30">
        <f t="shared" si="3"/>
        <v>4280</v>
      </c>
      <c r="C116" s="30" t="str">
        <f t="shared" si="3"/>
        <v/>
      </c>
      <c r="D116" s="30">
        <f t="shared" si="3"/>
        <v>196.88</v>
      </c>
      <c r="E116" s="30">
        <f t="shared" si="3"/>
        <v>19090</v>
      </c>
      <c r="F116" s="30">
        <f t="shared" si="3"/>
        <v>53</v>
      </c>
      <c r="G116" s="30">
        <f t="shared" si="3"/>
        <v>928.27800000000002</v>
      </c>
      <c r="H116" s="30">
        <f t="shared" si="3"/>
        <v>28756</v>
      </c>
      <c r="I116" s="30">
        <f t="shared" si="3"/>
        <v>19183</v>
      </c>
      <c r="J116" s="30">
        <f t="shared" si="3"/>
        <v>5667.3</v>
      </c>
      <c r="K116" s="30">
        <f t="shared" si="3"/>
        <v>0</v>
      </c>
      <c r="L116" s="30">
        <f t="shared" si="3"/>
        <v>0</v>
      </c>
      <c r="M116" s="30">
        <f t="shared" si="3"/>
        <v>0</v>
      </c>
      <c r="N116" s="30">
        <f t="shared" si="3"/>
        <v>52126</v>
      </c>
      <c r="O116" s="30">
        <f t="shared" si="3"/>
        <v>19236</v>
      </c>
      <c r="P116" s="30">
        <f t="shared" si="3"/>
        <v>6792.4580000000005</v>
      </c>
    </row>
    <row r="117" spans="1:16" ht="15.75" thickBot="1" x14ac:dyDescent="0.3">
      <c r="A117" s="27">
        <v>2015</v>
      </c>
      <c r="B117" s="30">
        <f t="shared" si="3"/>
        <v>9743</v>
      </c>
      <c r="C117" s="30" t="str">
        <f t="shared" si="3"/>
        <v/>
      </c>
      <c r="D117" s="30">
        <f t="shared" si="3"/>
        <v>448.178</v>
      </c>
      <c r="E117" s="30">
        <f t="shared" si="3"/>
        <v>10131</v>
      </c>
      <c r="F117" s="30">
        <f t="shared" si="3"/>
        <v>362</v>
      </c>
      <c r="G117" s="30">
        <f t="shared" si="3"/>
        <v>750.62199999999996</v>
      </c>
      <c r="H117" s="30">
        <f t="shared" si="3"/>
        <v>34838</v>
      </c>
      <c r="I117" s="30">
        <f t="shared" si="3"/>
        <v>17125</v>
      </c>
      <c r="J117" s="30">
        <f t="shared" si="3"/>
        <v>5691.8220000000001</v>
      </c>
      <c r="K117" s="30">
        <f t="shared" si="3"/>
        <v>0</v>
      </c>
      <c r="L117" s="30">
        <f t="shared" si="3"/>
        <v>0</v>
      </c>
      <c r="M117" s="30">
        <f t="shared" si="3"/>
        <v>0</v>
      </c>
      <c r="N117" s="30">
        <f t="shared" si="3"/>
        <v>54712</v>
      </c>
      <c r="O117" s="30">
        <f t="shared" si="3"/>
        <v>17487</v>
      </c>
      <c r="P117" s="30">
        <f t="shared" si="3"/>
        <v>6890.6220000000003</v>
      </c>
    </row>
    <row r="118" spans="1:16" ht="15.75" thickBot="1" x14ac:dyDescent="0.3">
      <c r="A118" s="27">
        <v>2016</v>
      </c>
      <c r="B118" s="30">
        <f t="shared" si="3"/>
        <v>14091</v>
      </c>
      <c r="C118" s="30">
        <f t="shared" si="3"/>
        <v>0</v>
      </c>
      <c r="D118" s="30">
        <f t="shared" si="3"/>
        <v>648.18600000000004</v>
      </c>
      <c r="E118" s="30">
        <f t="shared" si="3"/>
        <v>5125</v>
      </c>
      <c r="F118" s="30">
        <f t="shared" si="3"/>
        <v>925</v>
      </c>
      <c r="G118" s="30">
        <f t="shared" si="3"/>
        <v>913.05</v>
      </c>
      <c r="H118" s="30">
        <f t="shared" si="3"/>
        <v>23843</v>
      </c>
      <c r="I118" s="30">
        <f t="shared" si="3"/>
        <v>27827</v>
      </c>
      <c r="J118" s="30">
        <f t="shared" si="3"/>
        <v>6987.9509999999991</v>
      </c>
      <c r="K118" s="30">
        <f t="shared" si="3"/>
        <v>0</v>
      </c>
      <c r="L118" s="30">
        <f t="shared" si="3"/>
        <v>0</v>
      </c>
      <c r="M118" s="30">
        <f t="shared" si="3"/>
        <v>0</v>
      </c>
      <c r="N118" s="30">
        <f t="shared" si="3"/>
        <v>43059</v>
      </c>
      <c r="O118" s="30">
        <f t="shared" si="3"/>
        <v>28752</v>
      </c>
      <c r="P118" s="30">
        <f t="shared" si="3"/>
        <v>8549.1869999999981</v>
      </c>
    </row>
    <row r="119" spans="1:16" ht="15.75" thickBot="1" x14ac:dyDescent="0.3">
      <c r="A119" s="27">
        <v>2017</v>
      </c>
      <c r="B119" s="30">
        <f t="shared" si="3"/>
        <v>17533</v>
      </c>
      <c r="C119" s="30">
        <f t="shared" si="3"/>
        <v>21</v>
      </c>
      <c r="D119" s="30">
        <f t="shared" si="3"/>
        <v>826.38400000000001</v>
      </c>
      <c r="E119" s="30">
        <f t="shared" si="3"/>
        <v>30486</v>
      </c>
      <c r="F119" s="30">
        <f t="shared" si="3"/>
        <v>687</v>
      </c>
      <c r="G119" s="30">
        <f t="shared" si="3"/>
        <v>4030.71</v>
      </c>
      <c r="H119" s="30">
        <f t="shared" si="3"/>
        <v>40107</v>
      </c>
      <c r="I119" s="30">
        <f t="shared" si="3"/>
        <v>18440</v>
      </c>
      <c r="J119" s="30">
        <f t="shared" si="3"/>
        <v>6307.8630000000003</v>
      </c>
      <c r="K119" s="30">
        <f t="shared" si="3"/>
        <v>0</v>
      </c>
      <c r="L119" s="30">
        <f t="shared" si="3"/>
        <v>0</v>
      </c>
      <c r="M119" s="30">
        <f t="shared" si="3"/>
        <v>0</v>
      </c>
      <c r="N119" s="30">
        <f t="shared" si="3"/>
        <v>88126</v>
      </c>
      <c r="O119" s="30">
        <f t="shared" si="3"/>
        <v>19148</v>
      </c>
      <c r="P119" s="30">
        <f t="shared" si="3"/>
        <v>11164.957</v>
      </c>
    </row>
    <row r="120" spans="1:16" ht="15.75" thickBot="1" x14ac:dyDescent="0.3">
      <c r="A120" s="27">
        <v>2018</v>
      </c>
      <c r="B120" s="30">
        <f t="shared" si="3"/>
        <v>24586</v>
      </c>
      <c r="C120" s="30">
        <f t="shared" si="3"/>
        <v>120</v>
      </c>
      <c r="D120" s="30">
        <f t="shared" si="3"/>
        <v>1244</v>
      </c>
      <c r="E120" s="30">
        <f t="shared" si="3"/>
        <v>21663</v>
      </c>
      <c r="F120" s="30">
        <f t="shared" si="3"/>
        <v>257</v>
      </c>
      <c r="G120" s="30">
        <f t="shared" si="3"/>
        <v>5507</v>
      </c>
      <c r="H120" s="30">
        <f t="shared" si="3"/>
        <v>33631</v>
      </c>
      <c r="I120" s="30">
        <f t="shared" si="3"/>
        <v>20131</v>
      </c>
      <c r="J120" s="30">
        <f t="shared" si="3"/>
        <v>6186</v>
      </c>
      <c r="K120" s="30">
        <f t="shared" si="3"/>
        <v>0</v>
      </c>
      <c r="L120" s="30">
        <f t="shared" si="3"/>
        <v>0</v>
      </c>
      <c r="M120" s="30">
        <f t="shared" si="3"/>
        <v>0</v>
      </c>
      <c r="N120" s="30">
        <f t="shared" si="3"/>
        <v>79880</v>
      </c>
      <c r="O120" s="30">
        <f t="shared" si="3"/>
        <v>20508</v>
      </c>
      <c r="P120" s="30">
        <f t="shared" si="3"/>
        <v>12937</v>
      </c>
    </row>
    <row r="121" spans="1:16" ht="15.75" thickBot="1" x14ac:dyDescent="0.3">
      <c r="A121" s="27">
        <v>2019</v>
      </c>
      <c r="B121" s="30">
        <f t="shared" si="3"/>
        <v>33498</v>
      </c>
      <c r="C121" s="30">
        <f t="shared" si="3"/>
        <v>10</v>
      </c>
      <c r="D121" s="30">
        <f t="shared" si="3"/>
        <v>1550</v>
      </c>
      <c r="E121" s="30">
        <f t="shared" si="3"/>
        <v>45505</v>
      </c>
      <c r="F121" s="30">
        <f t="shared" si="3"/>
        <v>402</v>
      </c>
      <c r="G121" s="30">
        <f t="shared" si="3"/>
        <v>6810</v>
      </c>
      <c r="H121" s="30">
        <f t="shared" si="3"/>
        <v>42876</v>
      </c>
      <c r="I121" s="30">
        <f t="shared" si="3"/>
        <v>25353</v>
      </c>
      <c r="J121" s="30">
        <f t="shared" si="3"/>
        <v>7826</v>
      </c>
      <c r="K121" s="30">
        <f t="shared" si="3"/>
        <v>0</v>
      </c>
      <c r="L121" s="30">
        <f t="shared" si="3"/>
        <v>0</v>
      </c>
      <c r="M121" s="30">
        <f t="shared" si="3"/>
        <v>0</v>
      </c>
      <c r="N121" s="30">
        <f t="shared" si="3"/>
        <v>121879</v>
      </c>
      <c r="O121" s="30">
        <f t="shared" si="3"/>
        <v>25765</v>
      </c>
      <c r="P121" s="30">
        <f t="shared" si="3"/>
        <v>16186</v>
      </c>
    </row>
    <row r="122" spans="1:16" ht="15.75" thickBot="1" x14ac:dyDescent="0.3">
      <c r="A122" s="9">
        <v>2020</v>
      </c>
      <c r="B122" s="30">
        <f t="shared" si="3"/>
        <v>44610</v>
      </c>
      <c r="C122" s="30" t="str">
        <f t="shared" si="3"/>
        <v>NA</v>
      </c>
      <c r="D122" s="30">
        <f t="shared" si="3"/>
        <v>2052</v>
      </c>
      <c r="E122" s="30">
        <f t="shared" si="3"/>
        <v>42883</v>
      </c>
      <c r="F122" s="30">
        <f t="shared" si="3"/>
        <v>939</v>
      </c>
      <c r="G122" s="30">
        <f t="shared" si="3"/>
        <v>8031</v>
      </c>
      <c r="H122" s="30">
        <f t="shared" si="3"/>
        <v>32248</v>
      </c>
      <c r="I122" s="30">
        <f t="shared" si="3"/>
        <v>1559</v>
      </c>
      <c r="J122" s="30">
        <f t="shared" si="3"/>
        <v>2524</v>
      </c>
      <c r="K122" s="30" t="str">
        <f t="shared" si="3"/>
        <v>NA</v>
      </c>
      <c r="L122" s="30" t="str">
        <f t="shared" si="3"/>
        <v>NA</v>
      </c>
      <c r="M122" s="30" t="str">
        <f t="shared" si="3"/>
        <v>NA</v>
      </c>
      <c r="N122" s="30">
        <f t="shared" si="3"/>
        <v>119741</v>
      </c>
      <c r="O122" s="30">
        <f t="shared" si="3"/>
        <v>2498</v>
      </c>
      <c r="P122" s="30">
        <f t="shared" si="3"/>
        <v>12607</v>
      </c>
    </row>
    <row r="123" spans="1:16" ht="15.75" thickBot="1" x14ac:dyDescent="0.3">
      <c r="A123" s="27">
        <v>2021</v>
      </c>
      <c r="B123" s="30">
        <f t="shared" si="3"/>
        <v>44039</v>
      </c>
      <c r="C123" s="30">
        <f t="shared" si="3"/>
        <v>13</v>
      </c>
      <c r="D123" s="30">
        <f t="shared" si="3"/>
        <v>2038</v>
      </c>
      <c r="E123" s="30">
        <f t="shared" si="3"/>
        <v>31640</v>
      </c>
      <c r="F123" s="30">
        <f t="shared" si="3"/>
        <v>195</v>
      </c>
      <c r="G123" s="30">
        <f t="shared" si="3"/>
        <v>8333</v>
      </c>
      <c r="H123" s="30">
        <f t="shared" si="3"/>
        <v>44226</v>
      </c>
      <c r="I123" s="30">
        <f t="shared" si="3"/>
        <v>45689</v>
      </c>
      <c r="J123" s="30">
        <f t="shared" si="3"/>
        <v>11824</v>
      </c>
      <c r="K123" s="30" t="str">
        <f t="shared" si="3"/>
        <v/>
      </c>
      <c r="L123" s="30" t="str">
        <f t="shared" si="3"/>
        <v/>
      </c>
      <c r="M123" s="30" t="str">
        <f t="shared" si="3"/>
        <v/>
      </c>
      <c r="N123" s="30">
        <f t="shared" si="3"/>
        <v>119905</v>
      </c>
      <c r="O123" s="30">
        <f t="shared" si="3"/>
        <v>45897</v>
      </c>
      <c r="P123" s="30">
        <f t="shared" si="3"/>
        <v>22195</v>
      </c>
    </row>
    <row r="124" spans="1:16" ht="15.75" thickBot="1" x14ac:dyDescent="0.3">
      <c r="A124" s="23">
        <v>2022</v>
      </c>
      <c r="B124" s="30">
        <f t="shared" si="3"/>
        <v>41785</v>
      </c>
      <c r="C124" s="30">
        <f t="shared" si="3"/>
        <v>1</v>
      </c>
      <c r="D124" s="30">
        <f t="shared" si="3"/>
        <v>1923</v>
      </c>
      <c r="E124" s="30">
        <f t="shared" si="3"/>
        <v>28233</v>
      </c>
      <c r="F124" s="30">
        <f t="shared" si="3"/>
        <v>668</v>
      </c>
      <c r="G124" s="30">
        <f t="shared" si="3"/>
        <v>9662</v>
      </c>
      <c r="H124" s="30">
        <f t="shared" si="3"/>
        <v>42572</v>
      </c>
      <c r="I124" s="30">
        <f t="shared" si="3"/>
        <v>37139</v>
      </c>
      <c r="J124" s="30">
        <f t="shared" si="3"/>
        <v>10068</v>
      </c>
      <c r="K124" s="30" t="str">
        <f t="shared" si="3"/>
        <v/>
      </c>
      <c r="L124" s="30" t="str">
        <f t="shared" si="3"/>
        <v/>
      </c>
      <c r="M124" s="30" t="str">
        <f t="shared" si="3"/>
        <v/>
      </c>
      <c r="N124" s="30">
        <f t="shared" si="3"/>
        <v>112590</v>
      </c>
      <c r="O124" s="30">
        <f t="shared" si="3"/>
        <v>37808</v>
      </c>
      <c r="P124" s="30">
        <f t="shared" si="3"/>
        <v>21653</v>
      </c>
    </row>
    <row r="125" spans="1:16" x14ac:dyDescent="0.25">
      <c r="A125" s="207" t="s">
        <v>179</v>
      </c>
    </row>
    <row r="126" spans="1:16" x14ac:dyDescent="0.25">
      <c r="A126" s="207" t="s">
        <v>180</v>
      </c>
    </row>
    <row r="127" spans="1:16" x14ac:dyDescent="0.25">
      <c r="A127" s="207"/>
    </row>
  </sheetData>
  <mergeCells count="14">
    <mergeCell ref="A103:A105"/>
    <mergeCell ref="A2:A4"/>
    <mergeCell ref="B2:P2"/>
    <mergeCell ref="B3:D3"/>
    <mergeCell ref="E3:G3"/>
    <mergeCell ref="H3:J3"/>
    <mergeCell ref="K3:M3"/>
    <mergeCell ref="N3:P3"/>
    <mergeCell ref="B103:P103"/>
    <mergeCell ref="B104:D104"/>
    <mergeCell ref="E104:G104"/>
    <mergeCell ref="H104:J104"/>
    <mergeCell ref="K104:M104"/>
    <mergeCell ref="N104:P104"/>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BA129"/>
  <sheetViews>
    <sheetView topLeftCell="A90" zoomScale="85" zoomScaleNormal="85" workbookViewId="0">
      <selection activeCell="A102" sqref="A102"/>
    </sheetView>
  </sheetViews>
  <sheetFormatPr defaultColWidth="9.140625" defaultRowHeight="15" x14ac:dyDescent="0.25"/>
  <cols>
    <col min="1" max="1" width="11.42578125" style="6" customWidth="1"/>
    <col min="2" max="2" width="9.140625" style="12"/>
    <col min="3" max="3" width="5.85546875" style="12" customWidth="1"/>
    <col min="4" max="4" width="6.7109375" style="12" customWidth="1"/>
    <col min="5" max="5" width="9.140625" style="12"/>
    <col min="6" max="6" width="7.85546875" style="12" customWidth="1"/>
    <col min="7" max="7" width="9.140625" style="12"/>
    <col min="8" max="8" width="7.5703125" style="12" bestFit="1" customWidth="1"/>
    <col min="9" max="9" width="6" style="12" customWidth="1"/>
    <col min="10" max="10" width="7.140625" style="12" customWidth="1"/>
    <col min="11" max="11" width="9.140625" style="12"/>
    <col min="12" max="12" width="7.140625" style="12" customWidth="1"/>
    <col min="13" max="13" width="7.28515625" style="12" customWidth="1"/>
    <col min="14" max="14" width="8.28515625" style="12" customWidth="1"/>
    <col min="15" max="15" width="7.28515625" style="12" customWidth="1"/>
    <col min="16" max="16" width="7.5703125" style="12" customWidth="1"/>
    <col min="17" max="53" width="9.140625" style="12"/>
    <col min="54" max="16384" width="9.140625" style="6"/>
  </cols>
  <sheetData>
    <row r="1" spans="1:16" ht="15.75" thickBot="1" x14ac:dyDescent="0.3">
      <c r="A1" s="6" t="s">
        <v>139</v>
      </c>
    </row>
    <row r="2" spans="1:16" ht="15.75" thickBot="1" x14ac:dyDescent="0.3">
      <c r="A2" s="251" t="s">
        <v>5</v>
      </c>
      <c r="B2" s="242" t="s">
        <v>61</v>
      </c>
      <c r="C2" s="243"/>
      <c r="D2" s="243"/>
      <c r="E2" s="243"/>
      <c r="F2" s="243"/>
      <c r="G2" s="243"/>
      <c r="H2" s="243"/>
      <c r="I2" s="243"/>
      <c r="J2" s="243"/>
      <c r="K2" s="243"/>
      <c r="L2" s="243"/>
      <c r="M2" s="243"/>
      <c r="N2" s="243"/>
      <c r="O2" s="243"/>
      <c r="P2" s="244"/>
    </row>
    <row r="3" spans="1:16" ht="15.75" thickBot="1" x14ac:dyDescent="0.3">
      <c r="A3" s="252"/>
      <c r="B3" s="253" t="s">
        <v>48</v>
      </c>
      <c r="C3" s="254"/>
      <c r="D3" s="255"/>
      <c r="E3" s="253" t="s">
        <v>165</v>
      </c>
      <c r="F3" s="254"/>
      <c r="G3" s="255"/>
      <c r="H3" s="253" t="s">
        <v>164</v>
      </c>
      <c r="I3" s="254"/>
      <c r="J3" s="255"/>
      <c r="K3" s="253" t="s">
        <v>59</v>
      </c>
      <c r="L3" s="254"/>
      <c r="M3" s="255"/>
      <c r="N3" s="253" t="s">
        <v>9</v>
      </c>
      <c r="O3" s="254"/>
      <c r="P3" s="255"/>
    </row>
    <row r="4" spans="1:16" ht="15.75" thickBot="1" x14ac:dyDescent="0.3">
      <c r="A4" s="256"/>
      <c r="B4" s="38" t="s">
        <v>29</v>
      </c>
      <c r="C4" s="93" t="s">
        <v>30</v>
      </c>
      <c r="D4" s="93" t="s">
        <v>21</v>
      </c>
      <c r="E4" s="29" t="s">
        <v>29</v>
      </c>
      <c r="F4" s="29" t="s">
        <v>30</v>
      </c>
      <c r="G4" s="29" t="s">
        <v>21</v>
      </c>
      <c r="H4" s="29" t="s">
        <v>29</v>
      </c>
      <c r="I4" s="29" t="s">
        <v>30</v>
      </c>
      <c r="J4" s="29" t="s">
        <v>21</v>
      </c>
      <c r="K4" s="29" t="s">
        <v>29</v>
      </c>
      <c r="L4" s="29" t="s">
        <v>30</v>
      </c>
      <c r="M4" s="29" t="s">
        <v>21</v>
      </c>
      <c r="N4" s="29" t="s">
        <v>29</v>
      </c>
      <c r="O4" s="29" t="s">
        <v>30</v>
      </c>
      <c r="P4" s="29" t="s">
        <v>21</v>
      </c>
    </row>
    <row r="5" spans="1:16" ht="15.75" thickBot="1" x14ac:dyDescent="0.3">
      <c r="A5" s="27">
        <v>1975</v>
      </c>
      <c r="B5" s="25" t="s">
        <v>60</v>
      </c>
      <c r="C5" s="25"/>
      <c r="D5" s="25"/>
      <c r="E5" s="25">
        <v>30295</v>
      </c>
      <c r="F5" s="25">
        <v>0</v>
      </c>
      <c r="G5" s="25">
        <v>1393.57</v>
      </c>
      <c r="H5" s="25">
        <v>18065</v>
      </c>
      <c r="I5" s="25"/>
      <c r="J5" s="25">
        <v>307.10500000000002</v>
      </c>
      <c r="K5" s="25" t="s">
        <v>60</v>
      </c>
      <c r="L5" s="25"/>
      <c r="M5" s="25"/>
      <c r="N5" s="25">
        <v>48360</v>
      </c>
      <c r="O5" s="25">
        <v>0</v>
      </c>
      <c r="P5" s="25">
        <v>1700.675</v>
      </c>
    </row>
    <row r="6" spans="1:16" ht="15.75" thickBot="1" x14ac:dyDescent="0.3">
      <c r="A6" s="27">
        <v>1976</v>
      </c>
      <c r="B6" s="25" t="s">
        <v>60</v>
      </c>
      <c r="C6" s="25"/>
      <c r="D6" s="25"/>
      <c r="E6" s="25">
        <v>31855</v>
      </c>
      <c r="F6" s="25">
        <v>0</v>
      </c>
      <c r="G6" s="25">
        <v>31855</v>
      </c>
      <c r="H6" s="25">
        <v>30838</v>
      </c>
      <c r="I6" s="25"/>
      <c r="J6" s="25">
        <v>524.24599999999998</v>
      </c>
      <c r="K6" s="25" t="s">
        <v>60</v>
      </c>
      <c r="L6" s="25"/>
      <c r="M6" s="25"/>
      <c r="N6" s="25">
        <v>62693</v>
      </c>
      <c r="O6" s="25">
        <v>0</v>
      </c>
      <c r="P6" s="25">
        <v>32379.245999999999</v>
      </c>
    </row>
    <row r="7" spans="1:16" ht="15.75" thickBot="1" x14ac:dyDescent="0.3">
      <c r="A7" s="27">
        <v>1977</v>
      </c>
      <c r="B7" s="25" t="s">
        <v>60</v>
      </c>
      <c r="C7" s="25"/>
      <c r="D7" s="25"/>
      <c r="E7" s="25">
        <v>49511</v>
      </c>
      <c r="F7" s="25">
        <v>0</v>
      </c>
      <c r="G7" s="25">
        <v>49511</v>
      </c>
      <c r="H7" s="25">
        <v>26868</v>
      </c>
      <c r="I7" s="25"/>
      <c r="J7" s="25">
        <v>456.75599999999997</v>
      </c>
      <c r="K7" s="25" t="s">
        <v>60</v>
      </c>
      <c r="L7" s="25"/>
      <c r="M7" s="25"/>
      <c r="N7" s="25">
        <v>76379</v>
      </c>
      <c r="O7" s="25">
        <v>0</v>
      </c>
      <c r="P7" s="25">
        <v>49967.756000000001</v>
      </c>
    </row>
    <row r="8" spans="1:16" ht="15.75" thickBot="1" x14ac:dyDescent="0.3">
      <c r="A8" s="27">
        <v>1978</v>
      </c>
      <c r="B8" s="25" t="s">
        <v>60</v>
      </c>
      <c r="C8" s="25"/>
      <c r="D8" s="25"/>
      <c r="E8" s="25">
        <v>55148</v>
      </c>
      <c r="F8" s="25">
        <v>0</v>
      </c>
      <c r="G8" s="25">
        <v>55148</v>
      </c>
      <c r="H8" s="25">
        <v>13052</v>
      </c>
      <c r="I8" s="25"/>
      <c r="J8" s="25">
        <v>221.88399999999999</v>
      </c>
      <c r="K8" s="25" t="s">
        <v>60</v>
      </c>
      <c r="L8" s="25"/>
      <c r="M8" s="25"/>
      <c r="N8" s="25">
        <v>68200</v>
      </c>
      <c r="O8" s="25">
        <v>0</v>
      </c>
      <c r="P8" s="25">
        <v>55369.883999999998</v>
      </c>
    </row>
    <row r="9" spans="1:16" ht="15.75" thickBot="1" x14ac:dyDescent="0.3">
      <c r="A9" s="27">
        <v>1979</v>
      </c>
      <c r="B9" s="25" t="s">
        <v>60</v>
      </c>
      <c r="C9" s="25"/>
      <c r="D9" s="25"/>
      <c r="E9" s="25">
        <v>31291</v>
      </c>
      <c r="F9" s="25">
        <v>0</v>
      </c>
      <c r="G9" s="25">
        <v>31291</v>
      </c>
      <c r="H9" s="25">
        <v>13052</v>
      </c>
      <c r="I9" s="25"/>
      <c r="J9" s="25">
        <v>221.88399999999999</v>
      </c>
      <c r="K9" s="25" t="s">
        <v>60</v>
      </c>
      <c r="L9" s="25"/>
      <c r="M9" s="25"/>
      <c r="N9" s="25">
        <v>44343</v>
      </c>
      <c r="O9" s="25">
        <v>0</v>
      </c>
      <c r="P9" s="25">
        <v>31512.883999999998</v>
      </c>
    </row>
    <row r="10" spans="1:16" ht="15.75" thickBot="1" x14ac:dyDescent="0.3">
      <c r="A10" s="27">
        <v>1980</v>
      </c>
      <c r="B10" s="25" t="s">
        <v>60</v>
      </c>
      <c r="C10" s="25"/>
      <c r="D10" s="25"/>
      <c r="E10" s="25">
        <v>30325</v>
      </c>
      <c r="F10" s="25">
        <v>0</v>
      </c>
      <c r="G10" s="25">
        <v>30325</v>
      </c>
      <c r="H10" s="25">
        <v>11743</v>
      </c>
      <c r="I10" s="25"/>
      <c r="J10" s="25">
        <v>199.631</v>
      </c>
      <c r="K10" s="25" t="s">
        <v>60</v>
      </c>
      <c r="L10" s="25"/>
      <c r="M10" s="25"/>
      <c r="N10" s="25">
        <v>42068</v>
      </c>
      <c r="O10" s="25">
        <v>0</v>
      </c>
      <c r="P10" s="25">
        <v>30524.631000000001</v>
      </c>
    </row>
    <row r="11" spans="1:16" ht="15.75" thickBot="1" x14ac:dyDescent="0.3">
      <c r="A11" s="27">
        <v>1981</v>
      </c>
      <c r="B11" s="25" t="s">
        <v>60</v>
      </c>
      <c r="C11" s="25"/>
      <c r="D11" s="25"/>
      <c r="E11" s="25">
        <v>28620</v>
      </c>
      <c r="F11" s="25">
        <v>0</v>
      </c>
      <c r="G11" s="25">
        <v>28620</v>
      </c>
      <c r="H11" s="25">
        <v>13035</v>
      </c>
      <c r="I11" s="25"/>
      <c r="J11" s="25">
        <v>221.595</v>
      </c>
      <c r="K11" s="25" t="s">
        <v>60</v>
      </c>
      <c r="L11" s="25"/>
      <c r="M11" s="25"/>
      <c r="N11" s="25">
        <v>41655</v>
      </c>
      <c r="O11" s="25">
        <v>0</v>
      </c>
      <c r="P11" s="25">
        <v>28841.595000000001</v>
      </c>
    </row>
    <row r="12" spans="1:16" ht="15.75" thickBot="1" x14ac:dyDescent="0.3">
      <c r="A12" s="27">
        <v>1982</v>
      </c>
      <c r="B12" s="25" t="s">
        <v>60</v>
      </c>
      <c r="C12" s="25"/>
      <c r="D12" s="25"/>
      <c r="E12" s="25">
        <v>29454</v>
      </c>
      <c r="F12" s="25">
        <v>0</v>
      </c>
      <c r="G12" s="25">
        <v>29454</v>
      </c>
      <c r="H12" s="25">
        <v>11234</v>
      </c>
      <c r="I12" s="25"/>
      <c r="J12" s="25">
        <v>190.97800000000001</v>
      </c>
      <c r="K12" s="25" t="s">
        <v>60</v>
      </c>
      <c r="L12" s="25"/>
      <c r="M12" s="25"/>
      <c r="N12" s="25">
        <v>40688</v>
      </c>
      <c r="O12" s="25">
        <v>0</v>
      </c>
      <c r="P12" s="25">
        <v>29644.977999999999</v>
      </c>
    </row>
    <row r="13" spans="1:16" ht="15.75" thickBot="1" x14ac:dyDescent="0.3">
      <c r="A13" s="27">
        <v>1983</v>
      </c>
      <c r="B13" s="25" t="s">
        <v>60</v>
      </c>
      <c r="C13" s="25"/>
      <c r="D13" s="25"/>
      <c r="E13" s="25">
        <v>28364</v>
      </c>
      <c r="F13" s="25">
        <v>0</v>
      </c>
      <c r="G13" s="25">
        <v>28364</v>
      </c>
      <c r="H13" s="25">
        <v>14653</v>
      </c>
      <c r="I13" s="25"/>
      <c r="J13" s="25">
        <v>249.101</v>
      </c>
      <c r="K13" s="25" t="s">
        <v>60</v>
      </c>
      <c r="L13" s="25"/>
      <c r="M13" s="25"/>
      <c r="N13" s="25">
        <v>43017</v>
      </c>
      <c r="O13" s="25">
        <v>0</v>
      </c>
      <c r="P13" s="25">
        <v>28613.100999999999</v>
      </c>
    </row>
    <row r="14" spans="1:16" ht="15.75" thickBot="1" x14ac:dyDescent="0.3">
      <c r="A14" s="27">
        <v>1984</v>
      </c>
      <c r="B14" s="25" t="s">
        <v>60</v>
      </c>
      <c r="C14" s="25"/>
      <c r="D14" s="25"/>
      <c r="E14" s="25">
        <v>18361</v>
      </c>
      <c r="F14" s="25">
        <v>0</v>
      </c>
      <c r="G14" s="25">
        <v>18361</v>
      </c>
      <c r="H14" s="25">
        <v>9260</v>
      </c>
      <c r="I14" s="25"/>
      <c r="J14" s="25">
        <v>157.41999999999999</v>
      </c>
      <c r="K14" s="25" t="s">
        <v>60</v>
      </c>
      <c r="L14" s="25"/>
      <c r="M14" s="25"/>
      <c r="N14" s="25">
        <v>27621</v>
      </c>
      <c r="O14" s="25">
        <v>0</v>
      </c>
      <c r="P14" s="25">
        <v>18518.419999999998</v>
      </c>
    </row>
    <row r="15" spans="1:16" ht="15.75" thickBot="1" x14ac:dyDescent="0.3">
      <c r="A15" s="27">
        <v>1985</v>
      </c>
      <c r="B15" s="25" t="s">
        <v>60</v>
      </c>
      <c r="C15" s="25"/>
      <c r="D15" s="25"/>
      <c r="E15" s="25">
        <v>38073</v>
      </c>
      <c r="F15" s="25">
        <v>0</v>
      </c>
      <c r="G15" s="25">
        <v>38073</v>
      </c>
      <c r="H15" s="25">
        <v>3567</v>
      </c>
      <c r="I15" s="25"/>
      <c r="J15" s="25">
        <v>60.639000000000003</v>
      </c>
      <c r="K15" s="25" t="s">
        <v>60</v>
      </c>
      <c r="L15" s="25"/>
      <c r="M15" s="25"/>
      <c r="N15" s="25">
        <v>41640</v>
      </c>
      <c r="O15" s="25">
        <v>0</v>
      </c>
      <c r="P15" s="25">
        <v>38133.639000000003</v>
      </c>
    </row>
    <row r="16" spans="1:16" ht="15.75" thickBot="1" x14ac:dyDescent="0.3">
      <c r="A16" s="27">
        <v>1986</v>
      </c>
      <c r="B16" s="25" t="s">
        <v>60</v>
      </c>
      <c r="C16" s="25"/>
      <c r="D16" s="25"/>
      <c r="E16" s="25">
        <v>17866</v>
      </c>
      <c r="F16" s="25">
        <v>0</v>
      </c>
      <c r="G16" s="25">
        <v>17866</v>
      </c>
      <c r="H16" s="25">
        <v>3951</v>
      </c>
      <c r="I16" s="25"/>
      <c r="J16" s="25">
        <v>67.167000000000002</v>
      </c>
      <c r="K16" s="25" t="s">
        <v>60</v>
      </c>
      <c r="L16" s="25"/>
      <c r="M16" s="25"/>
      <c r="N16" s="25">
        <v>21817</v>
      </c>
      <c r="O16" s="25">
        <v>0</v>
      </c>
      <c r="P16" s="25">
        <v>17933.167000000001</v>
      </c>
    </row>
    <row r="17" spans="1:16" ht="15.75" thickBot="1" x14ac:dyDescent="0.3">
      <c r="A17" s="27">
        <v>1987</v>
      </c>
      <c r="B17" s="25" t="s">
        <v>60</v>
      </c>
      <c r="C17" s="25"/>
      <c r="D17" s="25"/>
      <c r="E17" s="25">
        <v>13863</v>
      </c>
      <c r="F17" s="25">
        <v>0</v>
      </c>
      <c r="G17" s="25">
        <v>13863</v>
      </c>
      <c r="H17" s="25">
        <v>1780</v>
      </c>
      <c r="I17" s="25"/>
      <c r="J17" s="25">
        <v>30.26</v>
      </c>
      <c r="K17" s="25" t="s">
        <v>60</v>
      </c>
      <c r="L17" s="25"/>
      <c r="M17" s="25"/>
      <c r="N17" s="25">
        <v>15643</v>
      </c>
      <c r="O17" s="25">
        <v>0</v>
      </c>
      <c r="P17" s="25">
        <v>13893.26</v>
      </c>
    </row>
    <row r="18" spans="1:16" ht="15.75" thickBot="1" x14ac:dyDescent="0.3">
      <c r="A18" s="27">
        <v>1988</v>
      </c>
      <c r="B18" s="25" t="s">
        <v>60</v>
      </c>
      <c r="C18" s="25"/>
      <c r="D18" s="25"/>
      <c r="E18" s="25">
        <v>6292</v>
      </c>
      <c r="F18" s="25">
        <v>0</v>
      </c>
      <c r="G18" s="25">
        <v>6292</v>
      </c>
      <c r="H18" s="25">
        <v>1566</v>
      </c>
      <c r="I18" s="25"/>
      <c r="J18" s="25">
        <v>26.622</v>
      </c>
      <c r="K18" s="25" t="s">
        <v>60</v>
      </c>
      <c r="L18" s="25"/>
      <c r="M18" s="25"/>
      <c r="N18" s="25">
        <v>7858</v>
      </c>
      <c r="O18" s="25">
        <v>0</v>
      </c>
      <c r="P18" s="25">
        <v>6318.6220000000003</v>
      </c>
    </row>
    <row r="19" spans="1:16" ht="15.75" thickBot="1" x14ac:dyDescent="0.3">
      <c r="A19" s="27">
        <v>1989</v>
      </c>
      <c r="B19" s="25" t="s">
        <v>60</v>
      </c>
      <c r="C19" s="25"/>
      <c r="D19" s="25"/>
      <c r="E19" s="25">
        <v>29486</v>
      </c>
      <c r="F19" s="25">
        <v>0</v>
      </c>
      <c r="G19" s="25">
        <v>29486</v>
      </c>
      <c r="H19" s="25">
        <v>1825</v>
      </c>
      <c r="I19" s="25"/>
      <c r="J19" s="25">
        <v>31.024999999999999</v>
      </c>
      <c r="K19" s="25" t="s">
        <v>60</v>
      </c>
      <c r="L19" s="25"/>
      <c r="M19" s="25"/>
      <c r="N19" s="25">
        <v>31311</v>
      </c>
      <c r="O19" s="25">
        <v>0</v>
      </c>
      <c r="P19" s="25">
        <v>29517.025000000001</v>
      </c>
    </row>
    <row r="20" spans="1:16" ht="15.75" thickBot="1" x14ac:dyDescent="0.3">
      <c r="A20" s="27">
        <v>1990</v>
      </c>
      <c r="B20" s="25" t="s">
        <v>60</v>
      </c>
      <c r="C20" s="25"/>
      <c r="D20" s="25"/>
      <c r="E20" s="25">
        <v>18433</v>
      </c>
      <c r="F20" s="25">
        <v>0</v>
      </c>
      <c r="G20" s="25">
        <v>18433</v>
      </c>
      <c r="H20" s="25">
        <v>2298</v>
      </c>
      <c r="I20" s="25"/>
      <c r="J20" s="25">
        <v>39.066000000000003</v>
      </c>
      <c r="K20" s="25" t="s">
        <v>60</v>
      </c>
      <c r="L20" s="25"/>
      <c r="M20" s="25"/>
      <c r="N20" s="25">
        <v>20731</v>
      </c>
      <c r="O20" s="25">
        <v>0</v>
      </c>
      <c r="P20" s="25">
        <v>18472.065999999999</v>
      </c>
    </row>
    <row r="21" spans="1:16" ht="15.75" thickBot="1" x14ac:dyDescent="0.3">
      <c r="A21" s="27">
        <v>1991</v>
      </c>
      <c r="B21" s="25">
        <v>1287</v>
      </c>
      <c r="C21" s="25"/>
      <c r="D21" s="25">
        <v>59.201999999999998</v>
      </c>
      <c r="E21" s="25">
        <v>15071</v>
      </c>
      <c r="F21" s="25">
        <v>0</v>
      </c>
      <c r="G21" s="25">
        <v>15071</v>
      </c>
      <c r="H21" s="25">
        <v>1228</v>
      </c>
      <c r="I21" s="25"/>
      <c r="J21" s="25">
        <v>20.876000000000001</v>
      </c>
      <c r="K21" s="25">
        <v>9311</v>
      </c>
      <c r="L21" s="25"/>
      <c r="M21" s="25">
        <v>642.45899999999995</v>
      </c>
      <c r="N21" s="25">
        <v>26897</v>
      </c>
      <c r="O21" s="25">
        <v>0</v>
      </c>
      <c r="P21" s="25">
        <v>15793.537</v>
      </c>
    </row>
    <row r="22" spans="1:16" ht="15.75" thickBot="1" x14ac:dyDescent="0.3">
      <c r="A22" s="27">
        <v>1992</v>
      </c>
      <c r="B22" s="25">
        <v>29</v>
      </c>
      <c r="C22" s="25"/>
      <c r="D22" s="25">
        <v>1.3340000000000001</v>
      </c>
      <c r="E22" s="25">
        <v>9571</v>
      </c>
      <c r="F22" s="25">
        <v>0</v>
      </c>
      <c r="G22" s="25">
        <v>9571</v>
      </c>
      <c r="H22" s="25">
        <v>2721</v>
      </c>
      <c r="I22" s="25"/>
      <c r="J22" s="25">
        <v>46.256999999999998</v>
      </c>
      <c r="K22" s="25">
        <v>15470</v>
      </c>
      <c r="L22" s="25"/>
      <c r="M22" s="25">
        <v>1067.43</v>
      </c>
      <c r="N22" s="25">
        <v>27791</v>
      </c>
      <c r="O22" s="25">
        <v>0</v>
      </c>
      <c r="P22" s="25">
        <v>10686.021000000001</v>
      </c>
    </row>
    <row r="23" spans="1:16" ht="15.75" thickBot="1" x14ac:dyDescent="0.3">
      <c r="A23" s="27">
        <v>1993</v>
      </c>
      <c r="B23" s="25">
        <v>20</v>
      </c>
      <c r="C23" s="25"/>
      <c r="D23" s="25">
        <v>0.92</v>
      </c>
      <c r="E23" s="25">
        <v>15530</v>
      </c>
      <c r="F23" s="25">
        <v>0</v>
      </c>
      <c r="G23" s="25">
        <v>15530</v>
      </c>
      <c r="H23" s="25">
        <v>4172</v>
      </c>
      <c r="I23" s="25"/>
      <c r="J23" s="25">
        <v>70.924000000000007</v>
      </c>
      <c r="K23" s="25">
        <v>12679</v>
      </c>
      <c r="L23" s="25"/>
      <c r="M23" s="25">
        <v>874.851</v>
      </c>
      <c r="N23" s="25">
        <v>32401</v>
      </c>
      <c r="O23" s="25">
        <v>0</v>
      </c>
      <c r="P23" s="25">
        <v>16476.695</v>
      </c>
    </row>
    <row r="24" spans="1:16" ht="15.75" thickBot="1" x14ac:dyDescent="0.3">
      <c r="A24" s="27">
        <v>1994</v>
      </c>
      <c r="B24" s="25">
        <v>0</v>
      </c>
      <c r="C24" s="25"/>
      <c r="D24" s="25">
        <v>0</v>
      </c>
      <c r="E24" s="25">
        <v>8991</v>
      </c>
      <c r="F24" s="25">
        <v>0</v>
      </c>
      <c r="G24" s="25">
        <v>8991</v>
      </c>
      <c r="H24" s="25">
        <v>2231</v>
      </c>
      <c r="I24" s="25"/>
      <c r="J24" s="25">
        <v>37.927</v>
      </c>
      <c r="K24" s="25">
        <v>5433</v>
      </c>
      <c r="L24" s="25"/>
      <c r="M24" s="25">
        <v>374.87700000000001</v>
      </c>
      <c r="N24" s="25">
        <v>16655</v>
      </c>
      <c r="O24" s="25">
        <v>0</v>
      </c>
      <c r="P24" s="25">
        <v>9403.8040000000001</v>
      </c>
    </row>
    <row r="25" spans="1:16" ht="15.75" thickBot="1" x14ac:dyDescent="0.3">
      <c r="A25" s="27">
        <v>1995</v>
      </c>
      <c r="B25" s="25">
        <v>71</v>
      </c>
      <c r="C25" s="25"/>
      <c r="D25" s="25">
        <v>3.266</v>
      </c>
      <c r="E25" s="25">
        <v>970</v>
      </c>
      <c r="F25" s="25">
        <v>0</v>
      </c>
      <c r="G25" s="25">
        <v>970</v>
      </c>
      <c r="H25" s="25">
        <v>4</v>
      </c>
      <c r="I25" s="25"/>
      <c r="J25" s="25">
        <v>6.8000000000000005E-2</v>
      </c>
      <c r="K25" s="25">
        <v>4296</v>
      </c>
      <c r="L25" s="25"/>
      <c r="M25" s="25">
        <v>296.42399999999998</v>
      </c>
      <c r="N25" s="25">
        <v>5341</v>
      </c>
      <c r="O25" s="25">
        <v>0</v>
      </c>
      <c r="P25" s="25">
        <v>1269.7579999999998</v>
      </c>
    </row>
    <row r="26" spans="1:16" ht="15.75" thickBot="1" x14ac:dyDescent="0.3">
      <c r="A26" s="27">
        <v>1996</v>
      </c>
      <c r="B26" s="25">
        <v>107</v>
      </c>
      <c r="C26" s="25"/>
      <c r="D26" s="25">
        <v>4.9219999999999997</v>
      </c>
      <c r="E26" s="25">
        <v>472</v>
      </c>
      <c r="F26" s="25">
        <v>0</v>
      </c>
      <c r="G26" s="25">
        <v>472</v>
      </c>
      <c r="H26" s="25">
        <v>0</v>
      </c>
      <c r="I26" s="25"/>
      <c r="J26" s="25">
        <v>0</v>
      </c>
      <c r="K26" s="25">
        <v>3057</v>
      </c>
      <c r="L26" s="25"/>
      <c r="M26" s="25">
        <v>210.93299999999999</v>
      </c>
      <c r="N26" s="25">
        <v>3636</v>
      </c>
      <c r="O26" s="25">
        <v>0</v>
      </c>
      <c r="P26" s="25">
        <v>687.85500000000002</v>
      </c>
    </row>
    <row r="27" spans="1:16" ht="15.75" thickBot="1" x14ac:dyDescent="0.3">
      <c r="A27" s="27">
        <v>1997</v>
      </c>
      <c r="B27" s="25">
        <v>179</v>
      </c>
      <c r="C27" s="25"/>
      <c r="D27" s="25">
        <v>8.234</v>
      </c>
      <c r="E27" s="25">
        <v>1018</v>
      </c>
      <c r="F27" s="25">
        <v>0</v>
      </c>
      <c r="G27" s="25">
        <v>1018</v>
      </c>
      <c r="H27" s="25">
        <v>1246</v>
      </c>
      <c r="I27" s="25"/>
      <c r="J27" s="25">
        <v>21.181999999999999</v>
      </c>
      <c r="K27" s="25">
        <v>4047</v>
      </c>
      <c r="L27" s="25"/>
      <c r="M27" s="25">
        <v>279.24299999999999</v>
      </c>
      <c r="N27" s="25">
        <v>6490</v>
      </c>
      <c r="O27" s="25">
        <v>0</v>
      </c>
      <c r="P27" s="25">
        <v>1326.6589999999999</v>
      </c>
    </row>
    <row r="28" spans="1:16" ht="15.75" thickBot="1" x14ac:dyDescent="0.3">
      <c r="A28" s="27">
        <v>1998</v>
      </c>
      <c r="B28" s="25">
        <v>138</v>
      </c>
      <c r="C28" s="25"/>
      <c r="D28" s="25">
        <v>6.3479999999999999</v>
      </c>
      <c r="E28" s="25">
        <v>328</v>
      </c>
      <c r="F28" s="25">
        <v>0</v>
      </c>
      <c r="G28" s="25">
        <v>328</v>
      </c>
      <c r="H28" s="25">
        <v>2129</v>
      </c>
      <c r="I28" s="25"/>
      <c r="J28" s="25">
        <v>36.192999999999998</v>
      </c>
      <c r="K28" s="25">
        <v>2710</v>
      </c>
      <c r="L28" s="25"/>
      <c r="M28" s="25">
        <v>186.99</v>
      </c>
      <c r="N28" s="25">
        <v>5305</v>
      </c>
      <c r="O28" s="25">
        <v>0</v>
      </c>
      <c r="P28" s="25">
        <v>557.53099999999995</v>
      </c>
    </row>
    <row r="29" spans="1:16" ht="15.75" thickBot="1" x14ac:dyDescent="0.3">
      <c r="A29" s="27">
        <v>1999</v>
      </c>
      <c r="B29" s="25">
        <v>469</v>
      </c>
      <c r="C29" s="25"/>
      <c r="D29" s="25">
        <v>21.574000000000002</v>
      </c>
      <c r="E29" s="25">
        <v>472</v>
      </c>
      <c r="F29" s="25">
        <v>0</v>
      </c>
      <c r="G29" s="25">
        <v>472</v>
      </c>
      <c r="H29" s="25">
        <v>273</v>
      </c>
      <c r="I29" s="25"/>
      <c r="J29" s="25">
        <v>4.641</v>
      </c>
      <c r="K29" s="25">
        <v>8985</v>
      </c>
      <c r="L29" s="25"/>
      <c r="M29" s="25">
        <v>619.96500000000003</v>
      </c>
      <c r="N29" s="25">
        <v>10199</v>
      </c>
      <c r="O29" s="25">
        <v>0</v>
      </c>
      <c r="P29" s="25">
        <v>1118.18</v>
      </c>
    </row>
    <row r="30" spans="1:16" ht="15.75" thickBot="1" x14ac:dyDescent="0.3">
      <c r="A30" s="27">
        <v>2000</v>
      </c>
      <c r="B30" s="25">
        <v>212</v>
      </c>
      <c r="C30" s="25"/>
      <c r="D30" s="25">
        <v>9.7520000000000007</v>
      </c>
      <c r="E30" s="25">
        <v>280</v>
      </c>
      <c r="F30" s="25">
        <v>0</v>
      </c>
      <c r="G30" s="25">
        <v>280</v>
      </c>
      <c r="H30" s="25">
        <v>85</v>
      </c>
      <c r="I30" s="25"/>
      <c r="J30" s="25">
        <v>1.4450000000000001</v>
      </c>
      <c r="K30" s="25">
        <v>5960</v>
      </c>
      <c r="L30" s="25"/>
      <c r="M30" s="25">
        <v>411.24</v>
      </c>
      <c r="N30" s="25">
        <v>6537</v>
      </c>
      <c r="O30" s="25">
        <v>0</v>
      </c>
      <c r="P30" s="25">
        <v>702.43700000000001</v>
      </c>
    </row>
    <row r="31" spans="1:16" ht="15.75" thickBot="1" x14ac:dyDescent="0.3">
      <c r="A31" s="27">
        <v>2001</v>
      </c>
      <c r="B31" s="25">
        <v>370</v>
      </c>
      <c r="C31" s="25"/>
      <c r="D31" s="25">
        <v>17.02</v>
      </c>
      <c r="E31" s="25">
        <v>332</v>
      </c>
      <c r="F31" s="25">
        <v>0</v>
      </c>
      <c r="G31" s="25">
        <v>332</v>
      </c>
      <c r="H31" s="25">
        <v>453</v>
      </c>
      <c r="I31" s="25"/>
      <c r="J31" s="25">
        <v>7.7009999999999996</v>
      </c>
      <c r="K31" s="25">
        <v>4150</v>
      </c>
      <c r="L31" s="25"/>
      <c r="M31" s="25">
        <v>286.35000000000002</v>
      </c>
      <c r="N31" s="25">
        <v>5305</v>
      </c>
      <c r="O31" s="25">
        <v>0</v>
      </c>
      <c r="P31" s="25">
        <v>643.07100000000003</v>
      </c>
    </row>
    <row r="32" spans="1:16" ht="15.75" thickBot="1" x14ac:dyDescent="0.3">
      <c r="A32" s="27">
        <v>2002</v>
      </c>
      <c r="B32" s="25">
        <v>400</v>
      </c>
      <c r="C32" s="25"/>
      <c r="D32" s="25">
        <v>18.399999999999999</v>
      </c>
      <c r="E32" s="25">
        <v>569</v>
      </c>
      <c r="F32" s="25">
        <v>0</v>
      </c>
      <c r="G32" s="25">
        <v>569</v>
      </c>
      <c r="H32" s="25">
        <v>128.57142857142901</v>
      </c>
      <c r="I32" s="25"/>
      <c r="J32" s="25">
        <v>2.1857142857142899</v>
      </c>
      <c r="K32" s="25">
        <v>3696</v>
      </c>
      <c r="L32" s="25"/>
      <c r="M32" s="25">
        <v>255.024</v>
      </c>
      <c r="N32" s="25">
        <v>4793.5714285714294</v>
      </c>
      <c r="O32" s="25">
        <v>0</v>
      </c>
      <c r="P32" s="25">
        <v>844.60971428571429</v>
      </c>
    </row>
    <row r="33" spans="1:16" ht="15.75" thickBot="1" x14ac:dyDescent="0.3">
      <c r="A33" s="27">
        <v>2003</v>
      </c>
      <c r="B33" s="25">
        <v>130</v>
      </c>
      <c r="C33" s="25"/>
      <c r="D33" s="25">
        <v>5.98</v>
      </c>
      <c r="E33" s="25">
        <v>306</v>
      </c>
      <c r="F33" s="25">
        <v>0</v>
      </c>
      <c r="G33" s="25">
        <v>306</v>
      </c>
      <c r="H33" s="25">
        <v>719</v>
      </c>
      <c r="I33" s="25"/>
      <c r="J33" s="25">
        <v>12.223000000000001</v>
      </c>
      <c r="K33" s="25">
        <v>9851</v>
      </c>
      <c r="L33" s="25"/>
      <c r="M33" s="25">
        <v>679.71900000000005</v>
      </c>
      <c r="N33" s="25">
        <v>11006</v>
      </c>
      <c r="O33" s="25">
        <v>0</v>
      </c>
      <c r="P33" s="25">
        <v>1003.922</v>
      </c>
    </row>
    <row r="34" spans="1:16" ht="15.75" thickBot="1" x14ac:dyDescent="0.3">
      <c r="A34" s="27">
        <v>2004</v>
      </c>
      <c r="B34" s="25">
        <v>28</v>
      </c>
      <c r="C34" s="25"/>
      <c r="D34" s="25">
        <v>1.288</v>
      </c>
      <c r="E34" s="25">
        <v>525</v>
      </c>
      <c r="F34" s="25">
        <v>0</v>
      </c>
      <c r="G34" s="25">
        <v>525</v>
      </c>
      <c r="H34" s="25">
        <v>316</v>
      </c>
      <c r="I34" s="25"/>
      <c r="J34" s="25">
        <v>5.3719999999999999</v>
      </c>
      <c r="K34" s="25">
        <v>16131</v>
      </c>
      <c r="L34" s="25"/>
      <c r="M34" s="25">
        <v>1113.039</v>
      </c>
      <c r="N34" s="25">
        <v>17000</v>
      </c>
      <c r="O34" s="25">
        <v>0</v>
      </c>
      <c r="P34" s="25">
        <v>1644.6990000000001</v>
      </c>
    </row>
    <row r="35" spans="1:16" ht="15.75" thickBot="1" x14ac:dyDescent="0.3">
      <c r="A35" s="27">
        <v>2005</v>
      </c>
      <c r="B35" s="25" t="s">
        <v>60</v>
      </c>
      <c r="C35" s="25"/>
      <c r="D35" s="25"/>
      <c r="E35" s="25">
        <v>291</v>
      </c>
      <c r="F35" s="25">
        <v>1925</v>
      </c>
      <c r="G35" s="25">
        <v>1595.52</v>
      </c>
      <c r="H35" s="25">
        <v>2</v>
      </c>
      <c r="I35" s="25"/>
      <c r="J35" s="25">
        <v>3.4000000000000002E-2</v>
      </c>
      <c r="K35" s="25">
        <v>16076</v>
      </c>
      <c r="L35" s="25">
        <v>9522</v>
      </c>
      <c r="M35" s="25">
        <v>2937.4679999999998</v>
      </c>
      <c r="N35" s="25">
        <v>16369</v>
      </c>
      <c r="O35" s="25">
        <v>11447</v>
      </c>
      <c r="P35" s="25">
        <v>4533.0219999999999</v>
      </c>
    </row>
    <row r="36" spans="1:16" ht="15.75" thickBot="1" x14ac:dyDescent="0.3">
      <c r="A36" s="27">
        <v>2006</v>
      </c>
      <c r="B36" s="25">
        <v>200</v>
      </c>
      <c r="C36" s="25"/>
      <c r="D36" s="25">
        <v>9.1999999999999993</v>
      </c>
      <c r="E36" s="25">
        <v>244</v>
      </c>
      <c r="F36" s="25">
        <v>5304</v>
      </c>
      <c r="G36" s="25">
        <v>4072.866</v>
      </c>
      <c r="H36" s="25">
        <v>0</v>
      </c>
      <c r="I36" s="25">
        <v>838.46</v>
      </c>
      <c r="J36" s="25">
        <v>189.12502000000001</v>
      </c>
      <c r="K36" s="25">
        <v>10532</v>
      </c>
      <c r="L36" s="25">
        <v>4526.2573625090599</v>
      </c>
      <c r="M36" s="25">
        <v>1595.7494136017399</v>
      </c>
      <c r="N36" s="25">
        <v>10976</v>
      </c>
      <c r="O36" s="25">
        <v>10668.71736250906</v>
      </c>
      <c r="P36" s="25">
        <v>5866.9404336017396</v>
      </c>
    </row>
    <row r="37" spans="1:16" ht="15.75" thickBot="1" x14ac:dyDescent="0.3">
      <c r="A37" s="27">
        <v>2007</v>
      </c>
      <c r="B37" s="25">
        <v>200</v>
      </c>
      <c r="C37" s="25"/>
      <c r="D37" s="25">
        <v>9.1999999999999993</v>
      </c>
      <c r="E37" s="25">
        <v>2</v>
      </c>
      <c r="F37" s="25">
        <v>331</v>
      </c>
      <c r="G37" s="25">
        <v>303.71800000000002</v>
      </c>
      <c r="H37" s="25">
        <v>0</v>
      </c>
      <c r="I37" s="25">
        <v>459.83</v>
      </c>
      <c r="J37" s="25">
        <v>107.43971000000001</v>
      </c>
      <c r="K37" s="25">
        <v>9882</v>
      </c>
      <c r="L37" s="25">
        <v>5814.2673180539996</v>
      </c>
      <c r="M37" s="25">
        <v>1798.19732506637</v>
      </c>
      <c r="N37" s="25">
        <v>10084</v>
      </c>
      <c r="O37" s="25">
        <v>6605.0973180539995</v>
      </c>
      <c r="P37" s="25">
        <v>2218.5550350663698</v>
      </c>
    </row>
    <row r="38" spans="1:16" ht="15.75" thickBot="1" x14ac:dyDescent="0.3">
      <c r="A38" s="27">
        <v>2008</v>
      </c>
      <c r="B38" s="25">
        <v>324</v>
      </c>
      <c r="C38" s="25">
        <v>0</v>
      </c>
      <c r="D38" s="25">
        <v>14.904</v>
      </c>
      <c r="E38" s="25">
        <v>48</v>
      </c>
      <c r="F38" s="25">
        <v>447</v>
      </c>
      <c r="G38" s="25">
        <v>324.952</v>
      </c>
      <c r="H38" s="25">
        <v>0</v>
      </c>
      <c r="I38" s="25">
        <v>0</v>
      </c>
      <c r="J38" s="25">
        <v>0</v>
      </c>
      <c r="K38" s="25">
        <v>4436</v>
      </c>
      <c r="L38" s="25">
        <v>3985</v>
      </c>
      <c r="M38" s="25">
        <v>1071.204</v>
      </c>
      <c r="N38" s="25">
        <v>4808</v>
      </c>
      <c r="O38" s="25">
        <v>4432</v>
      </c>
      <c r="P38" s="25">
        <v>1411.06</v>
      </c>
    </row>
    <row r="39" spans="1:16" ht="15.75" thickBot="1" x14ac:dyDescent="0.3">
      <c r="A39" s="27">
        <v>2009</v>
      </c>
      <c r="B39" s="25">
        <v>344</v>
      </c>
      <c r="C39" s="25">
        <v>0</v>
      </c>
      <c r="D39" s="25">
        <v>15.824</v>
      </c>
      <c r="E39" s="25">
        <v>597</v>
      </c>
      <c r="F39" s="25">
        <v>14</v>
      </c>
      <c r="G39" s="25">
        <v>425.56</v>
      </c>
      <c r="H39" s="25">
        <v>0</v>
      </c>
      <c r="I39" s="25"/>
      <c r="J39" s="25">
        <v>0</v>
      </c>
      <c r="K39" s="25">
        <v>11501</v>
      </c>
      <c r="L39" s="25">
        <v>15984</v>
      </c>
      <c r="M39" s="25">
        <v>3862.4969999999998</v>
      </c>
      <c r="N39" s="25">
        <v>12442</v>
      </c>
      <c r="O39" s="25">
        <v>15998</v>
      </c>
      <c r="P39" s="25">
        <v>4303.8809999999994</v>
      </c>
    </row>
    <row r="40" spans="1:16" ht="15.75" thickBot="1" x14ac:dyDescent="0.3">
      <c r="A40" s="27">
        <v>2010</v>
      </c>
      <c r="B40" s="25">
        <v>250</v>
      </c>
      <c r="C40" s="25"/>
      <c r="D40" s="25">
        <v>11.5</v>
      </c>
      <c r="E40" s="25">
        <v>55</v>
      </c>
      <c r="F40" s="25">
        <v>2510</v>
      </c>
      <c r="G40" s="25">
        <v>1983.1659999999999</v>
      </c>
      <c r="H40" s="25">
        <v>2</v>
      </c>
      <c r="I40" s="25">
        <v>714.76</v>
      </c>
      <c r="J40" s="25">
        <v>169.43212</v>
      </c>
      <c r="K40" s="25">
        <v>10016</v>
      </c>
      <c r="L40" s="25">
        <v>9092.3694825859402</v>
      </c>
      <c r="M40" s="25">
        <v>2436.8389406565002</v>
      </c>
      <c r="N40" s="25">
        <v>10323</v>
      </c>
      <c r="O40" s="25">
        <v>12317.12948258594</v>
      </c>
      <c r="P40" s="25">
        <v>4600.9370606565008</v>
      </c>
    </row>
    <row r="41" spans="1:16" ht="15.75" thickBot="1" x14ac:dyDescent="0.3">
      <c r="A41" s="27">
        <v>2011</v>
      </c>
      <c r="B41" s="25">
        <v>268</v>
      </c>
      <c r="C41" s="25">
        <v>0</v>
      </c>
      <c r="D41" s="25">
        <v>12.327999999999999</v>
      </c>
      <c r="E41" s="25">
        <v>46</v>
      </c>
      <c r="F41" s="25">
        <v>2312</v>
      </c>
      <c r="G41" s="25">
        <v>1710.44</v>
      </c>
      <c r="H41" s="25">
        <v>0</v>
      </c>
      <c r="I41" s="25">
        <v>36</v>
      </c>
      <c r="J41" s="25">
        <v>7.2720000000000002</v>
      </c>
      <c r="K41" s="25">
        <v>11934</v>
      </c>
      <c r="L41" s="25">
        <v>5169</v>
      </c>
      <c r="M41" s="25">
        <v>1815.894</v>
      </c>
      <c r="N41" s="25">
        <v>12248</v>
      </c>
      <c r="O41" s="25">
        <v>7517</v>
      </c>
      <c r="P41" s="25">
        <v>3545.9340000000002</v>
      </c>
    </row>
    <row r="42" spans="1:16" ht="15.75" thickBot="1" x14ac:dyDescent="0.3">
      <c r="A42" s="27">
        <v>2012</v>
      </c>
      <c r="B42" s="25">
        <v>321</v>
      </c>
      <c r="C42" s="25"/>
      <c r="D42" s="25">
        <v>14.766</v>
      </c>
      <c r="E42" s="25">
        <v>37</v>
      </c>
      <c r="F42" s="25">
        <v>468</v>
      </c>
      <c r="G42" s="25">
        <v>345.89400000000001</v>
      </c>
      <c r="H42" s="25">
        <v>0</v>
      </c>
      <c r="I42" s="25">
        <v>44</v>
      </c>
      <c r="J42" s="25">
        <v>8.8879999999999999</v>
      </c>
      <c r="K42" s="25">
        <v>8512</v>
      </c>
      <c r="L42" s="25">
        <v>8494</v>
      </c>
      <c r="M42" s="25">
        <v>2218</v>
      </c>
      <c r="N42" s="25">
        <v>8870</v>
      </c>
      <c r="O42" s="25">
        <v>9006</v>
      </c>
      <c r="P42" s="25">
        <v>2587.5479999999998</v>
      </c>
    </row>
    <row r="43" spans="1:16" ht="15.75" thickBot="1" x14ac:dyDescent="0.3">
      <c r="A43" s="27">
        <v>2013</v>
      </c>
      <c r="B43" s="30">
        <v>258</v>
      </c>
      <c r="C43" s="30">
        <v>0</v>
      </c>
      <c r="D43" s="30">
        <v>11.868</v>
      </c>
      <c r="E43" s="30">
        <v>35</v>
      </c>
      <c r="F43" s="30">
        <v>241</v>
      </c>
      <c r="G43" s="30">
        <v>181.22800000000001</v>
      </c>
      <c r="H43" s="30">
        <v>0</v>
      </c>
      <c r="I43" s="30">
        <v>0</v>
      </c>
      <c r="J43" s="30">
        <v>0</v>
      </c>
      <c r="K43" s="30">
        <v>8894</v>
      </c>
      <c r="L43" s="30">
        <v>7555</v>
      </c>
      <c r="M43" s="30">
        <v>2064</v>
      </c>
      <c r="N43" s="25">
        <v>9187</v>
      </c>
      <c r="O43" s="25">
        <v>7796</v>
      </c>
      <c r="P43" s="25">
        <v>2257.096</v>
      </c>
    </row>
    <row r="44" spans="1:16" ht="15.75" thickBot="1" x14ac:dyDescent="0.3">
      <c r="A44" s="27">
        <v>2014</v>
      </c>
      <c r="B44" s="25">
        <v>1637</v>
      </c>
      <c r="C44" s="25">
        <v>0</v>
      </c>
      <c r="D44" s="25">
        <v>75.302000000000007</v>
      </c>
      <c r="E44" s="25">
        <v>311</v>
      </c>
      <c r="F44" s="25">
        <v>3634</v>
      </c>
      <c r="G44" s="25">
        <v>2840.4</v>
      </c>
      <c r="H44" s="25">
        <v>0</v>
      </c>
      <c r="I44" s="25">
        <v>0</v>
      </c>
      <c r="J44" s="25">
        <v>0</v>
      </c>
      <c r="K44" s="25">
        <v>10093</v>
      </c>
      <c r="L44" s="25">
        <v>7592</v>
      </c>
      <c r="M44" s="25">
        <v>2154</v>
      </c>
      <c r="N44" s="25">
        <v>12041</v>
      </c>
      <c r="O44" s="25">
        <v>11226</v>
      </c>
      <c r="P44" s="25">
        <v>5069.7020000000002</v>
      </c>
    </row>
    <row r="45" spans="1:16" ht="15.75" thickBot="1" x14ac:dyDescent="0.3">
      <c r="A45" s="27">
        <v>2015</v>
      </c>
      <c r="B45" s="25">
        <v>261</v>
      </c>
      <c r="C45" s="25"/>
      <c r="D45" s="25">
        <v>12.006</v>
      </c>
      <c r="E45" s="25">
        <v>54</v>
      </c>
      <c r="F45" s="25">
        <v>1162</v>
      </c>
      <c r="G45" s="25">
        <v>848.37</v>
      </c>
      <c r="H45" s="25">
        <v>0</v>
      </c>
      <c r="I45" s="25">
        <v>0</v>
      </c>
      <c r="J45" s="25">
        <v>0</v>
      </c>
      <c r="K45" s="25">
        <v>13475</v>
      </c>
      <c r="L45" s="25">
        <v>10694</v>
      </c>
      <c r="M45" s="25">
        <v>2983</v>
      </c>
      <c r="N45" s="25">
        <v>13790</v>
      </c>
      <c r="O45" s="25">
        <v>11856</v>
      </c>
      <c r="P45" s="25">
        <v>3843.3760000000002</v>
      </c>
    </row>
    <row r="46" spans="1:16" ht="15.75" thickBot="1" x14ac:dyDescent="0.3">
      <c r="A46" s="27">
        <v>2016</v>
      </c>
      <c r="B46" s="25">
        <v>347</v>
      </c>
      <c r="C46" s="25">
        <v>0</v>
      </c>
      <c r="D46" s="25">
        <v>15.962</v>
      </c>
      <c r="E46" s="25">
        <v>0</v>
      </c>
      <c r="F46" s="25">
        <v>15</v>
      </c>
      <c r="G46" s="25">
        <v>13.286</v>
      </c>
      <c r="H46" s="25">
        <v>0</v>
      </c>
      <c r="I46" s="25">
        <v>0</v>
      </c>
      <c r="J46" s="25">
        <v>0</v>
      </c>
      <c r="K46" s="25">
        <v>9261</v>
      </c>
      <c r="L46" s="25">
        <v>8021</v>
      </c>
      <c r="M46" s="25">
        <v>2179</v>
      </c>
      <c r="N46" s="25">
        <v>9608</v>
      </c>
      <c r="O46" s="25">
        <v>8036</v>
      </c>
      <c r="P46" s="25">
        <v>2208.248</v>
      </c>
    </row>
    <row r="47" spans="1:16" ht="15.75" thickBot="1" x14ac:dyDescent="0.3">
      <c r="A47" s="27">
        <v>2017</v>
      </c>
      <c r="B47" s="25">
        <v>216</v>
      </c>
      <c r="C47" s="25">
        <v>7</v>
      </c>
      <c r="D47" s="25">
        <v>16.558</v>
      </c>
      <c r="E47" s="25">
        <v>12</v>
      </c>
      <c r="F47" s="25">
        <v>747</v>
      </c>
      <c r="G47" s="25">
        <v>544.49400000000003</v>
      </c>
      <c r="H47" s="25">
        <v>0</v>
      </c>
      <c r="I47" s="25">
        <v>0</v>
      </c>
      <c r="J47" s="25">
        <v>0</v>
      </c>
      <c r="K47" s="25">
        <v>14053</v>
      </c>
      <c r="L47" s="25">
        <v>15984</v>
      </c>
      <c r="M47" s="25">
        <v>4038</v>
      </c>
      <c r="N47" s="25">
        <v>14281</v>
      </c>
      <c r="O47" s="25">
        <v>16738</v>
      </c>
      <c r="P47" s="25">
        <v>4599.0519999999997</v>
      </c>
    </row>
    <row r="48" spans="1:16" ht="15.75" thickBot="1" x14ac:dyDescent="0.3">
      <c r="A48" s="27">
        <v>2018</v>
      </c>
      <c r="B48" s="25">
        <v>507</v>
      </c>
      <c r="C48" s="25">
        <v>0</v>
      </c>
      <c r="D48" s="25">
        <v>23</v>
      </c>
      <c r="E48" s="25">
        <v>28</v>
      </c>
      <c r="F48" s="25">
        <v>1678</v>
      </c>
      <c r="G48" s="25">
        <v>1458</v>
      </c>
      <c r="H48" s="25">
        <v>0</v>
      </c>
      <c r="I48" s="25">
        <v>0</v>
      </c>
      <c r="J48" s="25">
        <v>0</v>
      </c>
      <c r="K48" s="25">
        <v>14045</v>
      </c>
      <c r="L48" s="25">
        <v>15434</v>
      </c>
      <c r="M48" s="25">
        <v>3932</v>
      </c>
      <c r="N48" s="25">
        <v>14580</v>
      </c>
      <c r="O48" s="25">
        <v>17112</v>
      </c>
      <c r="P48" s="25">
        <v>5413</v>
      </c>
    </row>
    <row r="49" spans="1:16" ht="15.75" thickBot="1" x14ac:dyDescent="0.3">
      <c r="A49" s="27">
        <v>2019</v>
      </c>
      <c r="B49" s="25">
        <v>356</v>
      </c>
      <c r="C49" s="25">
        <v>3</v>
      </c>
      <c r="D49" s="25">
        <v>19</v>
      </c>
      <c r="E49" s="25">
        <v>60</v>
      </c>
      <c r="F49" s="25">
        <v>560</v>
      </c>
      <c r="G49" s="25">
        <v>415</v>
      </c>
      <c r="H49" s="25">
        <v>0</v>
      </c>
      <c r="I49" s="25">
        <v>0</v>
      </c>
      <c r="J49" s="25">
        <v>0</v>
      </c>
      <c r="K49" s="25">
        <v>11226</v>
      </c>
      <c r="L49" s="25">
        <v>14904</v>
      </c>
      <c r="M49" s="25">
        <v>3636</v>
      </c>
      <c r="N49" s="25">
        <v>11642</v>
      </c>
      <c r="O49" s="25">
        <v>15467</v>
      </c>
      <c r="P49" s="25">
        <v>4070</v>
      </c>
    </row>
    <row r="50" spans="1:16" ht="15.75" thickBot="1" x14ac:dyDescent="0.3">
      <c r="A50" s="9">
        <v>2020</v>
      </c>
      <c r="B50" s="79">
        <v>894</v>
      </c>
      <c r="C50" s="79">
        <v>38</v>
      </c>
      <c r="D50" s="79">
        <v>77</v>
      </c>
      <c r="E50" s="79">
        <v>0</v>
      </c>
      <c r="F50" s="79">
        <v>13</v>
      </c>
      <c r="G50" s="79">
        <v>11</v>
      </c>
      <c r="H50" s="79">
        <v>0</v>
      </c>
      <c r="I50" s="79">
        <v>0</v>
      </c>
      <c r="J50" s="79">
        <v>0</v>
      </c>
      <c r="K50" s="79">
        <v>6589</v>
      </c>
      <c r="L50" s="79">
        <v>9169</v>
      </c>
      <c r="M50" s="79">
        <v>2215.0889999999999</v>
      </c>
      <c r="N50" s="79">
        <v>7483</v>
      </c>
      <c r="O50" s="79">
        <v>9220</v>
      </c>
      <c r="P50" s="79">
        <v>2303.1030000000001</v>
      </c>
    </row>
    <row r="51" spans="1:16" ht="15.75" thickBot="1" x14ac:dyDescent="0.3">
      <c r="A51" s="27">
        <v>2021</v>
      </c>
      <c r="B51" s="25">
        <v>843</v>
      </c>
      <c r="C51" s="25"/>
      <c r="D51" s="25">
        <v>39</v>
      </c>
      <c r="E51" s="25">
        <v>0</v>
      </c>
      <c r="F51" s="25">
        <v>0</v>
      </c>
      <c r="G51" s="25">
        <v>0</v>
      </c>
      <c r="H51" s="25"/>
      <c r="I51" s="25"/>
      <c r="J51" s="25"/>
      <c r="K51" s="25">
        <v>8552</v>
      </c>
      <c r="L51" s="25">
        <v>12391</v>
      </c>
      <c r="M51" s="25">
        <v>2969.16</v>
      </c>
      <c r="N51" s="25">
        <v>9395</v>
      </c>
      <c r="O51" s="25">
        <v>12391</v>
      </c>
      <c r="P51" s="25">
        <v>3007.9380000000001</v>
      </c>
    </row>
    <row r="52" spans="1:16" ht="15.75" thickBot="1" x14ac:dyDescent="0.3">
      <c r="A52" s="23">
        <v>2022</v>
      </c>
      <c r="B52" s="161">
        <v>1326</v>
      </c>
      <c r="C52" s="161"/>
      <c r="D52" s="161">
        <v>61</v>
      </c>
      <c r="E52" s="161">
        <v>0</v>
      </c>
      <c r="F52" s="161">
        <v>4</v>
      </c>
      <c r="G52" s="161">
        <v>3</v>
      </c>
      <c r="H52" s="161">
        <v>0</v>
      </c>
      <c r="I52" s="161">
        <v>1.67</v>
      </c>
      <c r="J52" s="161">
        <v>0.39578999999999998</v>
      </c>
      <c r="K52" s="161">
        <v>4609</v>
      </c>
      <c r="L52" s="161">
        <v>8927</v>
      </c>
      <c r="M52" s="161">
        <v>2032.0050000000001</v>
      </c>
      <c r="N52" s="161">
        <v>5935</v>
      </c>
      <c r="O52" s="161">
        <v>8932.67</v>
      </c>
      <c r="P52" s="161">
        <v>2096.2767899999999</v>
      </c>
    </row>
    <row r="53" spans="1:16" x14ac:dyDescent="0.25">
      <c r="A53" s="197" t="s">
        <v>62</v>
      </c>
    </row>
    <row r="54" spans="1:16" x14ac:dyDescent="0.25">
      <c r="A54" s="197" t="s">
        <v>63</v>
      </c>
    </row>
    <row r="55" spans="1:16" x14ac:dyDescent="0.25">
      <c r="A55" s="207" t="s">
        <v>54</v>
      </c>
    </row>
    <row r="56" spans="1:16" x14ac:dyDescent="0.25">
      <c r="A56" s="207" t="s">
        <v>181</v>
      </c>
    </row>
    <row r="100" spans="1:53" s="75" customFormat="1" x14ac:dyDescent="0.25">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6"/>
      <c r="AO100" s="76"/>
      <c r="AP100" s="76"/>
      <c r="AQ100" s="76"/>
      <c r="AR100" s="76"/>
      <c r="AS100" s="76"/>
      <c r="AT100" s="76"/>
      <c r="AU100" s="76"/>
      <c r="AV100" s="76"/>
      <c r="AW100" s="76"/>
      <c r="AX100" s="76"/>
      <c r="AY100" s="76"/>
      <c r="AZ100" s="76"/>
      <c r="BA100" s="76"/>
    </row>
    <row r="102" spans="1:53" ht="15.75" thickBot="1" x14ac:dyDescent="0.3">
      <c r="A102" s="6" t="s">
        <v>139</v>
      </c>
    </row>
    <row r="103" spans="1:53" ht="15.75" thickBot="1" x14ac:dyDescent="0.3">
      <c r="A103" s="251" t="s">
        <v>5</v>
      </c>
      <c r="B103" s="242" t="s">
        <v>61</v>
      </c>
      <c r="C103" s="243"/>
      <c r="D103" s="243"/>
      <c r="E103" s="243"/>
      <c r="F103" s="243"/>
      <c r="G103" s="243"/>
      <c r="H103" s="243"/>
      <c r="I103" s="243"/>
      <c r="J103" s="243"/>
      <c r="K103" s="243"/>
      <c r="L103" s="243"/>
      <c r="M103" s="243"/>
      <c r="N103" s="243"/>
      <c r="O103" s="243"/>
      <c r="P103" s="244"/>
    </row>
    <row r="104" spans="1:53" ht="18" customHeight="1" thickBot="1" x14ac:dyDescent="0.3">
      <c r="A104" s="252"/>
      <c r="B104" s="253" t="s">
        <v>48</v>
      </c>
      <c r="C104" s="254"/>
      <c r="D104" s="255"/>
      <c r="E104" s="253" t="s">
        <v>165</v>
      </c>
      <c r="F104" s="254"/>
      <c r="G104" s="255"/>
      <c r="H104" s="253" t="s">
        <v>164</v>
      </c>
      <c r="I104" s="254"/>
      <c r="J104" s="255"/>
      <c r="K104" s="253" t="s">
        <v>59</v>
      </c>
      <c r="L104" s="254"/>
      <c r="M104" s="255"/>
      <c r="N104" s="253" t="s">
        <v>9</v>
      </c>
      <c r="O104" s="254"/>
      <c r="P104" s="255"/>
    </row>
    <row r="105" spans="1:53" ht="15.75" thickBot="1" x14ac:dyDescent="0.3">
      <c r="A105" s="256"/>
      <c r="B105" s="38" t="s">
        <v>29</v>
      </c>
      <c r="C105" s="93" t="s">
        <v>30</v>
      </c>
      <c r="D105" s="93" t="s">
        <v>21</v>
      </c>
      <c r="E105" s="29" t="s">
        <v>29</v>
      </c>
      <c r="F105" s="29" t="s">
        <v>30</v>
      </c>
      <c r="G105" s="29" t="s">
        <v>21</v>
      </c>
      <c r="H105" s="29" t="s">
        <v>29</v>
      </c>
      <c r="I105" s="29" t="s">
        <v>30</v>
      </c>
      <c r="J105" s="29" t="s">
        <v>21</v>
      </c>
      <c r="K105" s="29" t="s">
        <v>29</v>
      </c>
      <c r="L105" s="29" t="s">
        <v>30</v>
      </c>
      <c r="M105" s="29" t="s">
        <v>21</v>
      </c>
      <c r="N105" s="29" t="s">
        <v>29</v>
      </c>
      <c r="O105" s="29" t="s">
        <v>30</v>
      </c>
      <c r="P105" s="29" t="s">
        <v>21</v>
      </c>
    </row>
    <row r="106" spans="1:53" ht="15.75" thickBot="1" x14ac:dyDescent="0.3">
      <c r="A106" s="77" t="s">
        <v>13</v>
      </c>
      <c r="B106" s="79" t="s">
        <v>60</v>
      </c>
      <c r="C106" s="79" t="str">
        <f t="shared" ref="C106:J106" si="0">IFERROR(AVERAGEIFS(C$2:C$83,$A$2:$A$83,"&gt;=1975",$A$2:$A$83,"&lt;=1978"),"")</f>
        <v/>
      </c>
      <c r="D106" s="79" t="str">
        <f t="shared" si="0"/>
        <v/>
      </c>
      <c r="E106" s="79">
        <f t="shared" si="0"/>
        <v>41702.25</v>
      </c>
      <c r="F106" s="79">
        <f t="shared" si="0"/>
        <v>0</v>
      </c>
      <c r="G106" s="79">
        <f t="shared" si="0"/>
        <v>34476.892500000002</v>
      </c>
      <c r="H106" s="79">
        <f t="shared" si="0"/>
        <v>22205.75</v>
      </c>
      <c r="I106" s="79" t="str">
        <f t="shared" si="0"/>
        <v/>
      </c>
      <c r="J106" s="79">
        <f t="shared" si="0"/>
        <v>377.49775</v>
      </c>
      <c r="K106" s="79" t="s">
        <v>60</v>
      </c>
      <c r="L106" s="79" t="str">
        <f>IFERROR(AVERAGEIFS(L$2:L$83,$A$2:$A$83,"&gt;=1975",$A$2:$A$83,"&lt;=1978"),"")</f>
        <v/>
      </c>
      <c r="M106" s="79" t="str">
        <f>IFERROR(AVERAGEIFS(M$2:M$83,$A$2:$A$83,"&gt;=1975",$A$2:$A$83,"&lt;=1978"),"")</f>
        <v/>
      </c>
      <c r="N106" s="79">
        <f>IFERROR(AVERAGEIFS(N$2:N$83,$A$2:$A$83,"&gt;=1975",$A$2:$A$83,"&lt;=1978"),"")</f>
        <v>63908</v>
      </c>
      <c r="O106" s="79">
        <f>IFERROR(AVERAGEIFS(O$2:O$83,$A$2:$A$83,"&gt;=1975",$A$2:$A$83,"&lt;=1978"),"")</f>
        <v>0</v>
      </c>
      <c r="P106" s="79">
        <f>IFERROR(AVERAGEIFS(P$2:P$83,$A$2:$A$83,"&gt;=1975",$A$2:$A$83,"&lt;=1978"),"")</f>
        <v>34854.390249999997</v>
      </c>
    </row>
    <row r="107" spans="1:53" ht="15.75" thickBot="1" x14ac:dyDescent="0.3">
      <c r="A107" s="77" t="s">
        <v>14</v>
      </c>
      <c r="B107" s="79" t="s">
        <v>60</v>
      </c>
      <c r="C107" s="79" t="str">
        <f t="shared" ref="C107:J107" si="1">IFERROR(AVERAGEIFS(C$2:C$83,$A$2:$A$83,"&gt;=1979",$A$2:$A$83,"&lt;=1984"),"")</f>
        <v/>
      </c>
      <c r="D107" s="79" t="str">
        <f t="shared" si="1"/>
        <v/>
      </c>
      <c r="E107" s="79">
        <f t="shared" si="1"/>
        <v>27735.833333333332</v>
      </c>
      <c r="F107" s="79">
        <f t="shared" si="1"/>
        <v>0</v>
      </c>
      <c r="G107" s="79">
        <f t="shared" si="1"/>
        <v>27735.833333333332</v>
      </c>
      <c r="H107" s="79">
        <f t="shared" si="1"/>
        <v>12162.833333333334</v>
      </c>
      <c r="I107" s="79" t="str">
        <f t="shared" si="1"/>
        <v/>
      </c>
      <c r="J107" s="79">
        <f t="shared" si="1"/>
        <v>206.76816666666664</v>
      </c>
      <c r="K107" s="79" t="s">
        <v>60</v>
      </c>
      <c r="L107" s="79" t="str">
        <f>IFERROR(AVERAGEIFS(L$2:L$83,$A$2:$A$83,"&gt;=1979",$A$2:$A$83,"&lt;=1984"),"")</f>
        <v/>
      </c>
      <c r="M107" s="79" t="str">
        <f>IFERROR(AVERAGEIFS(M$2:M$83,$A$2:$A$83,"&gt;=1979",$A$2:$A$83,"&lt;=1984"),"")</f>
        <v/>
      </c>
      <c r="N107" s="79">
        <f>IFERROR(AVERAGEIFS(N$2:N$83,$A$2:$A$83,"&gt;=1979",$A$2:$A$83,"&lt;=1984"),"")</f>
        <v>39898.666666666664</v>
      </c>
      <c r="O107" s="79">
        <f>IFERROR(AVERAGEIFS(O$2:O$83,$A$2:$A$83,"&gt;=1979",$A$2:$A$83,"&lt;=1984"),"")</f>
        <v>0</v>
      </c>
      <c r="P107" s="79">
        <f>IFERROR(AVERAGEIFS(P$2:P$83,$A$2:$A$83,"&gt;=1979",$A$2:$A$83,"&lt;=1984"),"")</f>
        <v>27942.601500000001</v>
      </c>
    </row>
    <row r="108" spans="1:53" ht="15.75" thickBot="1" x14ac:dyDescent="0.3">
      <c r="A108" s="77" t="s">
        <v>15</v>
      </c>
      <c r="B108" s="79">
        <f t="shared" ref="B108:P108" si="2">IFERROR(AVERAGEIFS(B$2:B$83,$A$2:$A$83,"&gt;=1985",$A$2:$A$83,"&lt;=1995"),"")</f>
        <v>281.39999999999998</v>
      </c>
      <c r="C108" s="79" t="str">
        <f t="shared" si="2"/>
        <v/>
      </c>
      <c r="D108" s="79">
        <f t="shared" si="2"/>
        <v>12.944400000000002</v>
      </c>
      <c r="E108" s="79">
        <f t="shared" si="2"/>
        <v>15831.454545454546</v>
      </c>
      <c r="F108" s="79">
        <f t="shared" si="2"/>
        <v>0</v>
      </c>
      <c r="G108" s="79">
        <f t="shared" si="2"/>
        <v>15831.454545454546</v>
      </c>
      <c r="H108" s="79">
        <f t="shared" si="2"/>
        <v>2303.909090909091</v>
      </c>
      <c r="I108" s="79" t="str">
        <f t="shared" si="2"/>
        <v/>
      </c>
      <c r="J108" s="79">
        <f t="shared" si="2"/>
        <v>39.166454545454549</v>
      </c>
      <c r="K108" s="79">
        <f t="shared" si="2"/>
        <v>9437.7999999999993</v>
      </c>
      <c r="L108" s="79" t="str">
        <f t="shared" si="2"/>
        <v/>
      </c>
      <c r="M108" s="79">
        <f t="shared" si="2"/>
        <v>651.20820000000003</v>
      </c>
      <c r="N108" s="79">
        <f t="shared" si="2"/>
        <v>22553.18181818182</v>
      </c>
      <c r="O108" s="79">
        <f t="shared" si="2"/>
        <v>0</v>
      </c>
      <c r="P108" s="79">
        <f t="shared" si="2"/>
        <v>16172.50854545455</v>
      </c>
    </row>
    <row r="109" spans="1:53" ht="15.75" thickBot="1" x14ac:dyDescent="0.3">
      <c r="A109" s="77" t="s">
        <v>16</v>
      </c>
      <c r="B109" s="79">
        <f t="shared" ref="B109:P109" si="3">IFERROR(AVERAGEIFS(B$2:B$83,$A$2:$A$83,"&gt;=1996",$A$2:$A$83,"&lt;=1998"),"")</f>
        <v>141.33333333333334</v>
      </c>
      <c r="C109" s="79" t="str">
        <f t="shared" si="3"/>
        <v/>
      </c>
      <c r="D109" s="79">
        <f t="shared" si="3"/>
        <v>6.5013333333333323</v>
      </c>
      <c r="E109" s="79">
        <f t="shared" si="3"/>
        <v>606</v>
      </c>
      <c r="F109" s="79">
        <f t="shared" si="3"/>
        <v>0</v>
      </c>
      <c r="G109" s="79">
        <f t="shared" si="3"/>
        <v>606</v>
      </c>
      <c r="H109" s="79">
        <f t="shared" si="3"/>
        <v>1125</v>
      </c>
      <c r="I109" s="79" t="str">
        <f t="shared" si="3"/>
        <v/>
      </c>
      <c r="J109" s="79">
        <f t="shared" si="3"/>
        <v>19.125</v>
      </c>
      <c r="K109" s="79">
        <f t="shared" si="3"/>
        <v>3271.3333333333335</v>
      </c>
      <c r="L109" s="79" t="str">
        <f t="shared" si="3"/>
        <v/>
      </c>
      <c r="M109" s="79">
        <f t="shared" si="3"/>
        <v>225.72199999999998</v>
      </c>
      <c r="N109" s="79">
        <f t="shared" si="3"/>
        <v>5143.666666666667</v>
      </c>
      <c r="O109" s="79">
        <f t="shared" si="3"/>
        <v>0</v>
      </c>
      <c r="P109" s="79">
        <f t="shared" si="3"/>
        <v>857.34833333333336</v>
      </c>
    </row>
    <row r="110" spans="1:53" ht="15.75" thickBot="1" x14ac:dyDescent="0.3">
      <c r="A110" s="5" t="s">
        <v>17</v>
      </c>
      <c r="B110" s="79">
        <f t="shared" ref="B110:P110" si="4">IFERROR(AVERAGEIFS(B$2:B$83,$A$2:$A$83,"&gt;=1999",$A$2:$A$83,"&lt;=2008"),"")</f>
        <v>259.22222222222223</v>
      </c>
      <c r="C110" s="79">
        <f t="shared" si="4"/>
        <v>0</v>
      </c>
      <c r="D110" s="79">
        <f t="shared" si="4"/>
        <v>11.924222222222223</v>
      </c>
      <c r="E110" s="79">
        <f t="shared" si="4"/>
        <v>306.89999999999998</v>
      </c>
      <c r="F110" s="79">
        <f t="shared" si="4"/>
        <v>800.7</v>
      </c>
      <c r="G110" s="79">
        <f t="shared" si="4"/>
        <v>878.10560000000009</v>
      </c>
      <c r="H110" s="79">
        <f t="shared" si="4"/>
        <v>197.6571428571429</v>
      </c>
      <c r="I110" s="79">
        <f t="shared" si="4"/>
        <v>432.76333333333332</v>
      </c>
      <c r="J110" s="79">
        <f t="shared" si="4"/>
        <v>33.016644428571432</v>
      </c>
      <c r="K110" s="79">
        <f t="shared" si="4"/>
        <v>8969.9</v>
      </c>
      <c r="L110" s="79">
        <f t="shared" si="4"/>
        <v>5961.8811701407649</v>
      </c>
      <c r="M110" s="79">
        <f t="shared" si="4"/>
        <v>1076.7955738668111</v>
      </c>
      <c r="N110" s="79">
        <f t="shared" si="4"/>
        <v>9707.7571428571428</v>
      </c>
      <c r="O110" s="79">
        <f t="shared" si="4"/>
        <v>3315.2814680563051</v>
      </c>
      <c r="P110" s="79">
        <f t="shared" si="4"/>
        <v>1998.6496182953827</v>
      </c>
    </row>
    <row r="111" spans="1:53" ht="15.75" thickBot="1" x14ac:dyDescent="0.3">
      <c r="A111" s="27">
        <v>2009</v>
      </c>
      <c r="B111" s="30">
        <f t="shared" ref="B111:P124" si="5">IF(VLOOKUP($A111,$A$3:$Z$92,COLUMN(B111),FALSE)="","",VLOOKUP($A111,$A$3:$Z$92,COLUMN(B111),FALSE))</f>
        <v>344</v>
      </c>
      <c r="C111" s="30">
        <f t="shared" si="5"/>
        <v>0</v>
      </c>
      <c r="D111" s="30">
        <f t="shared" si="5"/>
        <v>15.824</v>
      </c>
      <c r="E111" s="30">
        <f t="shared" si="5"/>
        <v>597</v>
      </c>
      <c r="F111" s="30">
        <f t="shared" si="5"/>
        <v>14</v>
      </c>
      <c r="G111" s="30">
        <f t="shared" si="5"/>
        <v>425.56</v>
      </c>
      <c r="H111" s="30">
        <f t="shared" si="5"/>
        <v>0</v>
      </c>
      <c r="I111" s="30" t="str">
        <f t="shared" si="5"/>
        <v/>
      </c>
      <c r="J111" s="30">
        <f t="shared" si="5"/>
        <v>0</v>
      </c>
      <c r="K111" s="30">
        <f t="shared" si="5"/>
        <v>11501</v>
      </c>
      <c r="L111" s="30">
        <f t="shared" si="5"/>
        <v>15984</v>
      </c>
      <c r="M111" s="30">
        <f t="shared" si="5"/>
        <v>3862.4969999999998</v>
      </c>
      <c r="N111" s="30">
        <f t="shared" si="5"/>
        <v>12442</v>
      </c>
      <c r="O111" s="30">
        <f t="shared" si="5"/>
        <v>15998</v>
      </c>
      <c r="P111" s="30">
        <f t="shared" si="5"/>
        <v>4303.8809999999994</v>
      </c>
    </row>
    <row r="112" spans="1:53" ht="15.75" thickBot="1" x14ac:dyDescent="0.3">
      <c r="A112" s="27">
        <v>2010</v>
      </c>
      <c r="B112" s="30">
        <f t="shared" si="5"/>
        <v>250</v>
      </c>
      <c r="C112" s="30" t="str">
        <f t="shared" si="5"/>
        <v/>
      </c>
      <c r="D112" s="30">
        <f t="shared" si="5"/>
        <v>11.5</v>
      </c>
      <c r="E112" s="30">
        <f t="shared" si="5"/>
        <v>55</v>
      </c>
      <c r="F112" s="30">
        <f t="shared" si="5"/>
        <v>2510</v>
      </c>
      <c r="G112" s="30">
        <f t="shared" si="5"/>
        <v>1983.1659999999999</v>
      </c>
      <c r="H112" s="30">
        <f t="shared" si="5"/>
        <v>2</v>
      </c>
      <c r="I112" s="30">
        <f t="shared" si="5"/>
        <v>714.76</v>
      </c>
      <c r="J112" s="30">
        <f t="shared" si="5"/>
        <v>169.43212</v>
      </c>
      <c r="K112" s="30">
        <f t="shared" si="5"/>
        <v>10016</v>
      </c>
      <c r="L112" s="30">
        <f t="shared" si="5"/>
        <v>9092.3694825859402</v>
      </c>
      <c r="M112" s="30">
        <f t="shared" si="5"/>
        <v>2436.8389406565002</v>
      </c>
      <c r="N112" s="30">
        <f t="shared" si="5"/>
        <v>10323</v>
      </c>
      <c r="O112" s="30">
        <f t="shared" si="5"/>
        <v>12317.12948258594</v>
      </c>
      <c r="P112" s="30">
        <f t="shared" si="5"/>
        <v>4600.9370606565008</v>
      </c>
    </row>
    <row r="113" spans="1:16" ht="15.75" thickBot="1" x14ac:dyDescent="0.3">
      <c r="A113" s="27">
        <v>2011</v>
      </c>
      <c r="B113" s="30">
        <f t="shared" si="5"/>
        <v>268</v>
      </c>
      <c r="C113" s="30">
        <f t="shared" si="5"/>
        <v>0</v>
      </c>
      <c r="D113" s="30">
        <f t="shared" si="5"/>
        <v>12.327999999999999</v>
      </c>
      <c r="E113" s="30">
        <f t="shared" si="5"/>
        <v>46</v>
      </c>
      <c r="F113" s="30">
        <f t="shared" si="5"/>
        <v>2312</v>
      </c>
      <c r="G113" s="30">
        <f t="shared" si="5"/>
        <v>1710.44</v>
      </c>
      <c r="H113" s="30">
        <f t="shared" si="5"/>
        <v>0</v>
      </c>
      <c r="I113" s="30">
        <f t="shared" si="5"/>
        <v>36</v>
      </c>
      <c r="J113" s="30">
        <f t="shared" si="5"/>
        <v>7.2720000000000002</v>
      </c>
      <c r="K113" s="30">
        <f t="shared" si="5"/>
        <v>11934</v>
      </c>
      <c r="L113" s="30">
        <f t="shared" si="5"/>
        <v>5169</v>
      </c>
      <c r="M113" s="30">
        <f t="shared" si="5"/>
        <v>1815.894</v>
      </c>
      <c r="N113" s="30">
        <f t="shared" si="5"/>
        <v>12248</v>
      </c>
      <c r="O113" s="30">
        <f t="shared" si="5"/>
        <v>7517</v>
      </c>
      <c r="P113" s="30">
        <f t="shared" si="5"/>
        <v>3545.9340000000002</v>
      </c>
    </row>
    <row r="114" spans="1:16" ht="15.75" thickBot="1" x14ac:dyDescent="0.3">
      <c r="A114" s="27">
        <v>2012</v>
      </c>
      <c r="B114" s="30">
        <f t="shared" si="5"/>
        <v>321</v>
      </c>
      <c r="C114" s="30" t="str">
        <f t="shared" si="5"/>
        <v/>
      </c>
      <c r="D114" s="30">
        <f t="shared" si="5"/>
        <v>14.766</v>
      </c>
      <c r="E114" s="30">
        <f t="shared" si="5"/>
        <v>37</v>
      </c>
      <c r="F114" s="30">
        <f t="shared" si="5"/>
        <v>468</v>
      </c>
      <c r="G114" s="30">
        <f t="shared" si="5"/>
        <v>345.89400000000001</v>
      </c>
      <c r="H114" s="30">
        <f t="shared" si="5"/>
        <v>0</v>
      </c>
      <c r="I114" s="30">
        <f t="shared" si="5"/>
        <v>44</v>
      </c>
      <c r="J114" s="30">
        <f t="shared" si="5"/>
        <v>8.8879999999999999</v>
      </c>
      <c r="K114" s="30">
        <f t="shared" si="5"/>
        <v>8512</v>
      </c>
      <c r="L114" s="30">
        <f t="shared" si="5"/>
        <v>8494</v>
      </c>
      <c r="M114" s="30">
        <f t="shared" si="5"/>
        <v>2218</v>
      </c>
      <c r="N114" s="30">
        <f t="shared" si="5"/>
        <v>8870</v>
      </c>
      <c r="O114" s="30">
        <f t="shared" si="5"/>
        <v>9006</v>
      </c>
      <c r="P114" s="30">
        <f t="shared" si="5"/>
        <v>2587.5479999999998</v>
      </c>
    </row>
    <row r="115" spans="1:16" ht="15.75" thickBot="1" x14ac:dyDescent="0.3">
      <c r="A115" s="27">
        <v>2013</v>
      </c>
      <c r="B115" s="30">
        <f t="shared" si="5"/>
        <v>258</v>
      </c>
      <c r="C115" s="30">
        <f t="shared" si="5"/>
        <v>0</v>
      </c>
      <c r="D115" s="30">
        <f t="shared" si="5"/>
        <v>11.868</v>
      </c>
      <c r="E115" s="30">
        <f t="shared" si="5"/>
        <v>35</v>
      </c>
      <c r="F115" s="30">
        <f t="shared" si="5"/>
        <v>241</v>
      </c>
      <c r="G115" s="30">
        <f t="shared" si="5"/>
        <v>181.22800000000001</v>
      </c>
      <c r="H115" s="30">
        <f t="shared" si="5"/>
        <v>0</v>
      </c>
      <c r="I115" s="30">
        <f t="shared" si="5"/>
        <v>0</v>
      </c>
      <c r="J115" s="30">
        <f t="shared" si="5"/>
        <v>0</v>
      </c>
      <c r="K115" s="30">
        <f t="shared" si="5"/>
        <v>8894</v>
      </c>
      <c r="L115" s="30">
        <f t="shared" si="5"/>
        <v>7555</v>
      </c>
      <c r="M115" s="30">
        <f t="shared" si="5"/>
        <v>2064</v>
      </c>
      <c r="N115" s="30">
        <f t="shared" si="5"/>
        <v>9187</v>
      </c>
      <c r="O115" s="30">
        <f t="shared" si="5"/>
        <v>7796</v>
      </c>
      <c r="P115" s="30">
        <f t="shared" si="5"/>
        <v>2257.096</v>
      </c>
    </row>
    <row r="116" spans="1:16" ht="15.75" thickBot="1" x14ac:dyDescent="0.3">
      <c r="A116" s="27">
        <v>2014</v>
      </c>
      <c r="B116" s="30">
        <f t="shared" si="5"/>
        <v>1637</v>
      </c>
      <c r="C116" s="30">
        <f t="shared" si="5"/>
        <v>0</v>
      </c>
      <c r="D116" s="30">
        <f t="shared" si="5"/>
        <v>75.302000000000007</v>
      </c>
      <c r="E116" s="30">
        <f t="shared" si="5"/>
        <v>311</v>
      </c>
      <c r="F116" s="30">
        <f t="shared" si="5"/>
        <v>3634</v>
      </c>
      <c r="G116" s="30">
        <f t="shared" si="5"/>
        <v>2840.4</v>
      </c>
      <c r="H116" s="30">
        <f t="shared" si="5"/>
        <v>0</v>
      </c>
      <c r="I116" s="30">
        <f t="shared" si="5"/>
        <v>0</v>
      </c>
      <c r="J116" s="30">
        <f t="shared" si="5"/>
        <v>0</v>
      </c>
      <c r="K116" s="30">
        <f t="shared" si="5"/>
        <v>10093</v>
      </c>
      <c r="L116" s="30">
        <f t="shared" si="5"/>
        <v>7592</v>
      </c>
      <c r="M116" s="30">
        <f t="shared" si="5"/>
        <v>2154</v>
      </c>
      <c r="N116" s="30">
        <f t="shared" si="5"/>
        <v>12041</v>
      </c>
      <c r="O116" s="30">
        <f t="shared" si="5"/>
        <v>11226</v>
      </c>
      <c r="P116" s="30">
        <f t="shared" si="5"/>
        <v>5069.7020000000002</v>
      </c>
    </row>
    <row r="117" spans="1:16" ht="15.75" thickBot="1" x14ac:dyDescent="0.3">
      <c r="A117" s="27">
        <v>2015</v>
      </c>
      <c r="B117" s="30">
        <f t="shared" si="5"/>
        <v>261</v>
      </c>
      <c r="C117" s="30" t="str">
        <f t="shared" si="5"/>
        <v/>
      </c>
      <c r="D117" s="30">
        <f t="shared" si="5"/>
        <v>12.006</v>
      </c>
      <c r="E117" s="30">
        <f t="shared" si="5"/>
        <v>54</v>
      </c>
      <c r="F117" s="30">
        <f t="shared" si="5"/>
        <v>1162</v>
      </c>
      <c r="G117" s="30">
        <f t="shared" si="5"/>
        <v>848.37</v>
      </c>
      <c r="H117" s="30">
        <f t="shared" si="5"/>
        <v>0</v>
      </c>
      <c r="I117" s="30">
        <f t="shared" si="5"/>
        <v>0</v>
      </c>
      <c r="J117" s="30">
        <f t="shared" si="5"/>
        <v>0</v>
      </c>
      <c r="K117" s="30">
        <f t="shared" si="5"/>
        <v>13475</v>
      </c>
      <c r="L117" s="30">
        <f t="shared" si="5"/>
        <v>10694</v>
      </c>
      <c r="M117" s="30">
        <f t="shared" si="5"/>
        <v>2983</v>
      </c>
      <c r="N117" s="30">
        <f t="shared" si="5"/>
        <v>13790</v>
      </c>
      <c r="O117" s="30">
        <f t="shared" si="5"/>
        <v>11856</v>
      </c>
      <c r="P117" s="30">
        <f t="shared" si="5"/>
        <v>3843.3760000000002</v>
      </c>
    </row>
    <row r="118" spans="1:16" ht="15.75" thickBot="1" x14ac:dyDescent="0.3">
      <c r="A118" s="27">
        <v>2016</v>
      </c>
      <c r="B118" s="30">
        <f t="shared" si="5"/>
        <v>347</v>
      </c>
      <c r="C118" s="30">
        <f t="shared" si="5"/>
        <v>0</v>
      </c>
      <c r="D118" s="30">
        <f t="shared" si="5"/>
        <v>15.962</v>
      </c>
      <c r="E118" s="30">
        <f t="shared" si="5"/>
        <v>0</v>
      </c>
      <c r="F118" s="30">
        <f t="shared" si="5"/>
        <v>15</v>
      </c>
      <c r="G118" s="30">
        <f t="shared" si="5"/>
        <v>13.286</v>
      </c>
      <c r="H118" s="30">
        <f t="shared" si="5"/>
        <v>0</v>
      </c>
      <c r="I118" s="30">
        <f t="shared" si="5"/>
        <v>0</v>
      </c>
      <c r="J118" s="30">
        <f t="shared" si="5"/>
        <v>0</v>
      </c>
      <c r="K118" s="30">
        <f t="shared" si="5"/>
        <v>9261</v>
      </c>
      <c r="L118" s="30">
        <f t="shared" si="5"/>
        <v>8021</v>
      </c>
      <c r="M118" s="30">
        <f t="shared" si="5"/>
        <v>2179</v>
      </c>
      <c r="N118" s="30">
        <f t="shared" si="5"/>
        <v>9608</v>
      </c>
      <c r="O118" s="30">
        <f t="shared" si="5"/>
        <v>8036</v>
      </c>
      <c r="P118" s="30">
        <f t="shared" si="5"/>
        <v>2208.248</v>
      </c>
    </row>
    <row r="119" spans="1:16" ht="15.75" thickBot="1" x14ac:dyDescent="0.3">
      <c r="A119" s="27">
        <v>2017</v>
      </c>
      <c r="B119" s="30">
        <f t="shared" si="5"/>
        <v>216</v>
      </c>
      <c r="C119" s="30">
        <f t="shared" si="5"/>
        <v>7</v>
      </c>
      <c r="D119" s="30">
        <f t="shared" si="5"/>
        <v>16.558</v>
      </c>
      <c r="E119" s="30">
        <f t="shared" si="5"/>
        <v>12</v>
      </c>
      <c r="F119" s="30">
        <f t="shared" si="5"/>
        <v>747</v>
      </c>
      <c r="G119" s="30">
        <f t="shared" si="5"/>
        <v>544.49400000000003</v>
      </c>
      <c r="H119" s="30">
        <f t="shared" si="5"/>
        <v>0</v>
      </c>
      <c r="I119" s="30">
        <f t="shared" si="5"/>
        <v>0</v>
      </c>
      <c r="J119" s="30">
        <f t="shared" si="5"/>
        <v>0</v>
      </c>
      <c r="K119" s="30">
        <f t="shared" si="5"/>
        <v>14053</v>
      </c>
      <c r="L119" s="30">
        <f t="shared" si="5"/>
        <v>15984</v>
      </c>
      <c r="M119" s="30">
        <f t="shared" si="5"/>
        <v>4038</v>
      </c>
      <c r="N119" s="30">
        <f t="shared" si="5"/>
        <v>14281</v>
      </c>
      <c r="O119" s="30">
        <f t="shared" si="5"/>
        <v>16738</v>
      </c>
      <c r="P119" s="30">
        <f t="shared" si="5"/>
        <v>4599.0519999999997</v>
      </c>
    </row>
    <row r="120" spans="1:16" ht="15.75" thickBot="1" x14ac:dyDescent="0.3">
      <c r="A120" s="27">
        <v>2018</v>
      </c>
      <c r="B120" s="30">
        <f t="shared" si="5"/>
        <v>507</v>
      </c>
      <c r="C120" s="30">
        <f t="shared" si="5"/>
        <v>0</v>
      </c>
      <c r="D120" s="30">
        <f t="shared" si="5"/>
        <v>23</v>
      </c>
      <c r="E120" s="30">
        <f t="shared" si="5"/>
        <v>28</v>
      </c>
      <c r="F120" s="30">
        <f t="shared" si="5"/>
        <v>1678</v>
      </c>
      <c r="G120" s="30">
        <f t="shared" si="5"/>
        <v>1458</v>
      </c>
      <c r="H120" s="30">
        <f t="shared" si="5"/>
        <v>0</v>
      </c>
      <c r="I120" s="30">
        <f t="shared" si="5"/>
        <v>0</v>
      </c>
      <c r="J120" s="30">
        <f t="shared" si="5"/>
        <v>0</v>
      </c>
      <c r="K120" s="30">
        <f t="shared" si="5"/>
        <v>14045</v>
      </c>
      <c r="L120" s="30">
        <f t="shared" si="5"/>
        <v>15434</v>
      </c>
      <c r="M120" s="30">
        <f t="shared" si="5"/>
        <v>3932</v>
      </c>
      <c r="N120" s="30">
        <f t="shared" si="5"/>
        <v>14580</v>
      </c>
      <c r="O120" s="30">
        <f t="shared" si="5"/>
        <v>17112</v>
      </c>
      <c r="P120" s="30">
        <f t="shared" si="5"/>
        <v>5413</v>
      </c>
    </row>
    <row r="121" spans="1:16" ht="15.75" thickBot="1" x14ac:dyDescent="0.3">
      <c r="A121" s="27">
        <v>2019</v>
      </c>
      <c r="B121" s="30">
        <f t="shared" si="5"/>
        <v>356</v>
      </c>
      <c r="C121" s="30">
        <f t="shared" si="5"/>
        <v>3</v>
      </c>
      <c r="D121" s="30">
        <f t="shared" si="5"/>
        <v>19</v>
      </c>
      <c r="E121" s="30">
        <f t="shared" si="5"/>
        <v>60</v>
      </c>
      <c r="F121" s="30">
        <f t="shared" si="5"/>
        <v>560</v>
      </c>
      <c r="G121" s="30">
        <f t="shared" si="5"/>
        <v>415</v>
      </c>
      <c r="H121" s="30">
        <f t="shared" si="5"/>
        <v>0</v>
      </c>
      <c r="I121" s="30">
        <f t="shared" si="5"/>
        <v>0</v>
      </c>
      <c r="J121" s="30">
        <f t="shared" si="5"/>
        <v>0</v>
      </c>
      <c r="K121" s="30">
        <f t="shared" si="5"/>
        <v>11226</v>
      </c>
      <c r="L121" s="30">
        <f t="shared" si="5"/>
        <v>14904</v>
      </c>
      <c r="M121" s="30">
        <f t="shared" si="5"/>
        <v>3636</v>
      </c>
      <c r="N121" s="30">
        <f t="shared" si="5"/>
        <v>11642</v>
      </c>
      <c r="O121" s="30">
        <f t="shared" si="5"/>
        <v>15467</v>
      </c>
      <c r="P121" s="30">
        <f t="shared" si="5"/>
        <v>4070</v>
      </c>
    </row>
    <row r="122" spans="1:16" ht="15.75" thickBot="1" x14ac:dyDescent="0.3">
      <c r="A122" s="9">
        <v>2020</v>
      </c>
      <c r="B122" s="30">
        <f t="shared" si="5"/>
        <v>894</v>
      </c>
      <c r="C122" s="30">
        <f t="shared" si="5"/>
        <v>38</v>
      </c>
      <c r="D122" s="30">
        <f t="shared" si="5"/>
        <v>77</v>
      </c>
      <c r="E122" s="30">
        <f t="shared" si="5"/>
        <v>0</v>
      </c>
      <c r="F122" s="30">
        <f t="shared" si="5"/>
        <v>13</v>
      </c>
      <c r="G122" s="30">
        <f t="shared" si="5"/>
        <v>11</v>
      </c>
      <c r="H122" s="30">
        <f t="shared" si="5"/>
        <v>0</v>
      </c>
      <c r="I122" s="30">
        <f t="shared" si="5"/>
        <v>0</v>
      </c>
      <c r="J122" s="30">
        <f t="shared" si="5"/>
        <v>0</v>
      </c>
      <c r="K122" s="30">
        <f t="shared" si="5"/>
        <v>6589</v>
      </c>
      <c r="L122" s="30">
        <f t="shared" si="5"/>
        <v>9169</v>
      </c>
      <c r="M122" s="30">
        <f t="shared" si="5"/>
        <v>2215.0889999999999</v>
      </c>
      <c r="N122" s="30">
        <f t="shared" si="5"/>
        <v>7483</v>
      </c>
      <c r="O122" s="30">
        <f t="shared" si="5"/>
        <v>9220</v>
      </c>
      <c r="P122" s="30">
        <f t="shared" si="5"/>
        <v>2303.1030000000001</v>
      </c>
    </row>
    <row r="123" spans="1:16" ht="15.75" thickBot="1" x14ac:dyDescent="0.3">
      <c r="A123" s="27">
        <v>2021</v>
      </c>
      <c r="B123" s="30">
        <f t="shared" si="5"/>
        <v>843</v>
      </c>
      <c r="C123" s="30" t="str">
        <f t="shared" si="5"/>
        <v/>
      </c>
      <c r="D123" s="30">
        <f t="shared" si="5"/>
        <v>39</v>
      </c>
      <c r="E123" s="30">
        <f t="shared" si="5"/>
        <v>0</v>
      </c>
      <c r="F123" s="30">
        <f t="shared" si="5"/>
        <v>0</v>
      </c>
      <c r="G123" s="30">
        <f t="shared" si="5"/>
        <v>0</v>
      </c>
      <c r="H123" s="30" t="str">
        <f t="shared" si="5"/>
        <v/>
      </c>
      <c r="I123" s="30" t="str">
        <f t="shared" si="5"/>
        <v/>
      </c>
      <c r="J123" s="30" t="str">
        <f t="shared" si="5"/>
        <v/>
      </c>
      <c r="K123" s="30">
        <f t="shared" si="5"/>
        <v>8552</v>
      </c>
      <c r="L123" s="30">
        <f t="shared" si="5"/>
        <v>12391</v>
      </c>
      <c r="M123" s="30">
        <f t="shared" si="5"/>
        <v>2969.16</v>
      </c>
      <c r="N123" s="30">
        <f t="shared" si="5"/>
        <v>9395</v>
      </c>
      <c r="O123" s="30">
        <f t="shared" si="5"/>
        <v>12391</v>
      </c>
      <c r="P123" s="30">
        <f t="shared" si="5"/>
        <v>3007.9380000000001</v>
      </c>
    </row>
    <row r="124" spans="1:16" ht="15.75" thickBot="1" x14ac:dyDescent="0.3">
      <c r="A124" s="23">
        <v>2022</v>
      </c>
      <c r="B124" s="30">
        <f t="shared" si="5"/>
        <v>1326</v>
      </c>
      <c r="C124" s="30" t="str">
        <f t="shared" si="5"/>
        <v/>
      </c>
      <c r="D124" s="30">
        <f t="shared" si="5"/>
        <v>61</v>
      </c>
      <c r="E124" s="30">
        <f t="shared" si="5"/>
        <v>0</v>
      </c>
      <c r="F124" s="30">
        <f t="shared" si="5"/>
        <v>4</v>
      </c>
      <c r="G124" s="30">
        <f t="shared" si="5"/>
        <v>3</v>
      </c>
      <c r="H124" s="30">
        <f t="shared" si="5"/>
        <v>0</v>
      </c>
      <c r="I124" s="30">
        <f t="shared" si="5"/>
        <v>1.67</v>
      </c>
      <c r="J124" s="30">
        <f t="shared" si="5"/>
        <v>0.39578999999999998</v>
      </c>
      <c r="K124" s="30">
        <f t="shared" si="5"/>
        <v>4609</v>
      </c>
      <c r="L124" s="30">
        <f t="shared" si="5"/>
        <v>8927</v>
      </c>
      <c r="M124" s="30">
        <f t="shared" si="5"/>
        <v>2032.0050000000001</v>
      </c>
      <c r="N124" s="30">
        <f t="shared" si="5"/>
        <v>5935</v>
      </c>
      <c r="O124" s="30">
        <f t="shared" si="5"/>
        <v>8932.67</v>
      </c>
      <c r="P124" s="30">
        <f t="shared" si="5"/>
        <v>2096.2767899999999</v>
      </c>
    </row>
    <row r="125" spans="1:16" x14ac:dyDescent="0.25">
      <c r="A125" s="197" t="s">
        <v>62</v>
      </c>
    </row>
    <row r="126" spans="1:16" x14ac:dyDescent="0.25">
      <c r="A126" s="197" t="s">
        <v>63</v>
      </c>
    </row>
    <row r="127" spans="1:16" x14ac:dyDescent="0.25">
      <c r="A127" s="207" t="s">
        <v>54</v>
      </c>
    </row>
    <row r="128" spans="1:16" x14ac:dyDescent="0.25">
      <c r="A128" s="207" t="s">
        <v>181</v>
      </c>
    </row>
    <row r="129" spans="1:1" x14ac:dyDescent="0.25">
      <c r="A129" s="207"/>
    </row>
  </sheetData>
  <mergeCells count="14">
    <mergeCell ref="A103:A105"/>
    <mergeCell ref="A2:A4"/>
    <mergeCell ref="B2:P2"/>
    <mergeCell ref="B3:D3"/>
    <mergeCell ref="E3:G3"/>
    <mergeCell ref="H3:J3"/>
    <mergeCell ref="K3:M3"/>
    <mergeCell ref="N3:P3"/>
    <mergeCell ref="B103:P103"/>
    <mergeCell ref="B104:D104"/>
    <mergeCell ref="E104:G104"/>
    <mergeCell ref="H104:J104"/>
    <mergeCell ref="K104:M104"/>
    <mergeCell ref="N104:P10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BA128"/>
  <sheetViews>
    <sheetView zoomScale="85" zoomScaleNormal="85" workbookViewId="0"/>
  </sheetViews>
  <sheetFormatPr defaultColWidth="9.140625" defaultRowHeight="15" x14ac:dyDescent="0.25"/>
  <cols>
    <col min="1" max="1" width="11.42578125" style="6" customWidth="1"/>
    <col min="2" max="2" width="7.5703125" style="12" customWidth="1"/>
    <col min="3" max="3" width="5.5703125" style="12" customWidth="1"/>
    <col min="4" max="4" width="6.7109375" style="12" customWidth="1"/>
    <col min="5" max="5" width="6" style="12" customWidth="1"/>
    <col min="6" max="6" width="6.85546875" style="12" customWidth="1"/>
    <col min="7" max="7" width="6.140625" style="12" customWidth="1"/>
    <col min="8" max="8" width="8.7109375" style="12" bestFit="1" customWidth="1"/>
    <col min="9" max="9" width="6.5703125" style="12" customWidth="1"/>
    <col min="10" max="10" width="6.140625" style="12" customWidth="1"/>
    <col min="11" max="11" width="9.28515625" style="12" bestFit="1" customWidth="1"/>
    <col min="12" max="12" width="8.7109375" style="12" bestFit="1" customWidth="1"/>
    <col min="13" max="16" width="8" style="12" customWidth="1"/>
    <col min="17" max="18" width="8.7109375" style="12" bestFit="1" customWidth="1"/>
    <col min="19" max="19" width="7.7109375" style="12" customWidth="1"/>
    <col min="20" max="53" width="9.140625" style="12"/>
    <col min="54" max="16384" width="9.140625" style="6"/>
  </cols>
  <sheetData>
    <row r="1" spans="1:19" ht="15.75" thickBot="1" x14ac:dyDescent="0.3">
      <c r="A1" s="6" t="s">
        <v>140</v>
      </c>
    </row>
    <row r="2" spans="1:19" ht="15.75" thickBot="1" x14ac:dyDescent="0.3">
      <c r="A2" s="251" t="s">
        <v>5</v>
      </c>
      <c r="B2" s="242" t="s">
        <v>64</v>
      </c>
      <c r="C2" s="243"/>
      <c r="D2" s="243"/>
      <c r="E2" s="243"/>
      <c r="F2" s="243"/>
      <c r="G2" s="243"/>
      <c r="H2" s="243"/>
      <c r="I2" s="243"/>
      <c r="J2" s="243"/>
      <c r="K2" s="243"/>
      <c r="L2" s="243"/>
      <c r="M2" s="243"/>
      <c r="N2" s="243"/>
      <c r="O2" s="243"/>
      <c r="P2" s="243"/>
      <c r="Q2" s="243"/>
      <c r="R2" s="243"/>
      <c r="S2" s="244"/>
    </row>
    <row r="3" spans="1:19" ht="15.75" thickBot="1" x14ac:dyDescent="0.3">
      <c r="A3" s="252"/>
      <c r="B3" s="253" t="s">
        <v>48</v>
      </c>
      <c r="C3" s="254"/>
      <c r="D3" s="255"/>
      <c r="E3" s="253" t="s">
        <v>165</v>
      </c>
      <c r="F3" s="254"/>
      <c r="G3" s="255"/>
      <c r="H3" s="253" t="s">
        <v>164</v>
      </c>
      <c r="I3" s="254"/>
      <c r="J3" s="255"/>
      <c r="K3" s="253" t="s">
        <v>59</v>
      </c>
      <c r="L3" s="254"/>
      <c r="M3" s="255"/>
      <c r="N3" s="253" t="s">
        <v>51</v>
      </c>
      <c r="O3" s="254"/>
      <c r="P3" s="255"/>
      <c r="Q3" s="253" t="s">
        <v>9</v>
      </c>
      <c r="R3" s="254"/>
      <c r="S3" s="255"/>
    </row>
    <row r="4" spans="1:19" ht="15.75" thickBot="1" x14ac:dyDescent="0.3">
      <c r="A4" s="256"/>
      <c r="B4" s="38" t="s">
        <v>29</v>
      </c>
      <c r="C4" s="93" t="s">
        <v>30</v>
      </c>
      <c r="D4" s="93" t="s">
        <v>21</v>
      </c>
      <c r="E4" s="29" t="s">
        <v>29</v>
      </c>
      <c r="F4" s="29" t="s">
        <v>30</v>
      </c>
      <c r="G4" s="29" t="s">
        <v>21</v>
      </c>
      <c r="H4" s="29" t="s">
        <v>29</v>
      </c>
      <c r="I4" s="29" t="s">
        <v>30</v>
      </c>
      <c r="J4" s="29" t="s">
        <v>21</v>
      </c>
      <c r="K4" s="29" t="s">
        <v>29</v>
      </c>
      <c r="L4" s="29" t="s">
        <v>30</v>
      </c>
      <c r="M4" s="29" t="s">
        <v>21</v>
      </c>
      <c r="N4" s="29" t="s">
        <v>29</v>
      </c>
      <c r="O4" s="29" t="s">
        <v>30</v>
      </c>
      <c r="P4" s="29" t="s">
        <v>21</v>
      </c>
      <c r="Q4" s="29" t="s">
        <v>29</v>
      </c>
      <c r="R4" s="29" t="s">
        <v>30</v>
      </c>
      <c r="S4" s="29" t="s">
        <v>21</v>
      </c>
    </row>
    <row r="5" spans="1:19" ht="15.75" thickBot="1" x14ac:dyDescent="0.3">
      <c r="A5" s="27">
        <v>1975</v>
      </c>
      <c r="B5" s="25"/>
      <c r="C5" s="25"/>
      <c r="D5" s="25"/>
      <c r="E5" s="25">
        <v>0</v>
      </c>
      <c r="F5" s="25">
        <v>0</v>
      </c>
      <c r="G5" s="25">
        <v>0</v>
      </c>
      <c r="H5" s="25">
        <v>174001</v>
      </c>
      <c r="I5" s="25"/>
      <c r="J5" s="25">
        <v>2958.0169999999998</v>
      </c>
      <c r="K5" s="25">
        <v>398000</v>
      </c>
      <c r="L5" s="25"/>
      <c r="M5" s="25">
        <v>27462</v>
      </c>
      <c r="N5" s="25"/>
      <c r="O5" s="25"/>
      <c r="P5" s="25"/>
      <c r="Q5" s="25">
        <v>572001</v>
      </c>
      <c r="R5" s="25">
        <v>0</v>
      </c>
      <c r="S5" s="25">
        <v>30420.017</v>
      </c>
    </row>
    <row r="6" spans="1:19" ht="15.75" thickBot="1" x14ac:dyDescent="0.3">
      <c r="A6" s="27">
        <v>1976</v>
      </c>
      <c r="B6" s="26"/>
      <c r="C6" s="25"/>
      <c r="D6" s="25"/>
      <c r="E6" s="25">
        <v>0</v>
      </c>
      <c r="F6" s="25">
        <v>0</v>
      </c>
      <c r="G6" s="25">
        <v>0</v>
      </c>
      <c r="H6" s="25">
        <v>200229</v>
      </c>
      <c r="I6" s="25"/>
      <c r="J6" s="25">
        <v>3403.893</v>
      </c>
      <c r="K6" s="25">
        <v>490000</v>
      </c>
      <c r="L6" s="25"/>
      <c r="M6" s="25">
        <v>33810</v>
      </c>
      <c r="N6" s="25"/>
      <c r="O6" s="25"/>
      <c r="P6" s="25"/>
      <c r="Q6" s="25">
        <v>690229</v>
      </c>
      <c r="R6" s="25">
        <v>0</v>
      </c>
      <c r="S6" s="25">
        <v>37213.892999999996</v>
      </c>
    </row>
    <row r="7" spans="1:19" ht="15.75" thickBot="1" x14ac:dyDescent="0.3">
      <c r="A7" s="27">
        <v>1977</v>
      </c>
      <c r="B7" s="26"/>
      <c r="C7" s="25"/>
      <c r="D7" s="25"/>
      <c r="E7" s="25">
        <v>0</v>
      </c>
      <c r="F7" s="25">
        <v>0</v>
      </c>
      <c r="G7" s="25">
        <v>0</v>
      </c>
      <c r="H7" s="25">
        <v>248082</v>
      </c>
      <c r="I7" s="25"/>
      <c r="J7" s="25">
        <v>4217.3940000000002</v>
      </c>
      <c r="K7" s="25">
        <v>372000</v>
      </c>
      <c r="L7" s="25"/>
      <c r="M7" s="25">
        <v>25668</v>
      </c>
      <c r="N7" s="25"/>
      <c r="O7" s="25"/>
      <c r="P7" s="25"/>
      <c r="Q7" s="25">
        <v>620082</v>
      </c>
      <c r="R7" s="25">
        <v>0</v>
      </c>
      <c r="S7" s="25">
        <v>29885.394</v>
      </c>
    </row>
    <row r="8" spans="1:19" ht="15.75" thickBot="1" x14ac:dyDescent="0.3">
      <c r="A8" s="27">
        <v>1978</v>
      </c>
      <c r="B8" s="26"/>
      <c r="C8" s="25"/>
      <c r="D8" s="25"/>
      <c r="E8" s="25">
        <v>0</v>
      </c>
      <c r="F8" s="25">
        <v>0</v>
      </c>
      <c r="G8" s="25">
        <v>0</v>
      </c>
      <c r="H8" s="25">
        <v>217955</v>
      </c>
      <c r="I8" s="25"/>
      <c r="J8" s="25">
        <v>3705.2350000000001</v>
      </c>
      <c r="K8" s="25">
        <v>500000</v>
      </c>
      <c r="L8" s="25"/>
      <c r="M8" s="25">
        <v>34500</v>
      </c>
      <c r="N8" s="25"/>
      <c r="O8" s="25"/>
      <c r="P8" s="25"/>
      <c r="Q8" s="25">
        <v>717955</v>
      </c>
      <c r="R8" s="25">
        <v>0</v>
      </c>
      <c r="S8" s="25">
        <v>38205.235000000001</v>
      </c>
    </row>
    <row r="9" spans="1:19" ht="15.75" thickBot="1" x14ac:dyDescent="0.3">
      <c r="A9" s="27">
        <v>1979</v>
      </c>
      <c r="B9" s="26"/>
      <c r="C9" s="25"/>
      <c r="D9" s="25"/>
      <c r="E9" s="25">
        <v>0</v>
      </c>
      <c r="F9" s="25">
        <v>0</v>
      </c>
      <c r="G9" s="25">
        <v>0</v>
      </c>
      <c r="H9" s="25">
        <v>255057</v>
      </c>
      <c r="I9" s="25"/>
      <c r="J9" s="25">
        <v>4335.9690000000001</v>
      </c>
      <c r="K9" s="25">
        <v>350000</v>
      </c>
      <c r="L9" s="25"/>
      <c r="M9" s="25">
        <v>24150</v>
      </c>
      <c r="N9" s="25"/>
      <c r="O9" s="25"/>
      <c r="P9" s="25"/>
      <c r="Q9" s="25">
        <v>605057</v>
      </c>
      <c r="R9" s="25">
        <v>0</v>
      </c>
      <c r="S9" s="25">
        <v>28485.969000000001</v>
      </c>
    </row>
    <row r="10" spans="1:19" ht="15.75" thickBot="1" x14ac:dyDescent="0.3">
      <c r="A10" s="27">
        <v>1980</v>
      </c>
      <c r="B10" s="26"/>
      <c r="C10" s="25"/>
      <c r="D10" s="25"/>
      <c r="E10" s="25">
        <v>0</v>
      </c>
      <c r="F10" s="25">
        <v>0</v>
      </c>
      <c r="G10" s="25">
        <v>0</v>
      </c>
      <c r="H10" s="25">
        <v>273077</v>
      </c>
      <c r="I10" s="25"/>
      <c r="J10" s="25">
        <v>4642.3090000000002</v>
      </c>
      <c r="K10" s="25">
        <v>204100</v>
      </c>
      <c r="L10" s="25"/>
      <c r="M10" s="25">
        <v>14082.9</v>
      </c>
      <c r="N10" s="25"/>
      <c r="O10" s="25"/>
      <c r="P10" s="25"/>
      <c r="Q10" s="25">
        <v>477177</v>
      </c>
      <c r="R10" s="25">
        <v>0</v>
      </c>
      <c r="S10" s="25">
        <v>18725.208999999999</v>
      </c>
    </row>
    <row r="11" spans="1:19" ht="15.75" thickBot="1" x14ac:dyDescent="0.3">
      <c r="A11" s="27">
        <v>1981</v>
      </c>
      <c r="B11" s="26"/>
      <c r="C11" s="25"/>
      <c r="D11" s="25"/>
      <c r="E11" s="25">
        <v>0</v>
      </c>
      <c r="F11" s="25">
        <v>0</v>
      </c>
      <c r="G11" s="25">
        <v>0</v>
      </c>
      <c r="H11" s="25">
        <v>239266</v>
      </c>
      <c r="I11" s="25"/>
      <c r="J11" s="25">
        <v>4067.5219999999999</v>
      </c>
      <c r="K11" s="25">
        <v>197239</v>
      </c>
      <c r="L11" s="25"/>
      <c r="M11" s="25">
        <v>13609.491</v>
      </c>
      <c r="N11" s="25"/>
      <c r="O11" s="25"/>
      <c r="P11" s="25"/>
      <c r="Q11" s="25">
        <v>436505</v>
      </c>
      <c r="R11" s="25">
        <v>0</v>
      </c>
      <c r="S11" s="25">
        <v>17677.012999999999</v>
      </c>
    </row>
    <row r="12" spans="1:19" ht="15.75" thickBot="1" x14ac:dyDescent="0.3">
      <c r="A12" s="27">
        <v>1982</v>
      </c>
      <c r="B12" s="26"/>
      <c r="C12" s="25"/>
      <c r="D12" s="25"/>
      <c r="E12" s="25">
        <v>0</v>
      </c>
      <c r="F12" s="25">
        <v>0</v>
      </c>
      <c r="G12" s="25">
        <v>0</v>
      </c>
      <c r="H12" s="25">
        <v>179040</v>
      </c>
      <c r="I12" s="25"/>
      <c r="J12" s="25">
        <v>3043.68</v>
      </c>
      <c r="K12" s="25">
        <v>124390</v>
      </c>
      <c r="L12" s="25"/>
      <c r="M12" s="25">
        <v>8582.91</v>
      </c>
      <c r="N12" s="25"/>
      <c r="O12" s="25"/>
      <c r="P12" s="25"/>
      <c r="Q12" s="25">
        <v>303430</v>
      </c>
      <c r="R12" s="25">
        <v>0</v>
      </c>
      <c r="S12" s="25">
        <v>11626.59</v>
      </c>
    </row>
    <row r="13" spans="1:19" ht="15.75" thickBot="1" x14ac:dyDescent="0.3">
      <c r="A13" s="27">
        <v>1983</v>
      </c>
      <c r="B13" s="26"/>
      <c r="C13" s="25"/>
      <c r="D13" s="25"/>
      <c r="E13" s="25">
        <v>0</v>
      </c>
      <c r="F13" s="25">
        <v>0</v>
      </c>
      <c r="G13" s="25">
        <v>0</v>
      </c>
      <c r="H13" s="25">
        <v>105133</v>
      </c>
      <c r="I13" s="25"/>
      <c r="J13" s="25">
        <v>1787.261</v>
      </c>
      <c r="K13" s="25">
        <v>198433</v>
      </c>
      <c r="L13" s="25"/>
      <c r="M13" s="25">
        <v>13691.877</v>
      </c>
      <c r="N13" s="25"/>
      <c r="O13" s="25"/>
      <c r="P13" s="25"/>
      <c r="Q13" s="25">
        <v>303566</v>
      </c>
      <c r="R13" s="25">
        <v>0</v>
      </c>
      <c r="S13" s="25">
        <v>15479.138000000001</v>
      </c>
    </row>
    <row r="14" spans="1:19" ht="15.75" thickBot="1" x14ac:dyDescent="0.3">
      <c r="A14" s="27">
        <v>1984</v>
      </c>
      <c r="B14" s="26"/>
      <c r="C14" s="25"/>
      <c r="D14" s="25"/>
      <c r="E14" s="25">
        <v>0</v>
      </c>
      <c r="F14" s="25">
        <v>0</v>
      </c>
      <c r="G14" s="25">
        <v>0</v>
      </c>
      <c r="H14" s="25">
        <v>90280</v>
      </c>
      <c r="I14" s="25"/>
      <c r="J14" s="25">
        <v>1534.76</v>
      </c>
      <c r="K14" s="25">
        <v>369445</v>
      </c>
      <c r="L14" s="25"/>
      <c r="M14" s="25">
        <v>25491.705000000002</v>
      </c>
      <c r="N14" s="25"/>
      <c r="O14" s="25"/>
      <c r="P14" s="25"/>
      <c r="Q14" s="25">
        <v>459725</v>
      </c>
      <c r="R14" s="25">
        <v>0</v>
      </c>
      <c r="S14" s="25">
        <v>27026.465</v>
      </c>
    </row>
    <row r="15" spans="1:19" ht="15.75" thickBot="1" x14ac:dyDescent="0.3">
      <c r="A15" s="27">
        <v>1985</v>
      </c>
      <c r="B15" s="26"/>
      <c r="C15" s="25"/>
      <c r="D15" s="25"/>
      <c r="E15" s="25">
        <v>0</v>
      </c>
      <c r="F15" s="25">
        <v>0</v>
      </c>
      <c r="G15" s="25">
        <v>0</v>
      </c>
      <c r="H15" s="25">
        <v>55888</v>
      </c>
      <c r="I15" s="25"/>
      <c r="J15" s="25">
        <v>950.096</v>
      </c>
      <c r="K15" s="25">
        <v>234838</v>
      </c>
      <c r="L15" s="25"/>
      <c r="M15" s="25">
        <v>16203.822</v>
      </c>
      <c r="N15" s="25"/>
      <c r="O15" s="25"/>
      <c r="P15" s="25"/>
      <c r="Q15" s="25">
        <v>290726</v>
      </c>
      <c r="R15" s="25">
        <v>0</v>
      </c>
      <c r="S15" s="25">
        <v>17153.918000000001</v>
      </c>
    </row>
    <row r="16" spans="1:19" ht="15.75" thickBot="1" x14ac:dyDescent="0.3">
      <c r="A16" s="27">
        <v>1986</v>
      </c>
      <c r="B16" s="26"/>
      <c r="C16" s="25"/>
      <c r="D16" s="25"/>
      <c r="E16" s="25">
        <v>0</v>
      </c>
      <c r="F16" s="25">
        <v>0</v>
      </c>
      <c r="G16" s="25">
        <v>0</v>
      </c>
      <c r="H16" s="25">
        <v>44043</v>
      </c>
      <c r="I16" s="25"/>
      <c r="J16" s="25">
        <v>748.73099999999999</v>
      </c>
      <c r="K16" s="25">
        <v>181896</v>
      </c>
      <c r="L16" s="25"/>
      <c r="M16" s="25">
        <v>12550.824000000001</v>
      </c>
      <c r="N16" s="25"/>
      <c r="O16" s="25"/>
      <c r="P16" s="25"/>
      <c r="Q16" s="25">
        <v>225939</v>
      </c>
      <c r="R16" s="25">
        <v>0</v>
      </c>
      <c r="S16" s="25">
        <v>13299.555</v>
      </c>
    </row>
    <row r="17" spans="1:19" ht="15.75" thickBot="1" x14ac:dyDescent="0.3">
      <c r="A17" s="27">
        <v>1987</v>
      </c>
      <c r="B17" s="26"/>
      <c r="C17" s="25"/>
      <c r="D17" s="25"/>
      <c r="E17" s="25">
        <v>0</v>
      </c>
      <c r="F17" s="25">
        <v>0</v>
      </c>
      <c r="G17" s="25">
        <v>0</v>
      </c>
      <c r="H17" s="25">
        <v>38084</v>
      </c>
      <c r="I17" s="25"/>
      <c r="J17" s="25">
        <v>647.428</v>
      </c>
      <c r="K17" s="25">
        <v>121081</v>
      </c>
      <c r="L17" s="25"/>
      <c r="M17" s="25">
        <v>8354.5889999999999</v>
      </c>
      <c r="N17" s="25"/>
      <c r="O17" s="25"/>
      <c r="P17" s="25"/>
      <c r="Q17" s="25">
        <v>159165</v>
      </c>
      <c r="R17" s="25">
        <v>0</v>
      </c>
      <c r="S17" s="25">
        <v>9002.0169999999998</v>
      </c>
    </row>
    <row r="18" spans="1:19" ht="15.75" thickBot="1" x14ac:dyDescent="0.3">
      <c r="A18" s="27">
        <v>1988</v>
      </c>
      <c r="B18" s="26"/>
      <c r="C18" s="25"/>
      <c r="D18" s="25"/>
      <c r="E18" s="25">
        <v>0</v>
      </c>
      <c r="F18" s="25">
        <v>0</v>
      </c>
      <c r="G18" s="25">
        <v>0</v>
      </c>
      <c r="H18" s="25">
        <v>20224</v>
      </c>
      <c r="I18" s="25"/>
      <c r="J18" s="25">
        <v>343.80799999999999</v>
      </c>
      <c r="K18" s="25">
        <v>119117</v>
      </c>
      <c r="L18" s="25"/>
      <c r="M18" s="25">
        <v>8219.0730000000003</v>
      </c>
      <c r="N18" s="25"/>
      <c r="O18" s="25"/>
      <c r="P18" s="25"/>
      <c r="Q18" s="25">
        <v>139341</v>
      </c>
      <c r="R18" s="25">
        <v>0</v>
      </c>
      <c r="S18" s="25">
        <v>8562.8810000000012</v>
      </c>
    </row>
    <row r="19" spans="1:19" ht="15.75" thickBot="1" x14ac:dyDescent="0.3">
      <c r="A19" s="27">
        <v>1989</v>
      </c>
      <c r="B19" s="26"/>
      <c r="C19" s="25"/>
      <c r="D19" s="25"/>
      <c r="E19" s="25">
        <v>0</v>
      </c>
      <c r="F19" s="25">
        <v>0</v>
      </c>
      <c r="G19" s="25">
        <v>0</v>
      </c>
      <c r="H19" s="25">
        <v>28444</v>
      </c>
      <c r="I19" s="25"/>
      <c r="J19" s="25">
        <v>483.548</v>
      </c>
      <c r="K19" s="25">
        <v>132846</v>
      </c>
      <c r="L19" s="25"/>
      <c r="M19" s="25">
        <v>9166.3739999999998</v>
      </c>
      <c r="N19" s="25"/>
      <c r="O19" s="25"/>
      <c r="P19" s="25"/>
      <c r="Q19" s="25">
        <v>161290</v>
      </c>
      <c r="R19" s="25">
        <v>0</v>
      </c>
      <c r="S19" s="25">
        <v>9649.9220000000005</v>
      </c>
    </row>
    <row r="20" spans="1:19" ht="15.75" thickBot="1" x14ac:dyDescent="0.3">
      <c r="A20" s="27">
        <v>1990</v>
      </c>
      <c r="B20" s="25"/>
      <c r="C20" s="25"/>
      <c r="D20" s="25"/>
      <c r="E20" s="25">
        <v>0</v>
      </c>
      <c r="F20" s="25">
        <v>0</v>
      </c>
      <c r="G20" s="25">
        <v>0</v>
      </c>
      <c r="H20" s="25">
        <v>34304</v>
      </c>
      <c r="I20" s="25"/>
      <c r="J20" s="25">
        <v>583.16800000000001</v>
      </c>
      <c r="K20" s="25">
        <v>111914</v>
      </c>
      <c r="L20" s="25"/>
      <c r="M20" s="25">
        <v>7722.0659999999998</v>
      </c>
      <c r="N20" s="25"/>
      <c r="O20" s="25"/>
      <c r="P20" s="25"/>
      <c r="Q20" s="25">
        <v>146218</v>
      </c>
      <c r="R20" s="25">
        <v>0</v>
      </c>
      <c r="S20" s="25">
        <v>8305.2340000000004</v>
      </c>
    </row>
    <row r="21" spans="1:19" ht="15.75" thickBot="1" x14ac:dyDescent="0.3">
      <c r="A21" s="27">
        <v>1991</v>
      </c>
      <c r="B21" s="25"/>
      <c r="C21" s="25"/>
      <c r="D21" s="25"/>
      <c r="E21" s="25">
        <v>0</v>
      </c>
      <c r="F21" s="25">
        <v>0</v>
      </c>
      <c r="G21" s="25">
        <v>0</v>
      </c>
      <c r="H21" s="25">
        <v>32412</v>
      </c>
      <c r="I21" s="25"/>
      <c r="J21" s="25">
        <v>551.00400000000002</v>
      </c>
      <c r="K21" s="25">
        <v>115523</v>
      </c>
      <c r="L21" s="25"/>
      <c r="M21" s="25">
        <v>7971.0870000000004</v>
      </c>
      <c r="N21" s="25"/>
      <c r="O21" s="25"/>
      <c r="P21" s="25"/>
      <c r="Q21" s="25">
        <v>147935</v>
      </c>
      <c r="R21" s="25">
        <v>0</v>
      </c>
      <c r="S21" s="25">
        <v>8522.0910000000003</v>
      </c>
    </row>
    <row r="22" spans="1:19" ht="15.75" thickBot="1" x14ac:dyDescent="0.3">
      <c r="A22" s="27">
        <v>1992</v>
      </c>
      <c r="B22" s="25"/>
      <c r="C22" s="25"/>
      <c r="D22" s="25"/>
      <c r="E22" s="25">
        <v>0</v>
      </c>
      <c r="F22" s="25">
        <v>0</v>
      </c>
      <c r="G22" s="25">
        <v>0</v>
      </c>
      <c r="H22" s="25">
        <v>37250</v>
      </c>
      <c r="I22" s="25"/>
      <c r="J22" s="25">
        <v>633.25</v>
      </c>
      <c r="K22" s="25">
        <v>116581</v>
      </c>
      <c r="L22" s="25"/>
      <c r="M22" s="25">
        <v>8044.0889999999999</v>
      </c>
      <c r="N22" s="25"/>
      <c r="O22" s="25"/>
      <c r="P22" s="25"/>
      <c r="Q22" s="25">
        <v>153831</v>
      </c>
      <c r="R22" s="25">
        <v>0</v>
      </c>
      <c r="S22" s="25">
        <v>8677.3389999999999</v>
      </c>
    </row>
    <row r="23" spans="1:19" ht="15.75" thickBot="1" x14ac:dyDescent="0.3">
      <c r="A23" s="27">
        <v>1993</v>
      </c>
      <c r="B23" s="25"/>
      <c r="C23" s="25"/>
      <c r="D23" s="25"/>
      <c r="E23" s="25">
        <v>0</v>
      </c>
      <c r="F23" s="25">
        <v>0</v>
      </c>
      <c r="G23" s="25">
        <v>0</v>
      </c>
      <c r="H23" s="25">
        <v>33293</v>
      </c>
      <c r="I23" s="25"/>
      <c r="J23" s="25">
        <v>565.98099999999999</v>
      </c>
      <c r="K23" s="25">
        <v>127576</v>
      </c>
      <c r="L23" s="25"/>
      <c r="M23" s="25">
        <v>8802.7440000000006</v>
      </c>
      <c r="N23" s="25"/>
      <c r="O23" s="25"/>
      <c r="P23" s="25"/>
      <c r="Q23" s="25">
        <v>160869</v>
      </c>
      <c r="R23" s="25">
        <v>0</v>
      </c>
      <c r="S23" s="25">
        <v>9368.7250000000004</v>
      </c>
    </row>
    <row r="24" spans="1:19" ht="15.75" thickBot="1" x14ac:dyDescent="0.3">
      <c r="A24" s="27">
        <v>1994</v>
      </c>
      <c r="B24" s="25"/>
      <c r="C24" s="25"/>
      <c r="D24" s="25"/>
      <c r="E24" s="25">
        <v>0</v>
      </c>
      <c r="F24" s="25">
        <v>0</v>
      </c>
      <c r="G24" s="25">
        <v>0</v>
      </c>
      <c r="H24" s="25">
        <v>12916</v>
      </c>
      <c r="I24" s="25"/>
      <c r="J24" s="25">
        <v>219.572</v>
      </c>
      <c r="K24" s="25">
        <v>70839</v>
      </c>
      <c r="L24" s="25"/>
      <c r="M24" s="25">
        <v>4887.8909999999996</v>
      </c>
      <c r="N24" s="25"/>
      <c r="O24" s="25"/>
      <c r="P24" s="25"/>
      <c r="Q24" s="25">
        <v>83755</v>
      </c>
      <c r="R24" s="25">
        <v>0</v>
      </c>
      <c r="S24" s="25">
        <v>5107.4629999999997</v>
      </c>
    </row>
    <row r="25" spans="1:19" ht="15.75" thickBot="1" x14ac:dyDescent="0.3">
      <c r="A25" s="27">
        <v>1995</v>
      </c>
      <c r="B25" s="25"/>
      <c r="C25" s="25"/>
      <c r="D25" s="25"/>
      <c r="E25" s="25">
        <v>0</v>
      </c>
      <c r="F25" s="25">
        <v>0</v>
      </c>
      <c r="G25" s="25">
        <v>0</v>
      </c>
      <c r="H25" s="25">
        <v>138</v>
      </c>
      <c r="I25" s="25"/>
      <c r="J25" s="25">
        <v>2.3460000000000001</v>
      </c>
      <c r="K25" s="25">
        <v>62173</v>
      </c>
      <c r="L25" s="25"/>
      <c r="M25" s="25">
        <v>4289.9369999999999</v>
      </c>
      <c r="N25" s="25"/>
      <c r="O25" s="25"/>
      <c r="P25" s="25"/>
      <c r="Q25" s="25">
        <v>62311</v>
      </c>
      <c r="R25" s="25">
        <v>0</v>
      </c>
      <c r="S25" s="25">
        <v>4292.2829999999994</v>
      </c>
    </row>
    <row r="26" spans="1:19" ht="15.75" thickBot="1" x14ac:dyDescent="0.3">
      <c r="A26" s="27">
        <v>1996</v>
      </c>
      <c r="B26" s="25"/>
      <c r="C26" s="25"/>
      <c r="D26" s="25"/>
      <c r="E26" s="25">
        <v>8</v>
      </c>
      <c r="F26" s="25">
        <v>0</v>
      </c>
      <c r="G26" s="25">
        <v>8</v>
      </c>
      <c r="H26" s="25">
        <v>14</v>
      </c>
      <c r="I26" s="25"/>
      <c r="J26" s="25">
        <v>0.23799999999999999</v>
      </c>
      <c r="K26" s="25">
        <v>89589</v>
      </c>
      <c r="L26" s="25"/>
      <c r="M26" s="25">
        <v>6181.6409999999996</v>
      </c>
      <c r="N26" s="25"/>
      <c r="O26" s="25"/>
      <c r="P26" s="25"/>
      <c r="Q26" s="25">
        <v>89611</v>
      </c>
      <c r="R26" s="25">
        <v>0</v>
      </c>
      <c r="S26" s="25">
        <v>6189.8789999999999</v>
      </c>
    </row>
    <row r="27" spans="1:19" ht="15.75" thickBot="1" x14ac:dyDescent="0.3">
      <c r="A27" s="27">
        <v>1997</v>
      </c>
      <c r="B27" s="25"/>
      <c r="C27" s="25"/>
      <c r="D27" s="25"/>
      <c r="E27" s="25">
        <v>1</v>
      </c>
      <c r="F27" s="25">
        <v>0</v>
      </c>
      <c r="G27" s="25">
        <v>1</v>
      </c>
      <c r="H27" s="25">
        <v>806</v>
      </c>
      <c r="I27" s="25"/>
      <c r="J27" s="25">
        <v>13.702</v>
      </c>
      <c r="K27" s="25">
        <v>56332</v>
      </c>
      <c r="L27" s="25"/>
      <c r="M27" s="25">
        <v>3886.9079999999999</v>
      </c>
      <c r="N27" s="25"/>
      <c r="O27" s="25"/>
      <c r="P27" s="25"/>
      <c r="Q27" s="25">
        <v>57139</v>
      </c>
      <c r="R27" s="25">
        <v>0</v>
      </c>
      <c r="S27" s="25">
        <v>3901.61</v>
      </c>
    </row>
    <row r="28" spans="1:19" ht="15.75" thickBot="1" x14ac:dyDescent="0.3">
      <c r="A28" s="27">
        <v>1998</v>
      </c>
      <c r="B28" s="25"/>
      <c r="C28" s="25"/>
      <c r="D28" s="25"/>
      <c r="E28" s="25">
        <v>11</v>
      </c>
      <c r="F28" s="25">
        <v>0</v>
      </c>
      <c r="G28" s="25">
        <v>11</v>
      </c>
      <c r="H28" s="25">
        <v>303</v>
      </c>
      <c r="I28" s="25"/>
      <c r="J28" s="25">
        <v>5.1509999999999998</v>
      </c>
      <c r="K28" s="25">
        <v>20923</v>
      </c>
      <c r="L28" s="25"/>
      <c r="M28" s="25">
        <v>1443.6869999999999</v>
      </c>
      <c r="N28" s="25"/>
      <c r="O28" s="25"/>
      <c r="P28" s="25"/>
      <c r="Q28" s="25">
        <v>21237</v>
      </c>
      <c r="R28" s="25">
        <v>0</v>
      </c>
      <c r="S28" s="25">
        <v>1459.838</v>
      </c>
    </row>
    <row r="29" spans="1:19" ht="15.75" thickBot="1" x14ac:dyDescent="0.3">
      <c r="A29" s="27">
        <v>1999</v>
      </c>
      <c r="B29" s="25"/>
      <c r="C29" s="25"/>
      <c r="D29" s="25"/>
      <c r="E29" s="25">
        <v>0</v>
      </c>
      <c r="F29" s="25">
        <v>0</v>
      </c>
      <c r="G29" s="25">
        <v>0</v>
      </c>
      <c r="H29" s="25">
        <v>219</v>
      </c>
      <c r="I29" s="25"/>
      <c r="J29" s="25">
        <v>3.7229999999999999</v>
      </c>
      <c r="K29" s="25">
        <v>43588</v>
      </c>
      <c r="L29" s="25"/>
      <c r="M29" s="25">
        <v>3007.5720000000001</v>
      </c>
      <c r="N29" s="25"/>
      <c r="O29" s="25"/>
      <c r="P29" s="25"/>
      <c r="Q29" s="25">
        <v>43807</v>
      </c>
      <c r="R29" s="25">
        <v>0</v>
      </c>
      <c r="S29" s="25">
        <v>3011.2950000000001</v>
      </c>
    </row>
    <row r="30" spans="1:19" ht="15.75" thickBot="1" x14ac:dyDescent="0.3">
      <c r="A30" s="27">
        <v>2000</v>
      </c>
      <c r="B30" s="25"/>
      <c r="C30" s="25"/>
      <c r="D30" s="25"/>
      <c r="E30" s="25">
        <v>0</v>
      </c>
      <c r="F30" s="25">
        <v>0</v>
      </c>
      <c r="G30" s="25">
        <v>0</v>
      </c>
      <c r="H30" s="25">
        <v>609</v>
      </c>
      <c r="I30" s="25"/>
      <c r="J30" s="25">
        <v>10.353</v>
      </c>
      <c r="K30" s="25">
        <v>32750</v>
      </c>
      <c r="L30" s="25"/>
      <c r="M30" s="25">
        <v>2259.75</v>
      </c>
      <c r="N30" s="25"/>
      <c r="O30" s="25"/>
      <c r="P30" s="25"/>
      <c r="Q30" s="25">
        <v>33359</v>
      </c>
      <c r="R30" s="25">
        <v>0</v>
      </c>
      <c r="S30" s="25">
        <v>2270.1030000000001</v>
      </c>
    </row>
    <row r="31" spans="1:19" ht="15.75" thickBot="1" x14ac:dyDescent="0.3">
      <c r="A31" s="27">
        <v>2001</v>
      </c>
      <c r="B31" s="25"/>
      <c r="C31" s="25"/>
      <c r="D31" s="25"/>
      <c r="E31" s="25">
        <v>3</v>
      </c>
      <c r="F31" s="25">
        <v>708</v>
      </c>
      <c r="G31" s="25">
        <v>511.93200000000002</v>
      </c>
      <c r="H31" s="25">
        <v>311</v>
      </c>
      <c r="I31" s="25">
        <v>169</v>
      </c>
      <c r="J31" s="25">
        <v>39.424999999999997</v>
      </c>
      <c r="K31" s="25">
        <v>31259</v>
      </c>
      <c r="L31" s="25"/>
      <c r="M31" s="25">
        <v>2156.8710000000001</v>
      </c>
      <c r="N31" s="25"/>
      <c r="O31" s="25"/>
      <c r="P31" s="25"/>
      <c r="Q31" s="25">
        <v>31573</v>
      </c>
      <c r="R31" s="25">
        <v>877</v>
      </c>
      <c r="S31" s="25">
        <v>2708.2280000000001</v>
      </c>
    </row>
    <row r="32" spans="1:19" ht="15.75" thickBot="1" x14ac:dyDescent="0.3">
      <c r="A32" s="27">
        <v>2002</v>
      </c>
      <c r="B32" s="25"/>
      <c r="C32" s="25"/>
      <c r="D32" s="25"/>
      <c r="E32" s="25">
        <v>16</v>
      </c>
      <c r="F32" s="25">
        <v>601</v>
      </c>
      <c r="G32" s="25">
        <v>446.33800000000002</v>
      </c>
      <c r="H32" s="25">
        <v>459.42857142857099</v>
      </c>
      <c r="I32" s="25">
        <v>205</v>
      </c>
      <c r="J32" s="25">
        <v>49.220285714285701</v>
      </c>
      <c r="K32" s="25">
        <v>52979</v>
      </c>
      <c r="L32" s="25"/>
      <c r="M32" s="25">
        <v>3655.5509999999999</v>
      </c>
      <c r="N32" s="25"/>
      <c r="O32" s="25"/>
      <c r="P32" s="25"/>
      <c r="Q32" s="25">
        <v>53454.428571428572</v>
      </c>
      <c r="R32" s="25">
        <v>806</v>
      </c>
      <c r="S32" s="25">
        <v>4151.1092857142858</v>
      </c>
    </row>
    <row r="33" spans="1:19" ht="15.75" thickBot="1" x14ac:dyDescent="0.3">
      <c r="A33" s="27">
        <v>2003</v>
      </c>
      <c r="B33" s="25"/>
      <c r="C33" s="25"/>
      <c r="D33" s="25"/>
      <c r="E33" s="25">
        <v>18</v>
      </c>
      <c r="F33" s="25">
        <v>1368</v>
      </c>
      <c r="G33" s="25">
        <v>999.34799999999996</v>
      </c>
      <c r="H33" s="25">
        <v>279</v>
      </c>
      <c r="I33" s="25">
        <v>189</v>
      </c>
      <c r="J33" s="25">
        <v>42.920999999999999</v>
      </c>
      <c r="K33" s="25">
        <v>19981</v>
      </c>
      <c r="L33" s="25"/>
      <c r="M33" s="25">
        <v>1378.6890000000001</v>
      </c>
      <c r="N33" s="25"/>
      <c r="O33" s="25"/>
      <c r="P33" s="25"/>
      <c r="Q33" s="25">
        <v>20278</v>
      </c>
      <c r="R33" s="25">
        <v>1557</v>
      </c>
      <c r="S33" s="25">
        <v>2420.9580000000001</v>
      </c>
    </row>
    <row r="34" spans="1:19" ht="15.75" thickBot="1" x14ac:dyDescent="0.3">
      <c r="A34" s="27">
        <v>2004</v>
      </c>
      <c r="B34" s="25"/>
      <c r="C34" s="25"/>
      <c r="D34" s="25"/>
      <c r="E34" s="25">
        <v>0</v>
      </c>
      <c r="F34" s="25">
        <v>881</v>
      </c>
      <c r="G34" s="25">
        <v>644.94200000000001</v>
      </c>
      <c r="H34" s="25">
        <v>389</v>
      </c>
      <c r="I34" s="25">
        <v>235</v>
      </c>
      <c r="J34" s="25">
        <v>54.082999999999998</v>
      </c>
      <c r="K34" s="25">
        <v>13475</v>
      </c>
      <c r="L34" s="25"/>
      <c r="M34" s="25">
        <v>929.77499999999998</v>
      </c>
      <c r="N34" s="25"/>
      <c r="O34" s="25"/>
      <c r="P34" s="25"/>
      <c r="Q34" s="25">
        <v>13864</v>
      </c>
      <c r="R34" s="25">
        <v>1116</v>
      </c>
      <c r="S34" s="25">
        <v>1628.8</v>
      </c>
    </row>
    <row r="35" spans="1:19" ht="15.75" thickBot="1" x14ac:dyDescent="0.3">
      <c r="A35" s="27">
        <v>2005</v>
      </c>
      <c r="B35" s="25"/>
      <c r="C35" s="25"/>
      <c r="D35" s="25"/>
      <c r="E35" s="25">
        <v>20</v>
      </c>
      <c r="F35" s="25">
        <v>703</v>
      </c>
      <c r="G35" s="25">
        <v>519.93399999999997</v>
      </c>
      <c r="H35" s="25">
        <v>0</v>
      </c>
      <c r="I35" s="25">
        <v>206</v>
      </c>
      <c r="J35" s="25">
        <v>41.612000000000002</v>
      </c>
      <c r="K35" s="25">
        <v>11972</v>
      </c>
      <c r="L35" s="25">
        <v>10102</v>
      </c>
      <c r="M35" s="25">
        <v>2765.652</v>
      </c>
      <c r="N35" s="25"/>
      <c r="O35" s="25"/>
      <c r="P35" s="25"/>
      <c r="Q35" s="25">
        <v>11992</v>
      </c>
      <c r="R35" s="25">
        <v>11011</v>
      </c>
      <c r="S35" s="25">
        <v>3327.1979999999999</v>
      </c>
    </row>
    <row r="36" spans="1:19" ht="15.75" thickBot="1" x14ac:dyDescent="0.3">
      <c r="A36" s="27">
        <v>2006</v>
      </c>
      <c r="B36" s="25"/>
      <c r="C36" s="25"/>
      <c r="D36" s="25"/>
      <c r="E36" s="25">
        <v>0</v>
      </c>
      <c r="F36" s="25">
        <v>3</v>
      </c>
      <c r="G36" s="25">
        <v>2.8380000000000001</v>
      </c>
      <c r="H36" s="25">
        <v>0</v>
      </c>
      <c r="I36" s="25">
        <v>3</v>
      </c>
      <c r="J36" s="25">
        <v>0.60599999999999998</v>
      </c>
      <c r="K36" s="25">
        <v>12180.7451629469</v>
      </c>
      <c r="L36" s="25">
        <v>4729.8892478929401</v>
      </c>
      <c r="M36" s="25">
        <v>1748.61015183878</v>
      </c>
      <c r="N36" s="25">
        <v>0</v>
      </c>
      <c r="O36" s="25">
        <v>776</v>
      </c>
      <c r="P36" s="25">
        <v>149</v>
      </c>
      <c r="Q36" s="25">
        <v>12180.7451629469</v>
      </c>
      <c r="R36" s="25">
        <v>5511.8892478929401</v>
      </c>
      <c r="S36" s="25">
        <v>1901.0541518387799</v>
      </c>
    </row>
    <row r="37" spans="1:19" ht="15.75" thickBot="1" x14ac:dyDescent="0.3">
      <c r="A37" s="27">
        <v>2007</v>
      </c>
      <c r="B37" s="25"/>
      <c r="C37" s="25"/>
      <c r="D37" s="25"/>
      <c r="E37" s="25">
        <v>0</v>
      </c>
      <c r="F37" s="25">
        <v>200</v>
      </c>
      <c r="G37" s="25">
        <v>144</v>
      </c>
      <c r="H37" s="25">
        <v>0</v>
      </c>
      <c r="I37" s="25">
        <v>0</v>
      </c>
      <c r="J37" s="25">
        <v>0</v>
      </c>
      <c r="K37" s="25">
        <v>14561.353465689201</v>
      </c>
      <c r="L37" s="25">
        <v>25595.3853209478</v>
      </c>
      <c r="M37" s="25">
        <v>5919.0473707545298</v>
      </c>
      <c r="N37" s="25">
        <v>0</v>
      </c>
      <c r="O37" s="25">
        <v>1252</v>
      </c>
      <c r="P37" s="25">
        <v>240</v>
      </c>
      <c r="Q37" s="25">
        <v>14561.353465689201</v>
      </c>
      <c r="R37" s="25">
        <v>27047.3853209478</v>
      </c>
      <c r="S37" s="25">
        <v>6303.0473707545298</v>
      </c>
    </row>
    <row r="38" spans="1:19" ht="15.75" thickBot="1" x14ac:dyDescent="0.3">
      <c r="A38" s="27">
        <v>2008</v>
      </c>
      <c r="B38" s="25">
        <v>4848</v>
      </c>
      <c r="C38" s="25"/>
      <c r="D38" s="25">
        <v>223.00800000000001</v>
      </c>
      <c r="E38" s="25">
        <v>0</v>
      </c>
      <c r="F38" s="25">
        <v>156</v>
      </c>
      <c r="G38" s="25">
        <v>112.32</v>
      </c>
      <c r="H38" s="25">
        <v>0</v>
      </c>
      <c r="I38" s="25">
        <v>0</v>
      </c>
      <c r="J38" s="25">
        <v>0</v>
      </c>
      <c r="K38" s="25">
        <v>8836</v>
      </c>
      <c r="L38" s="25">
        <v>8772</v>
      </c>
      <c r="M38" s="25">
        <v>2293.9079999999999</v>
      </c>
      <c r="N38" s="25">
        <v>0</v>
      </c>
      <c r="O38" s="25">
        <v>0</v>
      </c>
      <c r="P38" s="25">
        <v>0</v>
      </c>
      <c r="Q38" s="25">
        <v>13684</v>
      </c>
      <c r="R38" s="25">
        <v>8928</v>
      </c>
      <c r="S38" s="25">
        <v>2629.2359999999999</v>
      </c>
    </row>
    <row r="39" spans="1:19" ht="15.75" thickBot="1" x14ac:dyDescent="0.3">
      <c r="A39" s="27">
        <v>2009</v>
      </c>
      <c r="B39" s="25"/>
      <c r="C39" s="25"/>
      <c r="D39" s="25"/>
      <c r="E39" s="25">
        <v>239</v>
      </c>
      <c r="F39" s="25">
        <v>0</v>
      </c>
      <c r="G39" s="25">
        <v>171.40600000000001</v>
      </c>
      <c r="H39" s="25">
        <v>0</v>
      </c>
      <c r="I39" s="25">
        <v>135</v>
      </c>
      <c r="J39" s="25">
        <v>27.27</v>
      </c>
      <c r="K39" s="25">
        <v>17884</v>
      </c>
      <c r="L39" s="25">
        <v>21644</v>
      </c>
      <c r="M39" s="25">
        <v>5389.6440000000002</v>
      </c>
      <c r="N39" s="25">
        <v>0</v>
      </c>
      <c r="O39" s="25">
        <v>0</v>
      </c>
      <c r="P39" s="25">
        <v>0</v>
      </c>
      <c r="Q39" s="25">
        <v>18123</v>
      </c>
      <c r="R39" s="25">
        <v>21779</v>
      </c>
      <c r="S39" s="25">
        <v>5588.3200000000006</v>
      </c>
    </row>
    <row r="40" spans="1:19" ht="15.75" thickBot="1" x14ac:dyDescent="0.3">
      <c r="A40" s="27">
        <v>2010</v>
      </c>
      <c r="B40" s="25">
        <v>40</v>
      </c>
      <c r="C40" s="25">
        <v>0</v>
      </c>
      <c r="D40" s="25">
        <v>1.84</v>
      </c>
      <c r="E40" s="25">
        <v>54</v>
      </c>
      <c r="F40" s="25">
        <v>1128</v>
      </c>
      <c r="G40" s="25">
        <v>863.48199999999997</v>
      </c>
      <c r="H40" s="25">
        <v>5</v>
      </c>
      <c r="I40" s="25">
        <v>599.53</v>
      </c>
      <c r="J40" s="25">
        <v>142.17361</v>
      </c>
      <c r="K40" s="25">
        <v>14942.0651132</v>
      </c>
      <c r="L40" s="25">
        <v>13704.3019319047</v>
      </c>
      <c r="M40" s="25">
        <v>3662.2284637365001</v>
      </c>
      <c r="N40" s="25">
        <v>0</v>
      </c>
      <c r="O40" s="25">
        <v>0</v>
      </c>
      <c r="P40" s="25">
        <v>0</v>
      </c>
      <c r="Q40" s="25">
        <v>15041.0651132</v>
      </c>
      <c r="R40" s="25">
        <v>15431.8319319047</v>
      </c>
      <c r="S40" s="25">
        <v>4669.7240737365</v>
      </c>
    </row>
    <row r="41" spans="1:19" ht="15.75" thickBot="1" x14ac:dyDescent="0.3">
      <c r="A41" s="27">
        <v>2011</v>
      </c>
      <c r="B41" s="25">
        <v>2379</v>
      </c>
      <c r="C41" s="25">
        <v>17</v>
      </c>
      <c r="D41" s="25">
        <v>125.51600000000001</v>
      </c>
      <c r="E41" s="25">
        <v>3</v>
      </c>
      <c r="F41" s="25">
        <v>113</v>
      </c>
      <c r="G41" s="25">
        <v>85.792000000000002</v>
      </c>
      <c r="H41" s="25">
        <v>0</v>
      </c>
      <c r="I41" s="25">
        <v>177</v>
      </c>
      <c r="J41" s="25">
        <v>35.753999999999998</v>
      </c>
      <c r="K41" s="25">
        <v>21651</v>
      </c>
      <c r="L41" s="25">
        <v>20327</v>
      </c>
      <c r="M41" s="25">
        <v>5396.7030000000004</v>
      </c>
      <c r="N41" s="25">
        <v>0</v>
      </c>
      <c r="O41" s="25">
        <v>0</v>
      </c>
      <c r="P41" s="25">
        <v>0</v>
      </c>
      <c r="Q41" s="25">
        <v>24033</v>
      </c>
      <c r="R41" s="25">
        <v>20634</v>
      </c>
      <c r="S41" s="25">
        <v>5643.7650000000003</v>
      </c>
    </row>
    <row r="42" spans="1:19" ht="15.75" thickBot="1" x14ac:dyDescent="0.3">
      <c r="A42" s="27">
        <v>2012</v>
      </c>
      <c r="B42" s="25">
        <v>3096</v>
      </c>
      <c r="C42" s="25"/>
      <c r="D42" s="25">
        <v>142.416</v>
      </c>
      <c r="E42" s="25">
        <v>0</v>
      </c>
      <c r="F42" s="25">
        <v>0</v>
      </c>
      <c r="G42" s="25">
        <v>0</v>
      </c>
      <c r="H42" s="25">
        <v>0</v>
      </c>
      <c r="I42" s="25">
        <v>0</v>
      </c>
      <c r="J42" s="25">
        <v>0</v>
      </c>
      <c r="K42" s="25">
        <v>28194</v>
      </c>
      <c r="L42" s="25">
        <v>59954</v>
      </c>
      <c r="M42" s="25">
        <v>13456.553999999998</v>
      </c>
      <c r="N42" s="25">
        <v>0</v>
      </c>
      <c r="O42" s="25">
        <v>0</v>
      </c>
      <c r="P42" s="25">
        <v>0</v>
      </c>
      <c r="Q42" s="25">
        <v>31290</v>
      </c>
      <c r="R42" s="25">
        <v>59954</v>
      </c>
      <c r="S42" s="25">
        <v>13598.969999999998</v>
      </c>
    </row>
    <row r="43" spans="1:19" ht="15.75" thickBot="1" x14ac:dyDescent="0.3">
      <c r="A43" s="27">
        <v>2013</v>
      </c>
      <c r="B43" s="39">
        <v>843</v>
      </c>
      <c r="C43" s="39">
        <v>0</v>
      </c>
      <c r="D43" s="39">
        <v>38.777999999999999</v>
      </c>
      <c r="E43" s="39">
        <v>4</v>
      </c>
      <c r="F43" s="39">
        <v>188</v>
      </c>
      <c r="G43" s="39">
        <v>138.24</v>
      </c>
      <c r="H43" s="39">
        <v>0</v>
      </c>
      <c r="I43" s="39">
        <v>0</v>
      </c>
      <c r="J43" s="39">
        <v>0</v>
      </c>
      <c r="K43" s="25">
        <v>45769</v>
      </c>
      <c r="L43" s="25">
        <v>106655</v>
      </c>
      <c r="M43" s="25">
        <v>23635.821</v>
      </c>
      <c r="N43" s="25">
        <v>0</v>
      </c>
      <c r="O43" s="25">
        <v>0</v>
      </c>
      <c r="P43" s="25">
        <v>0</v>
      </c>
      <c r="Q43" s="25">
        <v>46616</v>
      </c>
      <c r="R43" s="25">
        <v>106843</v>
      </c>
      <c r="S43" s="25">
        <v>23812.839</v>
      </c>
    </row>
    <row r="44" spans="1:19" ht="15.75" thickBot="1" x14ac:dyDescent="0.3">
      <c r="A44" s="27">
        <v>2014</v>
      </c>
      <c r="B44" s="25">
        <v>28</v>
      </c>
      <c r="C44" s="25">
        <v>1</v>
      </c>
      <c r="D44" s="25">
        <v>2.234</v>
      </c>
      <c r="E44" s="25">
        <v>0</v>
      </c>
      <c r="F44" s="25">
        <v>44</v>
      </c>
      <c r="G44" s="25">
        <v>31.68</v>
      </c>
      <c r="H44" s="25">
        <v>0</v>
      </c>
      <c r="I44" s="25">
        <v>0</v>
      </c>
      <c r="J44" s="25">
        <v>0</v>
      </c>
      <c r="K44" s="25">
        <v>51661</v>
      </c>
      <c r="L44" s="25">
        <v>59451</v>
      </c>
      <c r="M44" s="25">
        <v>14979.200999999999</v>
      </c>
      <c r="N44" s="25">
        <v>0</v>
      </c>
      <c r="O44" s="25">
        <v>0</v>
      </c>
      <c r="P44" s="25">
        <v>0</v>
      </c>
      <c r="Q44" s="25">
        <v>51689</v>
      </c>
      <c r="R44" s="25">
        <v>59496</v>
      </c>
      <c r="S44" s="25">
        <v>15013.115</v>
      </c>
    </row>
    <row r="45" spans="1:19" ht="15.75" thickBot="1" x14ac:dyDescent="0.3">
      <c r="A45" s="27">
        <v>2015</v>
      </c>
      <c r="B45" s="25"/>
      <c r="C45" s="25"/>
      <c r="D45" s="25"/>
      <c r="E45" s="25">
        <v>0</v>
      </c>
      <c r="F45" s="25">
        <v>13</v>
      </c>
      <c r="G45" s="25">
        <v>9.8119999999999994</v>
      </c>
      <c r="H45" s="25">
        <v>0</v>
      </c>
      <c r="I45" s="25">
        <v>17</v>
      </c>
      <c r="J45" s="25">
        <v>3.4340000000000002</v>
      </c>
      <c r="K45" s="25">
        <v>76684</v>
      </c>
      <c r="L45" s="25">
        <v>47325</v>
      </c>
      <c r="M45" s="25">
        <v>14377.596000000001</v>
      </c>
      <c r="N45" s="25">
        <v>0</v>
      </c>
      <c r="O45" s="25">
        <v>0</v>
      </c>
      <c r="P45" s="25">
        <v>0</v>
      </c>
      <c r="Q45" s="25">
        <v>76684</v>
      </c>
      <c r="R45" s="25">
        <v>47355</v>
      </c>
      <c r="S45" s="25">
        <v>14390.842000000001</v>
      </c>
    </row>
    <row r="46" spans="1:19" ht="15.75" thickBot="1" x14ac:dyDescent="0.3">
      <c r="A46" s="27">
        <v>2016</v>
      </c>
      <c r="B46" s="25">
        <v>650</v>
      </c>
      <c r="C46" s="25">
        <v>0</v>
      </c>
      <c r="D46" s="25">
        <v>29.9</v>
      </c>
      <c r="E46" s="25">
        <v>3</v>
      </c>
      <c r="F46" s="25">
        <v>136</v>
      </c>
      <c r="G46" s="25">
        <v>115.008</v>
      </c>
      <c r="H46" s="25">
        <v>0</v>
      </c>
      <c r="I46" s="25">
        <v>42</v>
      </c>
      <c r="J46" s="25">
        <v>8.484</v>
      </c>
      <c r="K46" s="25">
        <v>50713</v>
      </c>
      <c r="L46" s="25">
        <v>88169</v>
      </c>
      <c r="M46" s="25">
        <v>20427.645</v>
      </c>
      <c r="N46" s="25">
        <v>0</v>
      </c>
      <c r="O46" s="25">
        <v>0</v>
      </c>
      <c r="P46" s="25">
        <v>0</v>
      </c>
      <c r="Q46" s="25">
        <v>51366</v>
      </c>
      <c r="R46" s="25">
        <v>88347</v>
      </c>
      <c r="S46" s="25">
        <v>20581.037</v>
      </c>
    </row>
    <row r="47" spans="1:19" ht="15.75" thickBot="1" x14ac:dyDescent="0.3">
      <c r="A47" s="27">
        <v>2017</v>
      </c>
      <c r="B47" s="25">
        <v>1086</v>
      </c>
      <c r="C47" s="25">
        <v>2</v>
      </c>
      <c r="D47" s="25">
        <v>51.847999999999999</v>
      </c>
      <c r="E47" s="25">
        <v>0</v>
      </c>
      <c r="F47" s="25">
        <v>62</v>
      </c>
      <c r="G47" s="25">
        <v>46.673999999999999</v>
      </c>
      <c r="H47" s="25">
        <v>0</v>
      </c>
      <c r="I47" s="25">
        <v>33</v>
      </c>
      <c r="J47" s="25">
        <v>6.6660000000000004</v>
      </c>
      <c r="K47" s="25">
        <v>68234</v>
      </c>
      <c r="L47" s="25">
        <v>108417</v>
      </c>
      <c r="M47" s="25">
        <v>25524.210000000003</v>
      </c>
      <c r="N47" s="25">
        <v>0</v>
      </c>
      <c r="O47" s="25">
        <v>0</v>
      </c>
      <c r="P47" s="25">
        <v>0</v>
      </c>
      <c r="Q47" s="25">
        <v>69320</v>
      </c>
      <c r="R47" s="25">
        <v>108514</v>
      </c>
      <c r="S47" s="25">
        <v>25629.398000000001</v>
      </c>
    </row>
    <row r="48" spans="1:19" ht="15.75" thickBot="1" x14ac:dyDescent="0.3">
      <c r="A48" s="27">
        <v>2018</v>
      </c>
      <c r="B48" s="25">
        <v>1033</v>
      </c>
      <c r="C48" s="25">
        <v>0</v>
      </c>
      <c r="D48" s="25">
        <v>47.518000000000001</v>
      </c>
      <c r="E48" s="25">
        <v>0</v>
      </c>
      <c r="F48" s="25">
        <v>0</v>
      </c>
      <c r="G48" s="25">
        <v>0</v>
      </c>
      <c r="H48" s="25">
        <v>0</v>
      </c>
      <c r="I48" s="25">
        <v>0</v>
      </c>
      <c r="J48" s="25">
        <v>0</v>
      </c>
      <c r="K48" s="25">
        <v>76159</v>
      </c>
      <c r="L48" s="25">
        <v>94676</v>
      </c>
      <c r="M48" s="25">
        <v>23432.763000000003</v>
      </c>
      <c r="N48" s="25">
        <v>0</v>
      </c>
      <c r="O48" s="25">
        <v>0</v>
      </c>
      <c r="P48" s="25">
        <v>0</v>
      </c>
      <c r="Q48" s="25">
        <v>77192</v>
      </c>
      <c r="R48" s="25">
        <v>94676</v>
      </c>
      <c r="S48" s="25">
        <v>23480.281000000003</v>
      </c>
    </row>
    <row r="49" spans="1:19" ht="15.75" thickBot="1" x14ac:dyDescent="0.3">
      <c r="A49" s="27">
        <v>2019</v>
      </c>
      <c r="B49" s="25">
        <v>1016</v>
      </c>
      <c r="C49" s="25">
        <v>4</v>
      </c>
      <c r="D49" s="25">
        <v>51</v>
      </c>
      <c r="E49" s="25">
        <v>0</v>
      </c>
      <c r="F49" s="25">
        <v>0</v>
      </c>
      <c r="G49" s="25">
        <v>0</v>
      </c>
      <c r="H49" s="25">
        <v>0</v>
      </c>
      <c r="I49" s="25">
        <v>0</v>
      </c>
      <c r="J49" s="25">
        <v>0</v>
      </c>
      <c r="K49" s="25">
        <v>50868</v>
      </c>
      <c r="L49" s="25">
        <v>156093</v>
      </c>
      <c r="M49" s="25">
        <v>33480</v>
      </c>
      <c r="N49" s="25">
        <v>2</v>
      </c>
      <c r="O49" s="25">
        <v>2157</v>
      </c>
      <c r="P49" s="25">
        <v>414</v>
      </c>
      <c r="Q49" s="25">
        <v>51886</v>
      </c>
      <c r="R49" s="25">
        <v>158254</v>
      </c>
      <c r="S49" s="25">
        <v>33945</v>
      </c>
    </row>
    <row r="50" spans="1:19" ht="15.75" thickBot="1" x14ac:dyDescent="0.3">
      <c r="A50" s="9">
        <v>2020</v>
      </c>
      <c r="B50" s="79">
        <v>2958</v>
      </c>
      <c r="C50" s="79">
        <v>0</v>
      </c>
      <c r="D50" s="79">
        <v>136</v>
      </c>
      <c r="E50" s="79">
        <v>0</v>
      </c>
      <c r="F50" s="79">
        <v>7</v>
      </c>
      <c r="G50" s="79">
        <v>6</v>
      </c>
      <c r="H50" s="79">
        <v>0</v>
      </c>
      <c r="I50" s="79">
        <v>45</v>
      </c>
      <c r="J50" s="79">
        <v>11</v>
      </c>
      <c r="K50" s="79">
        <v>36831</v>
      </c>
      <c r="L50" s="79">
        <v>129693</v>
      </c>
      <c r="M50" s="79">
        <v>27442</v>
      </c>
      <c r="N50" s="79">
        <v>104</v>
      </c>
      <c r="O50" s="79">
        <v>3836</v>
      </c>
      <c r="P50" s="79">
        <v>743.68799999999999</v>
      </c>
      <c r="Q50" s="79">
        <f>B50+E50+H50+K50+N50</f>
        <v>39893</v>
      </c>
      <c r="R50" s="79">
        <f>C50+F50+I50+L50+O50</f>
        <v>133581</v>
      </c>
      <c r="S50" s="79">
        <f>D50+G50+J50+M50+P50</f>
        <v>28338.687999999998</v>
      </c>
    </row>
    <row r="51" spans="1:19" ht="15.75" thickBot="1" x14ac:dyDescent="0.3">
      <c r="A51" s="27">
        <v>2021</v>
      </c>
      <c r="B51" s="25">
        <v>261</v>
      </c>
      <c r="C51" s="25">
        <v>3</v>
      </c>
      <c r="D51" s="25">
        <v>15</v>
      </c>
      <c r="E51" s="25">
        <v>0</v>
      </c>
      <c r="F51" s="25">
        <v>0</v>
      </c>
      <c r="G51" s="25">
        <v>0</v>
      </c>
      <c r="H51" s="25">
        <v>0</v>
      </c>
      <c r="I51" s="25">
        <v>0</v>
      </c>
      <c r="J51" s="25">
        <v>0</v>
      </c>
      <c r="K51" s="25">
        <v>54952</v>
      </c>
      <c r="L51" s="25">
        <v>236097</v>
      </c>
      <c r="M51" s="25">
        <v>49122</v>
      </c>
      <c r="N51" s="25"/>
      <c r="O51" s="25">
        <v>5149</v>
      </c>
      <c r="P51" s="25">
        <v>988.60799999999995</v>
      </c>
      <c r="Q51" s="25">
        <v>55213</v>
      </c>
      <c r="R51" s="25">
        <v>241249</v>
      </c>
      <c r="S51" s="25">
        <v>50126</v>
      </c>
    </row>
    <row r="52" spans="1:19" ht="15.75" thickBot="1" x14ac:dyDescent="0.3">
      <c r="A52" s="23">
        <v>2022</v>
      </c>
      <c r="B52" s="161">
        <v>239</v>
      </c>
      <c r="C52" s="161"/>
      <c r="D52" s="161">
        <v>11</v>
      </c>
      <c r="E52" s="161">
        <v>1</v>
      </c>
      <c r="F52" s="161">
        <v>0</v>
      </c>
      <c r="G52" s="161">
        <v>0</v>
      </c>
      <c r="H52" s="161">
        <v>0</v>
      </c>
      <c r="I52" s="161">
        <v>435</v>
      </c>
      <c r="J52" s="161">
        <v>91</v>
      </c>
      <c r="K52" s="161">
        <v>70912</v>
      </c>
      <c r="L52" s="161">
        <v>229856</v>
      </c>
      <c r="M52" s="161">
        <v>49025</v>
      </c>
      <c r="N52" s="161">
        <v>0</v>
      </c>
      <c r="O52" s="161">
        <v>631</v>
      </c>
      <c r="P52" s="161">
        <v>121.152</v>
      </c>
      <c r="Q52" s="161">
        <v>71152</v>
      </c>
      <c r="R52" s="161">
        <v>230922</v>
      </c>
      <c r="S52" s="161">
        <v>49249</v>
      </c>
    </row>
    <row r="53" spans="1:19" x14ac:dyDescent="0.25">
      <c r="A53" s="197" t="s">
        <v>65</v>
      </c>
    </row>
    <row r="54" spans="1:19" x14ac:dyDescent="0.25">
      <c r="A54" s="207" t="s">
        <v>66</v>
      </c>
    </row>
    <row r="55" spans="1:19" x14ac:dyDescent="0.25">
      <c r="A55" s="207" t="s">
        <v>181</v>
      </c>
    </row>
    <row r="100" spans="1:53" s="75" customFormat="1" x14ac:dyDescent="0.25">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6"/>
      <c r="AO100" s="76"/>
      <c r="AP100" s="76"/>
      <c r="AQ100" s="76"/>
      <c r="AR100" s="76"/>
      <c r="AS100" s="76"/>
      <c r="AT100" s="76"/>
      <c r="AU100" s="76"/>
      <c r="AV100" s="76"/>
      <c r="AW100" s="76"/>
      <c r="AX100" s="76"/>
      <c r="AY100" s="76"/>
      <c r="AZ100" s="76"/>
      <c r="BA100" s="76"/>
    </row>
    <row r="102" spans="1:53" ht="15.75" thickBot="1" x14ac:dyDescent="0.3">
      <c r="A102" s="6" t="s">
        <v>140</v>
      </c>
    </row>
    <row r="103" spans="1:53" ht="15.75" thickBot="1" x14ac:dyDescent="0.3">
      <c r="A103" s="251" t="s">
        <v>5</v>
      </c>
      <c r="B103" s="242" t="s">
        <v>64</v>
      </c>
      <c r="C103" s="243"/>
      <c r="D103" s="243"/>
      <c r="E103" s="243"/>
      <c r="F103" s="243"/>
      <c r="G103" s="243"/>
      <c r="H103" s="243"/>
      <c r="I103" s="243"/>
      <c r="J103" s="243"/>
      <c r="K103" s="243"/>
      <c r="L103" s="243"/>
      <c r="M103" s="243"/>
      <c r="N103" s="243"/>
      <c r="O103" s="243"/>
      <c r="P103" s="243"/>
      <c r="Q103" s="243"/>
      <c r="R103" s="243"/>
      <c r="S103" s="244"/>
    </row>
    <row r="104" spans="1:53" ht="15" customHeight="1" thickBot="1" x14ac:dyDescent="0.3">
      <c r="A104" s="252"/>
      <c r="B104" s="253" t="s">
        <v>48</v>
      </c>
      <c r="C104" s="254"/>
      <c r="D104" s="255"/>
      <c r="E104" s="253" t="s">
        <v>165</v>
      </c>
      <c r="F104" s="254"/>
      <c r="G104" s="255"/>
      <c r="H104" s="253" t="s">
        <v>164</v>
      </c>
      <c r="I104" s="254"/>
      <c r="J104" s="255"/>
      <c r="K104" s="253" t="s">
        <v>59</v>
      </c>
      <c r="L104" s="254"/>
      <c r="M104" s="255"/>
      <c r="N104" s="253" t="s">
        <v>51</v>
      </c>
      <c r="O104" s="254"/>
      <c r="P104" s="255"/>
      <c r="Q104" s="253" t="s">
        <v>9</v>
      </c>
      <c r="R104" s="254"/>
      <c r="S104" s="255"/>
    </row>
    <row r="105" spans="1:53" ht="15.75" thickBot="1" x14ac:dyDescent="0.3">
      <c r="A105" s="256"/>
      <c r="B105" s="38" t="s">
        <v>29</v>
      </c>
      <c r="C105" s="93" t="s">
        <v>30</v>
      </c>
      <c r="D105" s="93" t="s">
        <v>21</v>
      </c>
      <c r="E105" s="29" t="s">
        <v>29</v>
      </c>
      <c r="F105" s="29" t="s">
        <v>30</v>
      </c>
      <c r="G105" s="29" t="s">
        <v>21</v>
      </c>
      <c r="H105" s="29" t="s">
        <v>29</v>
      </c>
      <c r="I105" s="29" t="s">
        <v>30</v>
      </c>
      <c r="J105" s="29" t="s">
        <v>21</v>
      </c>
      <c r="K105" s="29" t="s">
        <v>29</v>
      </c>
      <c r="L105" s="29" t="s">
        <v>30</v>
      </c>
      <c r="M105" s="29" t="s">
        <v>21</v>
      </c>
      <c r="N105" s="29" t="s">
        <v>29</v>
      </c>
      <c r="O105" s="29" t="s">
        <v>30</v>
      </c>
      <c r="P105" s="29" t="s">
        <v>21</v>
      </c>
      <c r="Q105" s="29" t="s">
        <v>29</v>
      </c>
      <c r="R105" s="29" t="s">
        <v>30</v>
      </c>
      <c r="S105" s="29" t="s">
        <v>21</v>
      </c>
    </row>
    <row r="106" spans="1:53" ht="15.75" thickBot="1" x14ac:dyDescent="0.3">
      <c r="A106" s="77" t="s">
        <v>13</v>
      </c>
      <c r="B106" s="79" t="str">
        <f t="shared" ref="B106:S106" si="0">IFERROR(AVERAGEIFS(B$2:B$83,$A$2:$A$83,"&gt;=1975",$A$2:$A$83,"&lt;=1978"),"")</f>
        <v/>
      </c>
      <c r="C106" s="79" t="str">
        <f t="shared" si="0"/>
        <v/>
      </c>
      <c r="D106" s="79" t="str">
        <f t="shared" si="0"/>
        <v/>
      </c>
      <c r="E106" s="79">
        <f t="shared" si="0"/>
        <v>0</v>
      </c>
      <c r="F106" s="79">
        <f t="shared" si="0"/>
        <v>0</v>
      </c>
      <c r="G106" s="79">
        <f t="shared" si="0"/>
        <v>0</v>
      </c>
      <c r="H106" s="79">
        <f t="shared" si="0"/>
        <v>210066.75</v>
      </c>
      <c r="I106" s="79" t="str">
        <f t="shared" si="0"/>
        <v/>
      </c>
      <c r="J106" s="79">
        <f t="shared" si="0"/>
        <v>3571.1347500000002</v>
      </c>
      <c r="K106" s="79">
        <f t="shared" si="0"/>
        <v>440000</v>
      </c>
      <c r="L106" s="79" t="str">
        <f t="shared" si="0"/>
        <v/>
      </c>
      <c r="M106" s="79">
        <f t="shared" si="0"/>
        <v>30360</v>
      </c>
      <c r="N106" s="79" t="str">
        <f t="shared" si="0"/>
        <v/>
      </c>
      <c r="O106" s="79" t="str">
        <f t="shared" si="0"/>
        <v/>
      </c>
      <c r="P106" s="79" t="str">
        <f t="shared" si="0"/>
        <v/>
      </c>
      <c r="Q106" s="79">
        <f t="shared" si="0"/>
        <v>650066.75</v>
      </c>
      <c r="R106" s="79">
        <f t="shared" si="0"/>
        <v>0</v>
      </c>
      <c r="S106" s="79">
        <f t="shared" si="0"/>
        <v>33931.134749999997</v>
      </c>
    </row>
    <row r="107" spans="1:53" ht="15.75" thickBot="1" x14ac:dyDescent="0.3">
      <c r="A107" s="77" t="s">
        <v>14</v>
      </c>
      <c r="B107" s="79" t="str">
        <f t="shared" ref="B107:S107" si="1">IFERROR(AVERAGEIFS(B$2:B$83,$A$2:$A$83,"&gt;=1979",$A$2:$A$83,"&lt;=1984"),"")</f>
        <v/>
      </c>
      <c r="C107" s="79" t="str">
        <f t="shared" si="1"/>
        <v/>
      </c>
      <c r="D107" s="79" t="str">
        <f t="shared" si="1"/>
        <v/>
      </c>
      <c r="E107" s="79">
        <f t="shared" si="1"/>
        <v>0</v>
      </c>
      <c r="F107" s="79">
        <f t="shared" si="1"/>
        <v>0</v>
      </c>
      <c r="G107" s="79">
        <f t="shared" si="1"/>
        <v>0</v>
      </c>
      <c r="H107" s="79">
        <f t="shared" si="1"/>
        <v>190308.83333333334</v>
      </c>
      <c r="I107" s="79" t="str">
        <f t="shared" si="1"/>
        <v/>
      </c>
      <c r="J107" s="79">
        <f t="shared" si="1"/>
        <v>3235.2501666666662</v>
      </c>
      <c r="K107" s="79">
        <f t="shared" si="1"/>
        <v>240601.16666666666</v>
      </c>
      <c r="L107" s="79" t="str">
        <f t="shared" si="1"/>
        <v/>
      </c>
      <c r="M107" s="79">
        <f t="shared" si="1"/>
        <v>16601.480500000001</v>
      </c>
      <c r="N107" s="79" t="str">
        <f t="shared" si="1"/>
        <v/>
      </c>
      <c r="O107" s="79" t="str">
        <f t="shared" si="1"/>
        <v/>
      </c>
      <c r="P107" s="79" t="str">
        <f t="shared" si="1"/>
        <v/>
      </c>
      <c r="Q107" s="79">
        <f t="shared" si="1"/>
        <v>430910</v>
      </c>
      <c r="R107" s="79">
        <f t="shared" si="1"/>
        <v>0</v>
      </c>
      <c r="S107" s="79">
        <f t="shared" si="1"/>
        <v>19836.730666666666</v>
      </c>
    </row>
    <row r="108" spans="1:53" ht="15.75" thickBot="1" x14ac:dyDescent="0.3">
      <c r="A108" s="77" t="s">
        <v>15</v>
      </c>
      <c r="B108" s="79" t="str">
        <f t="shared" ref="B108:S108" si="2">IFERROR(AVERAGEIFS(B$2:B$83,$A$2:$A$83,"&gt;=1985",$A$2:$A$83,"&lt;=1995"),"")</f>
        <v/>
      </c>
      <c r="C108" s="79" t="str">
        <f t="shared" si="2"/>
        <v/>
      </c>
      <c r="D108" s="79" t="str">
        <f t="shared" si="2"/>
        <v/>
      </c>
      <c r="E108" s="79">
        <f t="shared" si="2"/>
        <v>0</v>
      </c>
      <c r="F108" s="79">
        <f t="shared" si="2"/>
        <v>0</v>
      </c>
      <c r="G108" s="79">
        <f t="shared" si="2"/>
        <v>0</v>
      </c>
      <c r="H108" s="79">
        <f t="shared" si="2"/>
        <v>30636</v>
      </c>
      <c r="I108" s="79" t="str">
        <f t="shared" si="2"/>
        <v/>
      </c>
      <c r="J108" s="79">
        <f t="shared" si="2"/>
        <v>520.81200000000001</v>
      </c>
      <c r="K108" s="79">
        <f t="shared" si="2"/>
        <v>126762.18181818182</v>
      </c>
      <c r="L108" s="79" t="str">
        <f t="shared" si="2"/>
        <v/>
      </c>
      <c r="M108" s="79">
        <f t="shared" si="2"/>
        <v>8746.5905454545464</v>
      </c>
      <c r="N108" s="79" t="str">
        <f t="shared" si="2"/>
        <v/>
      </c>
      <c r="O108" s="79" t="str">
        <f t="shared" si="2"/>
        <v/>
      </c>
      <c r="P108" s="79" t="str">
        <f t="shared" si="2"/>
        <v/>
      </c>
      <c r="Q108" s="79">
        <f t="shared" si="2"/>
        <v>157398.18181818182</v>
      </c>
      <c r="R108" s="79">
        <f t="shared" si="2"/>
        <v>0</v>
      </c>
      <c r="S108" s="79">
        <f t="shared" si="2"/>
        <v>9267.4025454545463</v>
      </c>
    </row>
    <row r="109" spans="1:53" ht="15.75" thickBot="1" x14ac:dyDescent="0.3">
      <c r="A109" s="77" t="s">
        <v>16</v>
      </c>
      <c r="B109" s="79" t="str">
        <f t="shared" ref="B109:S109" si="3">IFERROR(AVERAGEIFS(B$2:B$83,$A$2:$A$83,"&gt;=1996",$A$2:$A$83,"&lt;=1998"),"")</f>
        <v/>
      </c>
      <c r="C109" s="79" t="str">
        <f t="shared" si="3"/>
        <v/>
      </c>
      <c r="D109" s="79" t="str">
        <f t="shared" si="3"/>
        <v/>
      </c>
      <c r="E109" s="79">
        <f t="shared" si="3"/>
        <v>6.666666666666667</v>
      </c>
      <c r="F109" s="79">
        <f t="shared" si="3"/>
        <v>0</v>
      </c>
      <c r="G109" s="79">
        <f t="shared" si="3"/>
        <v>6.666666666666667</v>
      </c>
      <c r="H109" s="79">
        <f t="shared" si="3"/>
        <v>374.33333333333331</v>
      </c>
      <c r="I109" s="79" t="str">
        <f t="shared" si="3"/>
        <v/>
      </c>
      <c r="J109" s="79">
        <f t="shared" si="3"/>
        <v>6.363666666666667</v>
      </c>
      <c r="K109" s="79">
        <f t="shared" si="3"/>
        <v>55614.666666666664</v>
      </c>
      <c r="L109" s="79" t="str">
        <f t="shared" si="3"/>
        <v/>
      </c>
      <c r="M109" s="79">
        <f t="shared" si="3"/>
        <v>3837.4119999999998</v>
      </c>
      <c r="N109" s="79" t="str">
        <f t="shared" si="3"/>
        <v/>
      </c>
      <c r="O109" s="79" t="str">
        <f t="shared" si="3"/>
        <v/>
      </c>
      <c r="P109" s="79" t="str">
        <f t="shared" si="3"/>
        <v/>
      </c>
      <c r="Q109" s="79">
        <f t="shared" si="3"/>
        <v>55995.666666666664</v>
      </c>
      <c r="R109" s="79">
        <f t="shared" si="3"/>
        <v>0</v>
      </c>
      <c r="S109" s="79">
        <f t="shared" si="3"/>
        <v>3850.442333333333</v>
      </c>
    </row>
    <row r="110" spans="1:53" ht="15.75" thickBot="1" x14ac:dyDescent="0.3">
      <c r="A110" s="5" t="s">
        <v>17</v>
      </c>
      <c r="B110" s="79">
        <f t="shared" ref="B110:S110" si="4">IFERROR(AVERAGEIFS(B$2:B$83,$A$2:$A$83,"&gt;=1999",$A$2:$A$83,"&lt;=2008"),"")</f>
        <v>4848</v>
      </c>
      <c r="C110" s="79" t="str">
        <f t="shared" si="4"/>
        <v/>
      </c>
      <c r="D110" s="79">
        <f t="shared" si="4"/>
        <v>223.00800000000001</v>
      </c>
      <c r="E110" s="79">
        <f t="shared" si="4"/>
        <v>5.7</v>
      </c>
      <c r="F110" s="79">
        <f t="shared" si="4"/>
        <v>462</v>
      </c>
      <c r="G110" s="79">
        <f t="shared" si="4"/>
        <v>338.16520000000003</v>
      </c>
      <c r="H110" s="79">
        <f t="shared" si="4"/>
        <v>226.64285714285711</v>
      </c>
      <c r="I110" s="79">
        <f t="shared" si="4"/>
        <v>125.875</v>
      </c>
      <c r="J110" s="79">
        <f t="shared" si="4"/>
        <v>24.194328571428567</v>
      </c>
      <c r="K110" s="79">
        <f t="shared" si="4"/>
        <v>24158.209862863609</v>
      </c>
      <c r="L110" s="79">
        <f t="shared" si="4"/>
        <v>12299.818642210186</v>
      </c>
      <c r="M110" s="79">
        <f t="shared" si="4"/>
        <v>2611.5425522593314</v>
      </c>
      <c r="N110" s="79">
        <f t="shared" si="4"/>
        <v>0</v>
      </c>
      <c r="O110" s="79">
        <f t="shared" si="4"/>
        <v>676</v>
      </c>
      <c r="P110" s="79">
        <f t="shared" si="4"/>
        <v>129.66666666666666</v>
      </c>
      <c r="Q110" s="79">
        <f t="shared" si="4"/>
        <v>24875.352720006467</v>
      </c>
      <c r="R110" s="79">
        <f t="shared" si="4"/>
        <v>5685.4274568840747</v>
      </c>
      <c r="S110" s="79">
        <f t="shared" si="4"/>
        <v>3035.1028808307597</v>
      </c>
    </row>
    <row r="111" spans="1:53" ht="15.75" thickBot="1" x14ac:dyDescent="0.3">
      <c r="A111" s="27">
        <v>2009</v>
      </c>
      <c r="B111" s="30" t="str">
        <f t="shared" ref="B111:K124" si="5">IF(VLOOKUP($A111,$A$3:$Z$92,COLUMN(B111),FALSE)="","",VLOOKUP($A111,$A$3:$Z$92,COLUMN(B111),FALSE))</f>
        <v/>
      </c>
      <c r="C111" s="30" t="str">
        <f t="shared" si="5"/>
        <v/>
      </c>
      <c r="D111" s="30" t="str">
        <f t="shared" si="5"/>
        <v/>
      </c>
      <c r="E111" s="30">
        <f t="shared" si="5"/>
        <v>239</v>
      </c>
      <c r="F111" s="30">
        <f t="shared" si="5"/>
        <v>0</v>
      </c>
      <c r="G111" s="30">
        <f t="shared" si="5"/>
        <v>171.40600000000001</v>
      </c>
      <c r="H111" s="30">
        <f t="shared" si="5"/>
        <v>0</v>
      </c>
      <c r="I111" s="30">
        <f t="shared" si="5"/>
        <v>135</v>
      </c>
      <c r="J111" s="30">
        <f t="shared" si="5"/>
        <v>27.27</v>
      </c>
      <c r="K111" s="30">
        <f t="shared" si="5"/>
        <v>17884</v>
      </c>
      <c r="L111" s="30">
        <f t="shared" ref="L111:S124" si="6">IF(VLOOKUP($A111,$A$3:$Z$92,COLUMN(L111),FALSE)="","",VLOOKUP($A111,$A$3:$Z$92,COLUMN(L111),FALSE))</f>
        <v>21644</v>
      </c>
      <c r="M111" s="30">
        <f t="shared" si="6"/>
        <v>5389.6440000000002</v>
      </c>
      <c r="N111" s="30">
        <f t="shared" si="6"/>
        <v>0</v>
      </c>
      <c r="O111" s="30">
        <f t="shared" si="6"/>
        <v>0</v>
      </c>
      <c r="P111" s="30">
        <f t="shared" si="6"/>
        <v>0</v>
      </c>
      <c r="Q111" s="30">
        <f t="shared" si="6"/>
        <v>18123</v>
      </c>
      <c r="R111" s="30">
        <f t="shared" si="6"/>
        <v>21779</v>
      </c>
      <c r="S111" s="30">
        <f t="shared" si="6"/>
        <v>5588.3200000000006</v>
      </c>
    </row>
    <row r="112" spans="1:53" ht="15.75" thickBot="1" x14ac:dyDescent="0.3">
      <c r="A112" s="27">
        <v>2010</v>
      </c>
      <c r="B112" s="30">
        <f t="shared" si="5"/>
        <v>40</v>
      </c>
      <c r="C112" s="30">
        <f t="shared" si="5"/>
        <v>0</v>
      </c>
      <c r="D112" s="30">
        <f t="shared" si="5"/>
        <v>1.84</v>
      </c>
      <c r="E112" s="30">
        <f t="shared" si="5"/>
        <v>54</v>
      </c>
      <c r="F112" s="30">
        <f t="shared" si="5"/>
        <v>1128</v>
      </c>
      <c r="G112" s="30">
        <f t="shared" si="5"/>
        <v>863.48199999999997</v>
      </c>
      <c r="H112" s="30">
        <f t="shared" si="5"/>
        <v>5</v>
      </c>
      <c r="I112" s="30">
        <f t="shared" si="5"/>
        <v>599.53</v>
      </c>
      <c r="J112" s="30">
        <f t="shared" si="5"/>
        <v>142.17361</v>
      </c>
      <c r="K112" s="30">
        <f t="shared" si="5"/>
        <v>14942.0651132</v>
      </c>
      <c r="L112" s="30">
        <f t="shared" si="6"/>
        <v>13704.3019319047</v>
      </c>
      <c r="M112" s="30">
        <f t="shared" si="6"/>
        <v>3662.2284637365001</v>
      </c>
      <c r="N112" s="30">
        <f t="shared" si="6"/>
        <v>0</v>
      </c>
      <c r="O112" s="30">
        <f t="shared" si="6"/>
        <v>0</v>
      </c>
      <c r="P112" s="30">
        <f t="shared" si="6"/>
        <v>0</v>
      </c>
      <c r="Q112" s="30">
        <f t="shared" si="6"/>
        <v>15041.0651132</v>
      </c>
      <c r="R112" s="30">
        <f t="shared" si="6"/>
        <v>15431.8319319047</v>
      </c>
      <c r="S112" s="30">
        <f t="shared" si="6"/>
        <v>4669.7240737365</v>
      </c>
    </row>
    <row r="113" spans="1:19" ht="15.75" thickBot="1" x14ac:dyDescent="0.3">
      <c r="A113" s="27">
        <v>2011</v>
      </c>
      <c r="B113" s="30">
        <f t="shared" si="5"/>
        <v>2379</v>
      </c>
      <c r="C113" s="30">
        <f t="shared" si="5"/>
        <v>17</v>
      </c>
      <c r="D113" s="30">
        <f t="shared" si="5"/>
        <v>125.51600000000001</v>
      </c>
      <c r="E113" s="30">
        <f t="shared" si="5"/>
        <v>3</v>
      </c>
      <c r="F113" s="30">
        <f t="shared" si="5"/>
        <v>113</v>
      </c>
      <c r="G113" s="30">
        <f t="shared" si="5"/>
        <v>85.792000000000002</v>
      </c>
      <c r="H113" s="30">
        <f t="shared" si="5"/>
        <v>0</v>
      </c>
      <c r="I113" s="30">
        <f t="shared" si="5"/>
        <v>177</v>
      </c>
      <c r="J113" s="30">
        <f t="shared" si="5"/>
        <v>35.753999999999998</v>
      </c>
      <c r="K113" s="30">
        <f t="shared" si="5"/>
        <v>21651</v>
      </c>
      <c r="L113" s="30">
        <f t="shared" si="6"/>
        <v>20327</v>
      </c>
      <c r="M113" s="30">
        <f t="shared" si="6"/>
        <v>5396.7030000000004</v>
      </c>
      <c r="N113" s="30">
        <f t="shared" si="6"/>
        <v>0</v>
      </c>
      <c r="O113" s="30">
        <f t="shared" si="6"/>
        <v>0</v>
      </c>
      <c r="P113" s="30">
        <f t="shared" si="6"/>
        <v>0</v>
      </c>
      <c r="Q113" s="30">
        <f t="shared" si="6"/>
        <v>24033</v>
      </c>
      <c r="R113" s="30">
        <f t="shared" si="6"/>
        <v>20634</v>
      </c>
      <c r="S113" s="30">
        <f t="shared" si="6"/>
        <v>5643.7650000000003</v>
      </c>
    </row>
    <row r="114" spans="1:19" ht="15.75" thickBot="1" x14ac:dyDescent="0.3">
      <c r="A114" s="27">
        <v>2012</v>
      </c>
      <c r="B114" s="30">
        <f t="shared" si="5"/>
        <v>3096</v>
      </c>
      <c r="C114" s="30" t="str">
        <f t="shared" si="5"/>
        <v/>
      </c>
      <c r="D114" s="30">
        <f t="shared" si="5"/>
        <v>142.416</v>
      </c>
      <c r="E114" s="30">
        <f t="shared" si="5"/>
        <v>0</v>
      </c>
      <c r="F114" s="30">
        <f t="shared" si="5"/>
        <v>0</v>
      </c>
      <c r="G114" s="30">
        <f t="shared" si="5"/>
        <v>0</v>
      </c>
      <c r="H114" s="30">
        <f t="shared" si="5"/>
        <v>0</v>
      </c>
      <c r="I114" s="30">
        <f t="shared" si="5"/>
        <v>0</v>
      </c>
      <c r="J114" s="30">
        <f t="shared" si="5"/>
        <v>0</v>
      </c>
      <c r="K114" s="30">
        <f t="shared" si="5"/>
        <v>28194</v>
      </c>
      <c r="L114" s="30">
        <f t="shared" si="6"/>
        <v>59954</v>
      </c>
      <c r="M114" s="30">
        <f t="shared" si="6"/>
        <v>13456.553999999998</v>
      </c>
      <c r="N114" s="30">
        <f t="shared" si="6"/>
        <v>0</v>
      </c>
      <c r="O114" s="30">
        <f t="shared" si="6"/>
        <v>0</v>
      </c>
      <c r="P114" s="30">
        <f t="shared" si="6"/>
        <v>0</v>
      </c>
      <c r="Q114" s="30">
        <f t="shared" si="6"/>
        <v>31290</v>
      </c>
      <c r="R114" s="30">
        <f t="shared" si="6"/>
        <v>59954</v>
      </c>
      <c r="S114" s="30">
        <f t="shared" si="6"/>
        <v>13598.969999999998</v>
      </c>
    </row>
    <row r="115" spans="1:19" ht="15.75" thickBot="1" x14ac:dyDescent="0.3">
      <c r="A115" s="27">
        <v>2013</v>
      </c>
      <c r="B115" s="30">
        <f t="shared" si="5"/>
        <v>843</v>
      </c>
      <c r="C115" s="30">
        <f t="shared" si="5"/>
        <v>0</v>
      </c>
      <c r="D115" s="30">
        <f t="shared" si="5"/>
        <v>38.777999999999999</v>
      </c>
      <c r="E115" s="30">
        <f t="shared" si="5"/>
        <v>4</v>
      </c>
      <c r="F115" s="30">
        <f t="shared" si="5"/>
        <v>188</v>
      </c>
      <c r="G115" s="30">
        <f t="shared" si="5"/>
        <v>138.24</v>
      </c>
      <c r="H115" s="30">
        <f t="shared" si="5"/>
        <v>0</v>
      </c>
      <c r="I115" s="30">
        <f t="shared" si="5"/>
        <v>0</v>
      </c>
      <c r="J115" s="30">
        <f t="shared" si="5"/>
        <v>0</v>
      </c>
      <c r="K115" s="30">
        <f t="shared" si="5"/>
        <v>45769</v>
      </c>
      <c r="L115" s="30">
        <f t="shared" si="6"/>
        <v>106655</v>
      </c>
      <c r="M115" s="30">
        <f t="shared" si="6"/>
        <v>23635.821</v>
      </c>
      <c r="N115" s="30">
        <f t="shared" si="6"/>
        <v>0</v>
      </c>
      <c r="O115" s="30">
        <f t="shared" si="6"/>
        <v>0</v>
      </c>
      <c r="P115" s="30">
        <f t="shared" si="6"/>
        <v>0</v>
      </c>
      <c r="Q115" s="30">
        <f t="shared" si="6"/>
        <v>46616</v>
      </c>
      <c r="R115" s="30">
        <f t="shared" si="6"/>
        <v>106843</v>
      </c>
      <c r="S115" s="30">
        <f t="shared" si="6"/>
        <v>23812.839</v>
      </c>
    </row>
    <row r="116" spans="1:19" ht="15.75" thickBot="1" x14ac:dyDescent="0.3">
      <c r="A116" s="27">
        <v>2014</v>
      </c>
      <c r="B116" s="30">
        <f t="shared" si="5"/>
        <v>28</v>
      </c>
      <c r="C116" s="30">
        <f t="shared" si="5"/>
        <v>1</v>
      </c>
      <c r="D116" s="30">
        <f t="shared" si="5"/>
        <v>2.234</v>
      </c>
      <c r="E116" s="30">
        <f t="shared" si="5"/>
        <v>0</v>
      </c>
      <c r="F116" s="30">
        <f t="shared" si="5"/>
        <v>44</v>
      </c>
      <c r="G116" s="30">
        <f t="shared" si="5"/>
        <v>31.68</v>
      </c>
      <c r="H116" s="30">
        <f t="shared" si="5"/>
        <v>0</v>
      </c>
      <c r="I116" s="30">
        <f t="shared" si="5"/>
        <v>0</v>
      </c>
      <c r="J116" s="30">
        <f t="shared" si="5"/>
        <v>0</v>
      </c>
      <c r="K116" s="30">
        <f t="shared" si="5"/>
        <v>51661</v>
      </c>
      <c r="L116" s="30">
        <f t="shared" si="6"/>
        <v>59451</v>
      </c>
      <c r="M116" s="30">
        <f t="shared" si="6"/>
        <v>14979.200999999999</v>
      </c>
      <c r="N116" s="30">
        <f t="shared" si="6"/>
        <v>0</v>
      </c>
      <c r="O116" s="30">
        <f t="shared" si="6"/>
        <v>0</v>
      </c>
      <c r="P116" s="30">
        <f t="shared" si="6"/>
        <v>0</v>
      </c>
      <c r="Q116" s="30">
        <f t="shared" si="6"/>
        <v>51689</v>
      </c>
      <c r="R116" s="30">
        <f t="shared" si="6"/>
        <v>59496</v>
      </c>
      <c r="S116" s="30">
        <f t="shared" si="6"/>
        <v>15013.115</v>
      </c>
    </row>
    <row r="117" spans="1:19" ht="15.75" thickBot="1" x14ac:dyDescent="0.3">
      <c r="A117" s="27">
        <v>2015</v>
      </c>
      <c r="B117" s="30" t="str">
        <f t="shared" si="5"/>
        <v/>
      </c>
      <c r="C117" s="30" t="str">
        <f t="shared" si="5"/>
        <v/>
      </c>
      <c r="D117" s="30" t="str">
        <f t="shared" si="5"/>
        <v/>
      </c>
      <c r="E117" s="30">
        <f t="shared" si="5"/>
        <v>0</v>
      </c>
      <c r="F117" s="30">
        <f t="shared" si="5"/>
        <v>13</v>
      </c>
      <c r="G117" s="30">
        <f t="shared" si="5"/>
        <v>9.8119999999999994</v>
      </c>
      <c r="H117" s="30">
        <f t="shared" si="5"/>
        <v>0</v>
      </c>
      <c r="I117" s="30">
        <f t="shared" si="5"/>
        <v>17</v>
      </c>
      <c r="J117" s="30">
        <f t="shared" si="5"/>
        <v>3.4340000000000002</v>
      </c>
      <c r="K117" s="30">
        <f t="shared" si="5"/>
        <v>76684</v>
      </c>
      <c r="L117" s="30">
        <f t="shared" si="6"/>
        <v>47325</v>
      </c>
      <c r="M117" s="30">
        <f t="shared" si="6"/>
        <v>14377.596000000001</v>
      </c>
      <c r="N117" s="30">
        <f t="shared" si="6"/>
        <v>0</v>
      </c>
      <c r="O117" s="30">
        <f t="shared" si="6"/>
        <v>0</v>
      </c>
      <c r="P117" s="30">
        <f t="shared" si="6"/>
        <v>0</v>
      </c>
      <c r="Q117" s="30">
        <f t="shared" si="6"/>
        <v>76684</v>
      </c>
      <c r="R117" s="30">
        <f t="shared" si="6"/>
        <v>47355</v>
      </c>
      <c r="S117" s="30">
        <f t="shared" si="6"/>
        <v>14390.842000000001</v>
      </c>
    </row>
    <row r="118" spans="1:19" ht="15.75" thickBot="1" x14ac:dyDescent="0.3">
      <c r="A118" s="27">
        <v>2016</v>
      </c>
      <c r="B118" s="30">
        <f t="shared" si="5"/>
        <v>650</v>
      </c>
      <c r="C118" s="30">
        <f t="shared" si="5"/>
        <v>0</v>
      </c>
      <c r="D118" s="30">
        <f t="shared" si="5"/>
        <v>29.9</v>
      </c>
      <c r="E118" s="30">
        <f t="shared" si="5"/>
        <v>3</v>
      </c>
      <c r="F118" s="30">
        <f t="shared" si="5"/>
        <v>136</v>
      </c>
      <c r="G118" s="30">
        <f t="shared" si="5"/>
        <v>115.008</v>
      </c>
      <c r="H118" s="30">
        <f t="shared" si="5"/>
        <v>0</v>
      </c>
      <c r="I118" s="30">
        <f t="shared" si="5"/>
        <v>42</v>
      </c>
      <c r="J118" s="30">
        <f t="shared" si="5"/>
        <v>8.484</v>
      </c>
      <c r="K118" s="30">
        <f t="shared" si="5"/>
        <v>50713</v>
      </c>
      <c r="L118" s="30">
        <f t="shared" si="6"/>
        <v>88169</v>
      </c>
      <c r="M118" s="30">
        <f t="shared" si="6"/>
        <v>20427.645</v>
      </c>
      <c r="N118" s="30">
        <f t="shared" si="6"/>
        <v>0</v>
      </c>
      <c r="O118" s="30">
        <f t="shared" si="6"/>
        <v>0</v>
      </c>
      <c r="P118" s="30">
        <f t="shared" si="6"/>
        <v>0</v>
      </c>
      <c r="Q118" s="30">
        <f t="shared" si="6"/>
        <v>51366</v>
      </c>
      <c r="R118" s="30">
        <f t="shared" si="6"/>
        <v>88347</v>
      </c>
      <c r="S118" s="30">
        <f t="shared" si="6"/>
        <v>20581.037</v>
      </c>
    </row>
    <row r="119" spans="1:19" ht="15.75" thickBot="1" x14ac:dyDescent="0.3">
      <c r="A119" s="27">
        <v>2017</v>
      </c>
      <c r="B119" s="30">
        <f t="shared" si="5"/>
        <v>1086</v>
      </c>
      <c r="C119" s="30">
        <f t="shared" si="5"/>
        <v>2</v>
      </c>
      <c r="D119" s="30">
        <f t="shared" si="5"/>
        <v>51.847999999999999</v>
      </c>
      <c r="E119" s="30">
        <f t="shared" si="5"/>
        <v>0</v>
      </c>
      <c r="F119" s="30">
        <f t="shared" si="5"/>
        <v>62</v>
      </c>
      <c r="G119" s="30">
        <f t="shared" si="5"/>
        <v>46.673999999999999</v>
      </c>
      <c r="H119" s="30">
        <f t="shared" si="5"/>
        <v>0</v>
      </c>
      <c r="I119" s="30">
        <f t="shared" si="5"/>
        <v>33</v>
      </c>
      <c r="J119" s="30">
        <f t="shared" si="5"/>
        <v>6.6660000000000004</v>
      </c>
      <c r="K119" s="30">
        <f t="shared" si="5"/>
        <v>68234</v>
      </c>
      <c r="L119" s="30">
        <f t="shared" si="6"/>
        <v>108417</v>
      </c>
      <c r="M119" s="30">
        <f t="shared" si="6"/>
        <v>25524.210000000003</v>
      </c>
      <c r="N119" s="30">
        <f t="shared" si="6"/>
        <v>0</v>
      </c>
      <c r="O119" s="30">
        <f t="shared" si="6"/>
        <v>0</v>
      </c>
      <c r="P119" s="30">
        <f t="shared" si="6"/>
        <v>0</v>
      </c>
      <c r="Q119" s="30">
        <f t="shared" si="6"/>
        <v>69320</v>
      </c>
      <c r="R119" s="30">
        <f t="shared" si="6"/>
        <v>108514</v>
      </c>
      <c r="S119" s="30">
        <f t="shared" si="6"/>
        <v>25629.398000000001</v>
      </c>
    </row>
    <row r="120" spans="1:19" ht="15.75" thickBot="1" x14ac:dyDescent="0.3">
      <c r="A120" s="27">
        <v>2018</v>
      </c>
      <c r="B120" s="30">
        <f t="shared" si="5"/>
        <v>1033</v>
      </c>
      <c r="C120" s="30">
        <f t="shared" si="5"/>
        <v>0</v>
      </c>
      <c r="D120" s="30">
        <f t="shared" si="5"/>
        <v>47.518000000000001</v>
      </c>
      <c r="E120" s="30">
        <f t="shared" si="5"/>
        <v>0</v>
      </c>
      <c r="F120" s="30">
        <f t="shared" si="5"/>
        <v>0</v>
      </c>
      <c r="G120" s="30">
        <f t="shared" si="5"/>
        <v>0</v>
      </c>
      <c r="H120" s="30">
        <f t="shared" si="5"/>
        <v>0</v>
      </c>
      <c r="I120" s="30">
        <f t="shared" si="5"/>
        <v>0</v>
      </c>
      <c r="J120" s="30">
        <f t="shared" si="5"/>
        <v>0</v>
      </c>
      <c r="K120" s="30">
        <f t="shared" si="5"/>
        <v>76159</v>
      </c>
      <c r="L120" s="30">
        <f t="shared" si="6"/>
        <v>94676</v>
      </c>
      <c r="M120" s="30">
        <f t="shared" si="6"/>
        <v>23432.763000000003</v>
      </c>
      <c r="N120" s="30">
        <f t="shared" si="6"/>
        <v>0</v>
      </c>
      <c r="O120" s="30">
        <f t="shared" si="6"/>
        <v>0</v>
      </c>
      <c r="P120" s="30">
        <f t="shared" si="6"/>
        <v>0</v>
      </c>
      <c r="Q120" s="30">
        <f t="shared" si="6"/>
        <v>77192</v>
      </c>
      <c r="R120" s="30">
        <f t="shared" si="6"/>
        <v>94676</v>
      </c>
      <c r="S120" s="30">
        <f t="shared" si="6"/>
        <v>23480.281000000003</v>
      </c>
    </row>
    <row r="121" spans="1:19" ht="15.75" thickBot="1" x14ac:dyDescent="0.3">
      <c r="A121" s="27">
        <v>2019</v>
      </c>
      <c r="B121" s="30">
        <f t="shared" si="5"/>
        <v>1016</v>
      </c>
      <c r="C121" s="30">
        <f t="shared" si="5"/>
        <v>4</v>
      </c>
      <c r="D121" s="30">
        <f t="shared" si="5"/>
        <v>51</v>
      </c>
      <c r="E121" s="30">
        <f t="shared" si="5"/>
        <v>0</v>
      </c>
      <c r="F121" s="30">
        <f t="shared" si="5"/>
        <v>0</v>
      </c>
      <c r="G121" s="30">
        <f t="shared" si="5"/>
        <v>0</v>
      </c>
      <c r="H121" s="30">
        <f t="shared" si="5"/>
        <v>0</v>
      </c>
      <c r="I121" s="30">
        <f t="shared" si="5"/>
        <v>0</v>
      </c>
      <c r="J121" s="30">
        <f t="shared" si="5"/>
        <v>0</v>
      </c>
      <c r="K121" s="30">
        <f t="shared" si="5"/>
        <v>50868</v>
      </c>
      <c r="L121" s="30">
        <f t="shared" si="6"/>
        <v>156093</v>
      </c>
      <c r="M121" s="30">
        <f t="shared" si="6"/>
        <v>33480</v>
      </c>
      <c r="N121" s="30">
        <f t="shared" si="6"/>
        <v>2</v>
      </c>
      <c r="O121" s="30">
        <f t="shared" si="6"/>
        <v>2157</v>
      </c>
      <c r="P121" s="30">
        <f t="shared" si="6"/>
        <v>414</v>
      </c>
      <c r="Q121" s="30">
        <f t="shared" si="6"/>
        <v>51886</v>
      </c>
      <c r="R121" s="30">
        <f t="shared" si="6"/>
        <v>158254</v>
      </c>
      <c r="S121" s="30">
        <f t="shared" si="6"/>
        <v>33945</v>
      </c>
    </row>
    <row r="122" spans="1:19" ht="15.75" thickBot="1" x14ac:dyDescent="0.3">
      <c r="A122" s="9">
        <v>2020</v>
      </c>
      <c r="B122" s="30">
        <f t="shared" si="5"/>
        <v>2958</v>
      </c>
      <c r="C122" s="30">
        <f t="shared" si="5"/>
        <v>0</v>
      </c>
      <c r="D122" s="30">
        <f t="shared" si="5"/>
        <v>136</v>
      </c>
      <c r="E122" s="30">
        <f t="shared" si="5"/>
        <v>0</v>
      </c>
      <c r="F122" s="30">
        <f t="shared" si="5"/>
        <v>7</v>
      </c>
      <c r="G122" s="30">
        <f t="shared" si="5"/>
        <v>6</v>
      </c>
      <c r="H122" s="30">
        <f t="shared" si="5"/>
        <v>0</v>
      </c>
      <c r="I122" s="30">
        <f t="shared" si="5"/>
        <v>45</v>
      </c>
      <c r="J122" s="30">
        <f t="shared" si="5"/>
        <v>11</v>
      </c>
      <c r="K122" s="30">
        <f t="shared" si="5"/>
        <v>36831</v>
      </c>
      <c r="L122" s="30">
        <f t="shared" si="6"/>
        <v>129693</v>
      </c>
      <c r="M122" s="30">
        <f t="shared" si="6"/>
        <v>27442</v>
      </c>
      <c r="N122" s="30">
        <f t="shared" si="6"/>
        <v>104</v>
      </c>
      <c r="O122" s="30">
        <f t="shared" si="6"/>
        <v>3836</v>
      </c>
      <c r="P122" s="30">
        <f t="shared" si="6"/>
        <v>743.68799999999999</v>
      </c>
      <c r="Q122" s="30">
        <f t="shared" si="6"/>
        <v>39893</v>
      </c>
      <c r="R122" s="30">
        <f t="shared" si="6"/>
        <v>133581</v>
      </c>
      <c r="S122" s="30">
        <f t="shared" si="6"/>
        <v>28338.687999999998</v>
      </c>
    </row>
    <row r="123" spans="1:19" ht="15.75" thickBot="1" x14ac:dyDescent="0.3">
      <c r="A123" s="27">
        <v>2021</v>
      </c>
      <c r="B123" s="30">
        <f t="shared" si="5"/>
        <v>261</v>
      </c>
      <c r="C123" s="30">
        <f t="shared" si="5"/>
        <v>3</v>
      </c>
      <c r="D123" s="30">
        <f t="shared" si="5"/>
        <v>15</v>
      </c>
      <c r="E123" s="30">
        <f t="shared" si="5"/>
        <v>0</v>
      </c>
      <c r="F123" s="30">
        <f t="shared" si="5"/>
        <v>0</v>
      </c>
      <c r="G123" s="30">
        <f t="shared" si="5"/>
        <v>0</v>
      </c>
      <c r="H123" s="30">
        <f t="shared" si="5"/>
        <v>0</v>
      </c>
      <c r="I123" s="30">
        <f t="shared" si="5"/>
        <v>0</v>
      </c>
      <c r="J123" s="30">
        <f t="shared" si="5"/>
        <v>0</v>
      </c>
      <c r="K123" s="30">
        <f t="shared" si="5"/>
        <v>54952</v>
      </c>
      <c r="L123" s="30">
        <f t="shared" si="6"/>
        <v>236097</v>
      </c>
      <c r="M123" s="30">
        <f t="shared" si="6"/>
        <v>49122</v>
      </c>
      <c r="N123" s="30" t="str">
        <f t="shared" si="6"/>
        <v/>
      </c>
      <c r="O123" s="30">
        <f t="shared" si="6"/>
        <v>5149</v>
      </c>
      <c r="P123" s="30">
        <f t="shared" si="6"/>
        <v>988.60799999999995</v>
      </c>
      <c r="Q123" s="30">
        <f t="shared" si="6"/>
        <v>55213</v>
      </c>
      <c r="R123" s="30">
        <f t="shared" si="6"/>
        <v>241249</v>
      </c>
      <c r="S123" s="30">
        <f t="shared" si="6"/>
        <v>50126</v>
      </c>
    </row>
    <row r="124" spans="1:19" ht="15.75" thickBot="1" x14ac:dyDescent="0.3">
      <c r="A124" s="23">
        <v>2022</v>
      </c>
      <c r="B124" s="30">
        <f t="shared" si="5"/>
        <v>239</v>
      </c>
      <c r="C124" s="30" t="str">
        <f t="shared" si="5"/>
        <v/>
      </c>
      <c r="D124" s="30">
        <f t="shared" si="5"/>
        <v>11</v>
      </c>
      <c r="E124" s="30">
        <f t="shared" si="5"/>
        <v>1</v>
      </c>
      <c r="F124" s="30">
        <f t="shared" si="5"/>
        <v>0</v>
      </c>
      <c r="G124" s="30">
        <f t="shared" si="5"/>
        <v>0</v>
      </c>
      <c r="H124" s="30">
        <f t="shared" si="5"/>
        <v>0</v>
      </c>
      <c r="I124" s="30">
        <f t="shared" si="5"/>
        <v>435</v>
      </c>
      <c r="J124" s="30">
        <f t="shared" si="5"/>
        <v>91</v>
      </c>
      <c r="K124" s="30">
        <f t="shared" si="5"/>
        <v>70912</v>
      </c>
      <c r="L124" s="30">
        <f t="shared" si="6"/>
        <v>229856</v>
      </c>
      <c r="M124" s="30">
        <f t="shared" si="6"/>
        <v>49025</v>
      </c>
      <c r="N124" s="30">
        <f t="shared" si="6"/>
        <v>0</v>
      </c>
      <c r="O124" s="30">
        <f t="shared" si="6"/>
        <v>631</v>
      </c>
      <c r="P124" s="30">
        <f t="shared" si="6"/>
        <v>121.152</v>
      </c>
      <c r="Q124" s="30">
        <f t="shared" si="6"/>
        <v>71152</v>
      </c>
      <c r="R124" s="30">
        <f t="shared" si="6"/>
        <v>230922</v>
      </c>
      <c r="S124" s="30">
        <f t="shared" si="6"/>
        <v>49249</v>
      </c>
    </row>
    <row r="125" spans="1:19" x14ac:dyDescent="0.25">
      <c r="A125" s="197" t="s">
        <v>65</v>
      </c>
    </row>
    <row r="126" spans="1:19" x14ac:dyDescent="0.25">
      <c r="A126" s="207" t="s">
        <v>66</v>
      </c>
    </row>
    <row r="127" spans="1:19" x14ac:dyDescent="0.25">
      <c r="A127" s="207" t="s">
        <v>181</v>
      </c>
    </row>
    <row r="128" spans="1:19" x14ac:dyDescent="0.25">
      <c r="A128" s="207"/>
    </row>
  </sheetData>
  <mergeCells count="16">
    <mergeCell ref="A103:A105"/>
    <mergeCell ref="A2:A4"/>
    <mergeCell ref="B2:S2"/>
    <mergeCell ref="B3:D3"/>
    <mergeCell ref="E3:G3"/>
    <mergeCell ref="H3:J3"/>
    <mergeCell ref="K3:M3"/>
    <mergeCell ref="Q3:S3"/>
    <mergeCell ref="N3:P3"/>
    <mergeCell ref="B103:S103"/>
    <mergeCell ref="B104:D104"/>
    <mergeCell ref="E104:G104"/>
    <mergeCell ref="H104:J104"/>
    <mergeCell ref="K104:M104"/>
    <mergeCell ref="N104:P104"/>
    <mergeCell ref="Q104:S104"/>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1:BA132"/>
  <sheetViews>
    <sheetView topLeftCell="A93" zoomScale="85" zoomScaleNormal="85" workbookViewId="0">
      <selection activeCell="A106" sqref="A106"/>
    </sheetView>
  </sheetViews>
  <sheetFormatPr defaultColWidth="9.140625" defaultRowHeight="15" x14ac:dyDescent="0.25"/>
  <cols>
    <col min="1" max="1" width="11.42578125" style="6" customWidth="1"/>
    <col min="2" max="53" width="9.140625" style="12"/>
    <col min="54" max="16384" width="9.140625" style="6"/>
  </cols>
  <sheetData>
    <row r="1" spans="1:13" ht="15.75" thickBot="1" x14ac:dyDescent="0.3">
      <c r="A1" s="6" t="s">
        <v>141</v>
      </c>
    </row>
    <row r="2" spans="1:13" ht="15.75" thickBot="1" x14ac:dyDescent="0.3">
      <c r="A2" s="251" t="s">
        <v>5</v>
      </c>
      <c r="B2" s="242" t="s">
        <v>67</v>
      </c>
      <c r="C2" s="243"/>
      <c r="D2" s="243"/>
      <c r="E2" s="243"/>
      <c r="F2" s="243"/>
      <c r="G2" s="243"/>
      <c r="H2" s="243"/>
      <c r="I2" s="243"/>
      <c r="J2" s="243"/>
      <c r="K2" s="243"/>
      <c r="L2" s="243"/>
      <c r="M2" s="244"/>
    </row>
    <row r="3" spans="1:13" ht="15.75" thickBot="1" x14ac:dyDescent="0.3">
      <c r="A3" s="252"/>
      <c r="B3" s="253" t="s">
        <v>68</v>
      </c>
      <c r="C3" s="254"/>
      <c r="D3" s="255"/>
      <c r="E3" s="253" t="s">
        <v>69</v>
      </c>
      <c r="F3" s="254"/>
      <c r="G3" s="255"/>
      <c r="H3" s="253" t="s">
        <v>182</v>
      </c>
      <c r="I3" s="254"/>
      <c r="J3" s="255"/>
      <c r="K3" s="253" t="s">
        <v>9</v>
      </c>
      <c r="L3" s="254"/>
      <c r="M3" s="255"/>
    </row>
    <row r="4" spans="1:13" ht="15.75" thickBot="1" x14ac:dyDescent="0.3">
      <c r="A4" s="256"/>
      <c r="B4" s="38" t="s">
        <v>29</v>
      </c>
      <c r="C4" s="93" t="s">
        <v>30</v>
      </c>
      <c r="D4" s="93" t="s">
        <v>21</v>
      </c>
      <c r="E4" s="29" t="s">
        <v>29</v>
      </c>
      <c r="F4" s="29" t="s">
        <v>30</v>
      </c>
      <c r="G4" s="29" t="s">
        <v>21</v>
      </c>
      <c r="H4" s="29" t="s">
        <v>29</v>
      </c>
      <c r="I4" s="29" t="s">
        <v>30</v>
      </c>
      <c r="J4" s="29" t="s">
        <v>21</v>
      </c>
      <c r="K4" s="29" t="s">
        <v>29</v>
      </c>
      <c r="L4" s="29" t="s">
        <v>30</v>
      </c>
      <c r="M4" s="29" t="s">
        <v>21</v>
      </c>
    </row>
    <row r="5" spans="1:13" ht="15.75" thickBot="1" x14ac:dyDescent="0.3">
      <c r="A5" s="27">
        <v>1975</v>
      </c>
      <c r="B5" s="25">
        <v>20170</v>
      </c>
      <c r="C5" s="25">
        <v>0</v>
      </c>
      <c r="D5" s="25">
        <v>927.82</v>
      </c>
      <c r="E5" s="25">
        <v>66119</v>
      </c>
      <c r="F5" s="25">
        <v>0</v>
      </c>
      <c r="G5" s="25">
        <v>3041.4740000000002</v>
      </c>
      <c r="H5" s="25">
        <v>7740</v>
      </c>
      <c r="I5" s="25">
        <v>0</v>
      </c>
      <c r="J5" s="25">
        <v>534.05999999999995</v>
      </c>
      <c r="K5" s="25">
        <v>94029</v>
      </c>
      <c r="L5" s="25">
        <v>0</v>
      </c>
      <c r="M5" s="25">
        <v>4503.3540000000003</v>
      </c>
    </row>
    <row r="6" spans="1:13" ht="15.75" thickBot="1" x14ac:dyDescent="0.3">
      <c r="A6" s="27">
        <v>1976</v>
      </c>
      <c r="B6" s="25">
        <v>19189</v>
      </c>
      <c r="C6" s="25">
        <v>0</v>
      </c>
      <c r="D6" s="25">
        <v>882.69399999999996</v>
      </c>
      <c r="E6" s="25">
        <v>73018</v>
      </c>
      <c r="F6" s="25">
        <v>0</v>
      </c>
      <c r="G6" s="25">
        <v>3358.828</v>
      </c>
      <c r="H6" s="25">
        <v>6354</v>
      </c>
      <c r="I6" s="25">
        <v>0</v>
      </c>
      <c r="J6" s="25">
        <v>438.42599999999999</v>
      </c>
      <c r="K6" s="25">
        <v>98561</v>
      </c>
      <c r="L6" s="25">
        <v>0</v>
      </c>
      <c r="M6" s="25">
        <v>4679.9480000000003</v>
      </c>
    </row>
    <row r="7" spans="1:13" ht="15.75" thickBot="1" x14ac:dyDescent="0.3">
      <c r="A7" s="27">
        <v>1977</v>
      </c>
      <c r="B7" s="25">
        <v>23310</v>
      </c>
      <c r="C7" s="25">
        <v>0</v>
      </c>
      <c r="D7" s="25">
        <v>1072.26</v>
      </c>
      <c r="E7" s="25">
        <v>85222</v>
      </c>
      <c r="F7" s="25">
        <v>0</v>
      </c>
      <c r="G7" s="25">
        <v>3920.212</v>
      </c>
      <c r="H7" s="25">
        <v>3071</v>
      </c>
      <c r="I7" s="25">
        <v>0</v>
      </c>
      <c r="J7" s="25">
        <v>211.899</v>
      </c>
      <c r="K7" s="25">
        <v>111603</v>
      </c>
      <c r="L7" s="25">
        <v>0</v>
      </c>
      <c r="M7" s="25">
        <v>5204.3710000000001</v>
      </c>
    </row>
    <row r="8" spans="1:13" ht="15.75" thickBot="1" x14ac:dyDescent="0.3">
      <c r="A8" s="27">
        <v>1978</v>
      </c>
      <c r="B8" s="25">
        <v>19541</v>
      </c>
      <c r="C8" s="25">
        <v>0</v>
      </c>
      <c r="D8" s="25">
        <v>898.88599999999997</v>
      </c>
      <c r="E8" s="25">
        <v>50247</v>
      </c>
      <c r="F8" s="25">
        <v>0</v>
      </c>
      <c r="G8" s="25">
        <v>2311.3620000000001</v>
      </c>
      <c r="H8" s="25">
        <v>3627</v>
      </c>
      <c r="I8" s="25">
        <v>0</v>
      </c>
      <c r="J8" s="25">
        <v>250.26300000000001</v>
      </c>
      <c r="K8" s="25">
        <v>73415</v>
      </c>
      <c r="L8" s="25">
        <v>0</v>
      </c>
      <c r="M8" s="25">
        <v>3460.511</v>
      </c>
    </row>
    <row r="9" spans="1:13" ht="15.75" thickBot="1" x14ac:dyDescent="0.3">
      <c r="A9" s="27">
        <v>1979</v>
      </c>
      <c r="B9" s="25">
        <v>10217</v>
      </c>
      <c r="C9" s="25">
        <v>0</v>
      </c>
      <c r="D9" s="25">
        <v>469.98200000000003</v>
      </c>
      <c r="E9" s="25">
        <v>51488</v>
      </c>
      <c r="F9" s="25">
        <v>0</v>
      </c>
      <c r="G9" s="25">
        <v>2368.4479999999999</v>
      </c>
      <c r="H9" s="25">
        <v>4450</v>
      </c>
      <c r="I9" s="25">
        <v>0</v>
      </c>
      <c r="J9" s="25">
        <v>307.05</v>
      </c>
      <c r="K9" s="25">
        <v>66155</v>
      </c>
      <c r="L9" s="25">
        <v>0</v>
      </c>
      <c r="M9" s="25">
        <v>3145.48</v>
      </c>
    </row>
    <row r="10" spans="1:13" ht="15.75" thickBot="1" x14ac:dyDescent="0.3">
      <c r="A10" s="27">
        <v>1980</v>
      </c>
      <c r="B10" s="25">
        <v>10528</v>
      </c>
      <c r="C10" s="25">
        <v>0</v>
      </c>
      <c r="D10" s="25">
        <v>484.28800000000001</v>
      </c>
      <c r="E10" s="25">
        <v>40061</v>
      </c>
      <c r="F10" s="25">
        <v>0</v>
      </c>
      <c r="G10" s="25">
        <v>1842.806</v>
      </c>
      <c r="H10" s="25">
        <v>7</v>
      </c>
      <c r="I10" s="25">
        <v>0</v>
      </c>
      <c r="J10" s="25">
        <v>0.48299999999999998</v>
      </c>
      <c r="K10" s="25">
        <v>50596</v>
      </c>
      <c r="L10" s="25">
        <v>0</v>
      </c>
      <c r="M10" s="25">
        <v>2327.5770000000002</v>
      </c>
    </row>
    <row r="11" spans="1:13" ht="15.75" thickBot="1" x14ac:dyDescent="0.3">
      <c r="A11" s="27">
        <v>1981</v>
      </c>
      <c r="B11" s="25">
        <v>8389</v>
      </c>
      <c r="C11" s="25">
        <v>0</v>
      </c>
      <c r="D11" s="25">
        <v>385.89400000000001</v>
      </c>
      <c r="E11" s="25">
        <v>22447</v>
      </c>
      <c r="F11" s="25">
        <v>0</v>
      </c>
      <c r="G11" s="25">
        <v>1032.5619999999999</v>
      </c>
      <c r="H11" s="25">
        <v>0</v>
      </c>
      <c r="I11" s="25">
        <v>0</v>
      </c>
      <c r="J11" s="25">
        <v>0</v>
      </c>
      <c r="K11" s="25">
        <v>30836</v>
      </c>
      <c r="L11" s="25">
        <v>0</v>
      </c>
      <c r="M11" s="25">
        <v>1418.4559999999999</v>
      </c>
    </row>
    <row r="12" spans="1:13" ht="15.75" thickBot="1" x14ac:dyDescent="0.3">
      <c r="A12" s="27">
        <v>1982</v>
      </c>
      <c r="B12" s="25">
        <v>29043</v>
      </c>
      <c r="C12" s="25">
        <v>0</v>
      </c>
      <c r="D12" s="25">
        <v>1335.9780000000001</v>
      </c>
      <c r="E12" s="25">
        <v>23792</v>
      </c>
      <c r="F12" s="25">
        <v>0</v>
      </c>
      <c r="G12" s="25">
        <v>1094.432</v>
      </c>
      <c r="H12" s="25">
        <v>96</v>
      </c>
      <c r="I12" s="25">
        <v>0</v>
      </c>
      <c r="J12" s="25">
        <v>6.6239999999999997</v>
      </c>
      <c r="K12" s="25">
        <v>52931</v>
      </c>
      <c r="L12" s="25">
        <v>0</v>
      </c>
      <c r="M12" s="25">
        <v>2437.0339999999997</v>
      </c>
    </row>
    <row r="13" spans="1:13" ht="15.75" thickBot="1" x14ac:dyDescent="0.3">
      <c r="A13" s="27">
        <v>1983</v>
      </c>
      <c r="B13" s="25">
        <v>11875</v>
      </c>
      <c r="C13" s="25">
        <v>0</v>
      </c>
      <c r="D13" s="25">
        <v>546.25</v>
      </c>
      <c r="E13" s="25">
        <v>25580</v>
      </c>
      <c r="F13" s="25">
        <v>0</v>
      </c>
      <c r="G13" s="25">
        <v>1176.68</v>
      </c>
      <c r="H13" s="25">
        <v>0</v>
      </c>
      <c r="I13" s="25">
        <v>0</v>
      </c>
      <c r="J13" s="25">
        <v>0</v>
      </c>
      <c r="K13" s="25">
        <v>37455</v>
      </c>
      <c r="L13" s="25">
        <v>0</v>
      </c>
      <c r="M13" s="25">
        <v>1722.93</v>
      </c>
    </row>
    <row r="14" spans="1:13" ht="15.75" thickBot="1" x14ac:dyDescent="0.3">
      <c r="A14" s="27">
        <v>1984</v>
      </c>
      <c r="B14" s="25">
        <v>17111</v>
      </c>
      <c r="C14" s="25">
        <v>0</v>
      </c>
      <c r="D14" s="25">
        <v>787.10599999999999</v>
      </c>
      <c r="E14" s="25">
        <v>27929</v>
      </c>
      <c r="F14" s="25">
        <v>0</v>
      </c>
      <c r="G14" s="25">
        <v>1284.7339999999999</v>
      </c>
      <c r="H14" s="25">
        <v>80</v>
      </c>
      <c r="I14" s="25">
        <v>0</v>
      </c>
      <c r="J14" s="25">
        <v>5.52</v>
      </c>
      <c r="K14" s="25">
        <v>45120</v>
      </c>
      <c r="L14" s="25">
        <v>0</v>
      </c>
      <c r="M14" s="25">
        <v>2077.36</v>
      </c>
    </row>
    <row r="15" spans="1:13" ht="15.75" thickBot="1" x14ac:dyDescent="0.3">
      <c r="A15" s="27">
        <v>1985</v>
      </c>
      <c r="B15" s="25">
        <v>8387</v>
      </c>
      <c r="C15" s="25">
        <v>0</v>
      </c>
      <c r="D15" s="25">
        <v>385.80200000000002</v>
      </c>
      <c r="E15" s="25">
        <v>28894</v>
      </c>
      <c r="F15" s="25">
        <v>0</v>
      </c>
      <c r="G15" s="25">
        <v>1329.124</v>
      </c>
      <c r="H15" s="25">
        <v>596</v>
      </c>
      <c r="I15" s="25">
        <v>0</v>
      </c>
      <c r="J15" s="25">
        <v>41.124000000000002</v>
      </c>
      <c r="K15" s="25">
        <v>37877</v>
      </c>
      <c r="L15" s="25">
        <v>0</v>
      </c>
      <c r="M15" s="25">
        <v>1756.05</v>
      </c>
    </row>
    <row r="16" spans="1:13" ht="15.75" thickBot="1" x14ac:dyDescent="0.3">
      <c r="A16" s="27">
        <v>1986</v>
      </c>
      <c r="B16" s="25">
        <v>12274</v>
      </c>
      <c r="C16" s="25">
        <v>0</v>
      </c>
      <c r="D16" s="25">
        <v>564.60400000000004</v>
      </c>
      <c r="E16" s="25">
        <v>31401</v>
      </c>
      <c r="F16" s="25">
        <v>0</v>
      </c>
      <c r="G16" s="25">
        <v>1444.4459999999999</v>
      </c>
      <c r="H16" s="25">
        <v>1421</v>
      </c>
      <c r="I16" s="25">
        <v>0</v>
      </c>
      <c r="J16" s="25">
        <v>98.049000000000007</v>
      </c>
      <c r="K16" s="25">
        <v>45096</v>
      </c>
      <c r="L16" s="25">
        <v>0</v>
      </c>
      <c r="M16" s="25">
        <v>2107.0990000000002</v>
      </c>
    </row>
    <row r="17" spans="1:13" ht="15.75" thickBot="1" x14ac:dyDescent="0.3">
      <c r="A17" s="27">
        <v>1987</v>
      </c>
      <c r="B17" s="25">
        <v>12050</v>
      </c>
      <c r="C17" s="25">
        <v>0</v>
      </c>
      <c r="D17" s="25">
        <v>554.29999999999995</v>
      </c>
      <c r="E17" s="25">
        <v>12021</v>
      </c>
      <c r="F17" s="25">
        <v>0</v>
      </c>
      <c r="G17" s="25">
        <v>552.96600000000001</v>
      </c>
      <c r="H17" s="25">
        <v>3561</v>
      </c>
      <c r="I17" s="25">
        <v>0</v>
      </c>
      <c r="J17" s="25">
        <v>245.709</v>
      </c>
      <c r="K17" s="25">
        <v>27632</v>
      </c>
      <c r="L17" s="25">
        <v>0</v>
      </c>
      <c r="M17" s="25">
        <v>1352.9750000000001</v>
      </c>
    </row>
    <row r="18" spans="1:13" ht="15.75" thickBot="1" x14ac:dyDescent="0.3">
      <c r="A18" s="27">
        <v>1988</v>
      </c>
      <c r="B18" s="25">
        <v>12063</v>
      </c>
      <c r="C18" s="25">
        <v>0</v>
      </c>
      <c r="D18" s="25">
        <v>554.89800000000002</v>
      </c>
      <c r="E18" s="25">
        <v>8446</v>
      </c>
      <c r="F18" s="25">
        <v>0</v>
      </c>
      <c r="G18" s="25">
        <v>388.51600000000002</v>
      </c>
      <c r="H18" s="25">
        <v>3702</v>
      </c>
      <c r="I18" s="25">
        <v>0</v>
      </c>
      <c r="J18" s="25">
        <v>255.43799999999999</v>
      </c>
      <c r="K18" s="25">
        <v>24211</v>
      </c>
      <c r="L18" s="25">
        <v>0</v>
      </c>
      <c r="M18" s="25">
        <v>1198.8519999999999</v>
      </c>
    </row>
    <row r="19" spans="1:13" ht="15.75" thickBot="1" x14ac:dyDescent="0.3">
      <c r="A19" s="27">
        <v>1989</v>
      </c>
      <c r="B19" s="25">
        <v>4784</v>
      </c>
      <c r="C19" s="25">
        <v>0</v>
      </c>
      <c r="D19" s="25">
        <v>220.06399999999999</v>
      </c>
      <c r="E19" s="25">
        <v>23443</v>
      </c>
      <c r="F19" s="25">
        <v>0</v>
      </c>
      <c r="G19" s="25">
        <v>1078.3779999999999</v>
      </c>
      <c r="H19" s="25">
        <v>2500</v>
      </c>
      <c r="I19" s="25">
        <v>0</v>
      </c>
      <c r="J19" s="25">
        <v>172.5</v>
      </c>
      <c r="K19" s="25">
        <v>30727</v>
      </c>
      <c r="L19" s="25">
        <v>0</v>
      </c>
      <c r="M19" s="25">
        <v>1470.942</v>
      </c>
    </row>
    <row r="20" spans="1:13" ht="15.75" thickBot="1" x14ac:dyDescent="0.3">
      <c r="A20" s="27">
        <v>1990</v>
      </c>
      <c r="B20" s="25">
        <v>14180</v>
      </c>
      <c r="C20" s="25">
        <v>0</v>
      </c>
      <c r="D20" s="25">
        <v>652.28</v>
      </c>
      <c r="E20" s="25">
        <v>15689</v>
      </c>
      <c r="F20" s="25">
        <v>0</v>
      </c>
      <c r="G20" s="25">
        <v>721.69399999999996</v>
      </c>
      <c r="H20" s="25">
        <v>2982</v>
      </c>
      <c r="I20" s="25">
        <v>0</v>
      </c>
      <c r="J20" s="25">
        <v>205.75800000000001</v>
      </c>
      <c r="K20" s="25">
        <v>32851</v>
      </c>
      <c r="L20" s="25">
        <v>0</v>
      </c>
      <c r="M20" s="25">
        <v>1579.732</v>
      </c>
    </row>
    <row r="21" spans="1:13" ht="15.75" thickBot="1" x14ac:dyDescent="0.3">
      <c r="A21" s="27">
        <v>1991</v>
      </c>
      <c r="B21" s="25">
        <v>13950</v>
      </c>
      <c r="C21" s="25">
        <v>0</v>
      </c>
      <c r="D21" s="25">
        <v>641.70000000000005</v>
      </c>
      <c r="E21" s="25">
        <v>14757</v>
      </c>
      <c r="F21" s="25">
        <v>0</v>
      </c>
      <c r="G21" s="25">
        <v>678.822</v>
      </c>
      <c r="H21" s="25">
        <v>3116</v>
      </c>
      <c r="I21" s="25">
        <v>0</v>
      </c>
      <c r="J21" s="25">
        <v>215.00399999999999</v>
      </c>
      <c r="K21" s="25">
        <v>31823</v>
      </c>
      <c r="L21" s="25">
        <v>0</v>
      </c>
      <c r="M21" s="25">
        <v>1535.5259999999998</v>
      </c>
    </row>
    <row r="22" spans="1:13" ht="15.75" thickBot="1" x14ac:dyDescent="0.3">
      <c r="A22" s="27">
        <v>1992</v>
      </c>
      <c r="B22" s="25">
        <v>10067</v>
      </c>
      <c r="C22" s="25">
        <v>0</v>
      </c>
      <c r="D22" s="25">
        <v>463.08199999999999</v>
      </c>
      <c r="E22" s="25">
        <v>7363</v>
      </c>
      <c r="F22" s="25">
        <v>0</v>
      </c>
      <c r="G22" s="25">
        <v>338.69799999999998</v>
      </c>
      <c r="H22" s="25">
        <v>4677</v>
      </c>
      <c r="I22" s="25">
        <v>0</v>
      </c>
      <c r="J22" s="25">
        <v>322.71300000000002</v>
      </c>
      <c r="K22" s="25">
        <v>22107</v>
      </c>
      <c r="L22" s="25">
        <v>0</v>
      </c>
      <c r="M22" s="25">
        <v>1124.4929999999999</v>
      </c>
    </row>
    <row r="23" spans="1:13" ht="15.75" thickBot="1" x14ac:dyDescent="0.3">
      <c r="A23" s="27">
        <v>1993</v>
      </c>
      <c r="B23" s="25">
        <v>15395</v>
      </c>
      <c r="C23" s="25">
        <v>0</v>
      </c>
      <c r="D23" s="25">
        <v>708.17</v>
      </c>
      <c r="E23" s="25">
        <v>13885</v>
      </c>
      <c r="F23" s="25">
        <v>0</v>
      </c>
      <c r="G23" s="25">
        <v>638.71</v>
      </c>
      <c r="H23" s="25">
        <v>3430</v>
      </c>
      <c r="I23" s="25">
        <v>0</v>
      </c>
      <c r="J23" s="25">
        <v>236.67</v>
      </c>
      <c r="K23" s="25">
        <v>32710</v>
      </c>
      <c r="L23" s="25">
        <v>0</v>
      </c>
      <c r="M23" s="25">
        <v>1583.5500000000002</v>
      </c>
    </row>
    <row r="24" spans="1:13" ht="15.75" thickBot="1" x14ac:dyDescent="0.3">
      <c r="A24" s="27">
        <v>1994</v>
      </c>
      <c r="B24" s="25">
        <v>17892</v>
      </c>
      <c r="C24" s="25">
        <v>0</v>
      </c>
      <c r="D24" s="25">
        <v>823.03200000000004</v>
      </c>
      <c r="E24" s="25">
        <v>13693</v>
      </c>
      <c r="F24" s="25">
        <v>0</v>
      </c>
      <c r="G24" s="25">
        <v>629.87800000000004</v>
      </c>
      <c r="H24" s="25">
        <v>3195</v>
      </c>
      <c r="I24" s="25">
        <v>0</v>
      </c>
      <c r="J24" s="25">
        <v>220.45500000000001</v>
      </c>
      <c r="K24" s="25">
        <v>34780</v>
      </c>
      <c r="L24" s="25">
        <v>0</v>
      </c>
      <c r="M24" s="25">
        <v>1673.365</v>
      </c>
    </row>
    <row r="25" spans="1:13" ht="15.75" thickBot="1" x14ac:dyDescent="0.3">
      <c r="A25" s="27">
        <v>1995</v>
      </c>
      <c r="B25" s="25">
        <v>17790.847425907799</v>
      </c>
      <c r="C25" s="25">
        <v>0</v>
      </c>
      <c r="D25" s="25">
        <v>818.37898159175904</v>
      </c>
      <c r="E25" s="25">
        <v>6451</v>
      </c>
      <c r="F25" s="25">
        <v>0</v>
      </c>
      <c r="G25" s="25">
        <v>296.74599999999998</v>
      </c>
      <c r="H25" s="25">
        <v>8258</v>
      </c>
      <c r="I25" s="25">
        <v>0</v>
      </c>
      <c r="J25" s="25">
        <v>569.80200000000002</v>
      </c>
      <c r="K25" s="25">
        <v>32499.847425907799</v>
      </c>
      <c r="L25" s="25">
        <v>0</v>
      </c>
      <c r="M25" s="25">
        <v>1684.9269815917592</v>
      </c>
    </row>
    <row r="26" spans="1:13" ht="15.75" thickBot="1" x14ac:dyDescent="0.3">
      <c r="A26" s="27">
        <v>1996</v>
      </c>
      <c r="B26" s="25">
        <v>12665</v>
      </c>
      <c r="C26" s="25">
        <v>0</v>
      </c>
      <c r="D26" s="25">
        <v>582.59</v>
      </c>
      <c r="E26" s="25">
        <v>12909.83</v>
      </c>
      <c r="F26" s="25">
        <v>0</v>
      </c>
      <c r="G26" s="25">
        <v>593.85217999999998</v>
      </c>
      <c r="H26" s="25">
        <v>7635</v>
      </c>
      <c r="I26" s="25">
        <v>0</v>
      </c>
      <c r="J26" s="25">
        <v>526.81500000000005</v>
      </c>
      <c r="K26" s="25">
        <v>33209.83</v>
      </c>
      <c r="L26" s="25">
        <v>0</v>
      </c>
      <c r="M26" s="25">
        <v>1703.2571800000001</v>
      </c>
    </row>
    <row r="27" spans="1:13" ht="15.75" thickBot="1" x14ac:dyDescent="0.3">
      <c r="A27" s="27">
        <v>1997</v>
      </c>
      <c r="B27" s="25">
        <v>13453</v>
      </c>
      <c r="C27" s="25">
        <v>0</v>
      </c>
      <c r="D27" s="25">
        <v>618.83799999999997</v>
      </c>
      <c r="E27" s="25">
        <v>40876.769999999997</v>
      </c>
      <c r="F27" s="25">
        <v>0</v>
      </c>
      <c r="G27" s="25">
        <v>1880.33142</v>
      </c>
      <c r="H27" s="25">
        <v>5051</v>
      </c>
      <c r="I27" s="25">
        <v>0</v>
      </c>
      <c r="J27" s="25">
        <v>348.51900000000001</v>
      </c>
      <c r="K27" s="25">
        <v>59380.77</v>
      </c>
      <c r="L27" s="25">
        <v>0</v>
      </c>
      <c r="M27" s="25">
        <v>2847.6884200000004</v>
      </c>
    </row>
    <row r="28" spans="1:13" ht="15.75" thickBot="1" x14ac:dyDescent="0.3">
      <c r="A28" s="27">
        <v>1998</v>
      </c>
      <c r="B28" s="25">
        <v>14702</v>
      </c>
      <c r="C28" s="25">
        <v>0</v>
      </c>
      <c r="D28" s="25">
        <v>676.29200000000003</v>
      </c>
      <c r="E28" s="25">
        <v>8292.26</v>
      </c>
      <c r="F28" s="25">
        <v>0</v>
      </c>
      <c r="G28" s="25">
        <v>381.44396</v>
      </c>
      <c r="H28" s="25">
        <v>18073</v>
      </c>
      <c r="I28" s="25">
        <v>0</v>
      </c>
      <c r="J28" s="25">
        <v>1247.037</v>
      </c>
      <c r="K28" s="25">
        <v>41067.26</v>
      </c>
      <c r="L28" s="25">
        <v>0</v>
      </c>
      <c r="M28" s="25">
        <v>2304.7729600000002</v>
      </c>
    </row>
    <row r="29" spans="1:13" ht="15.75" thickBot="1" x14ac:dyDescent="0.3">
      <c r="A29" s="27">
        <v>1999</v>
      </c>
      <c r="B29" s="25">
        <v>17999</v>
      </c>
      <c r="C29" s="25">
        <v>0</v>
      </c>
      <c r="D29" s="25">
        <v>827.95399999999995</v>
      </c>
      <c r="E29" s="25">
        <v>4005</v>
      </c>
      <c r="F29" s="25">
        <v>0</v>
      </c>
      <c r="G29" s="25">
        <v>184.23</v>
      </c>
      <c r="H29" s="25">
        <v>8509</v>
      </c>
      <c r="I29" s="25">
        <v>0</v>
      </c>
      <c r="J29" s="25">
        <v>587.12099999999998</v>
      </c>
      <c r="K29" s="25">
        <v>30513</v>
      </c>
      <c r="L29" s="25">
        <v>0</v>
      </c>
      <c r="M29" s="25">
        <v>1599.3049999999998</v>
      </c>
    </row>
    <row r="30" spans="1:13" ht="15.75" thickBot="1" x14ac:dyDescent="0.3">
      <c r="A30" s="27">
        <v>2000</v>
      </c>
      <c r="B30" s="25">
        <v>20839</v>
      </c>
      <c r="C30" s="25">
        <v>0</v>
      </c>
      <c r="D30" s="25">
        <v>958.59400000000005</v>
      </c>
      <c r="E30" s="25">
        <v>8041.0527058048901</v>
      </c>
      <c r="F30" s="25">
        <v>0</v>
      </c>
      <c r="G30" s="25">
        <v>369.888424467025</v>
      </c>
      <c r="H30" s="25">
        <v>12836</v>
      </c>
      <c r="I30" s="25">
        <v>0</v>
      </c>
      <c r="J30" s="25">
        <v>885.68399999999997</v>
      </c>
      <c r="K30" s="25">
        <v>41716.05270580489</v>
      </c>
      <c r="L30" s="25">
        <v>0</v>
      </c>
      <c r="M30" s="25">
        <v>2214.1664244670251</v>
      </c>
    </row>
    <row r="31" spans="1:13" ht="15.75" thickBot="1" x14ac:dyDescent="0.3">
      <c r="A31" s="27">
        <v>2001</v>
      </c>
      <c r="B31" s="25">
        <v>18429</v>
      </c>
      <c r="C31" s="25">
        <v>0</v>
      </c>
      <c r="D31" s="25">
        <v>847.73400000000004</v>
      </c>
      <c r="E31" s="25">
        <v>10052.346666666699</v>
      </c>
      <c r="F31" s="25">
        <v>28</v>
      </c>
      <c r="G31" s="25">
        <v>488.89594666666699</v>
      </c>
      <c r="H31" s="25">
        <v>25023</v>
      </c>
      <c r="I31" s="25">
        <v>0</v>
      </c>
      <c r="J31" s="25">
        <v>1726.587</v>
      </c>
      <c r="K31" s="25">
        <v>53504.346666666701</v>
      </c>
      <c r="L31" s="25">
        <v>28</v>
      </c>
      <c r="M31" s="25">
        <v>3063.2169466666669</v>
      </c>
    </row>
    <row r="32" spans="1:13" ht="15.75" thickBot="1" x14ac:dyDescent="0.3">
      <c r="A32" s="27">
        <v>2002</v>
      </c>
      <c r="B32" s="25">
        <v>21796</v>
      </c>
      <c r="C32" s="25">
        <v>0</v>
      </c>
      <c r="D32" s="25">
        <v>1002.616</v>
      </c>
      <c r="E32" s="25">
        <v>9731.5597717945802</v>
      </c>
      <c r="F32" s="25">
        <v>329</v>
      </c>
      <c r="G32" s="25">
        <v>728.601749502551</v>
      </c>
      <c r="H32" s="25">
        <v>24355</v>
      </c>
      <c r="I32" s="25">
        <v>0</v>
      </c>
      <c r="J32" s="25">
        <v>1680.4949999999999</v>
      </c>
      <c r="K32" s="25">
        <v>55882.559771794578</v>
      </c>
      <c r="L32" s="25">
        <v>329</v>
      </c>
      <c r="M32" s="25">
        <v>3411.7127495025507</v>
      </c>
    </row>
    <row r="33" spans="1:13" ht="15.75" thickBot="1" x14ac:dyDescent="0.3">
      <c r="A33" s="27">
        <v>2003</v>
      </c>
      <c r="B33" s="25">
        <v>28137</v>
      </c>
      <c r="C33" s="25">
        <v>0</v>
      </c>
      <c r="D33" s="25">
        <v>1294.3019999999999</v>
      </c>
      <c r="E33" s="25">
        <v>11204.463571607999</v>
      </c>
      <c r="F33" s="25">
        <v>287</v>
      </c>
      <c r="G33" s="25">
        <v>786.90732429396905</v>
      </c>
      <c r="H33" s="25">
        <v>19520</v>
      </c>
      <c r="I33" s="25">
        <v>0</v>
      </c>
      <c r="J33" s="25">
        <v>1346.88</v>
      </c>
      <c r="K33" s="25">
        <v>58861.463571608001</v>
      </c>
      <c r="L33" s="25">
        <v>287</v>
      </c>
      <c r="M33" s="25">
        <v>3428.0893242939692</v>
      </c>
    </row>
    <row r="34" spans="1:13" ht="15.75" thickBot="1" x14ac:dyDescent="0.3">
      <c r="A34" s="27">
        <v>2004</v>
      </c>
      <c r="B34" s="25">
        <v>31165</v>
      </c>
      <c r="C34" s="25">
        <v>0</v>
      </c>
      <c r="D34" s="25">
        <v>1433.59</v>
      </c>
      <c r="E34" s="25">
        <v>19223.5650789348</v>
      </c>
      <c r="F34" s="25">
        <v>197</v>
      </c>
      <c r="G34" s="25">
        <v>1070.645993631</v>
      </c>
      <c r="H34" s="25">
        <v>18581</v>
      </c>
      <c r="I34" s="25">
        <v>0</v>
      </c>
      <c r="J34" s="25">
        <v>1282.0889999999999</v>
      </c>
      <c r="K34" s="25">
        <v>68969.5650789348</v>
      </c>
      <c r="L34" s="25">
        <v>197</v>
      </c>
      <c r="M34" s="25">
        <v>3786.3249936309999</v>
      </c>
    </row>
    <row r="35" spans="1:13" ht="15.75" thickBot="1" x14ac:dyDescent="0.3">
      <c r="A35" s="27">
        <v>2005</v>
      </c>
      <c r="B35" s="25">
        <v>19832</v>
      </c>
      <c r="C35" s="25">
        <v>0</v>
      </c>
      <c r="D35" s="25">
        <v>912.27200000000005</v>
      </c>
      <c r="E35" s="25">
        <v>9088</v>
      </c>
      <c r="F35" s="25">
        <v>97</v>
      </c>
      <c r="G35" s="25">
        <v>509.81</v>
      </c>
      <c r="H35" s="25">
        <v>22688</v>
      </c>
      <c r="I35" s="25">
        <v>13322</v>
      </c>
      <c r="J35" s="25">
        <v>4123.2960000000003</v>
      </c>
      <c r="K35" s="25">
        <v>51608</v>
      </c>
      <c r="L35" s="25">
        <v>13419</v>
      </c>
      <c r="M35" s="25">
        <v>5545.3780000000006</v>
      </c>
    </row>
    <row r="36" spans="1:13" ht="15.75" thickBot="1" x14ac:dyDescent="0.3">
      <c r="A36" s="27">
        <v>2006</v>
      </c>
      <c r="B36" s="25">
        <v>14793</v>
      </c>
      <c r="C36" s="25">
        <v>333</v>
      </c>
      <c r="D36" s="25">
        <v>995.49599999999998</v>
      </c>
      <c r="E36" s="25">
        <v>7686</v>
      </c>
      <c r="F36" s="25">
        <v>61</v>
      </c>
      <c r="G36" s="25">
        <v>411.262</v>
      </c>
      <c r="H36" s="25">
        <v>26662</v>
      </c>
      <c r="I36" s="25">
        <v>550</v>
      </c>
      <c r="J36" s="25">
        <v>1945.278</v>
      </c>
      <c r="K36" s="25">
        <v>49141</v>
      </c>
      <c r="L36" s="25">
        <v>944</v>
      </c>
      <c r="M36" s="25">
        <v>3352.0360000000001</v>
      </c>
    </row>
    <row r="37" spans="1:13" ht="15.75" thickBot="1" x14ac:dyDescent="0.3">
      <c r="A37" s="27">
        <v>2007</v>
      </c>
      <c r="B37" s="25">
        <v>13714</v>
      </c>
      <c r="C37" s="25">
        <v>759</v>
      </c>
      <c r="D37" s="25">
        <v>1348.8579999999999</v>
      </c>
      <c r="E37" s="25">
        <v>6795</v>
      </c>
      <c r="F37" s="25">
        <v>44</v>
      </c>
      <c r="G37" s="25">
        <v>354.19400000000002</v>
      </c>
      <c r="H37" s="25">
        <v>12945</v>
      </c>
      <c r="I37" s="25">
        <v>8694</v>
      </c>
      <c r="J37" s="25">
        <v>2562.453</v>
      </c>
      <c r="K37" s="25">
        <v>33454</v>
      </c>
      <c r="L37" s="25">
        <v>9497</v>
      </c>
      <c r="M37" s="25">
        <v>4265.5050000000001</v>
      </c>
    </row>
    <row r="38" spans="1:13" ht="15.75" thickBot="1" x14ac:dyDescent="0.3">
      <c r="A38" s="27">
        <v>2008</v>
      </c>
      <c r="B38" s="25">
        <v>22417</v>
      </c>
      <c r="C38" s="25">
        <v>96</v>
      </c>
      <c r="D38" s="25">
        <v>1121.998</v>
      </c>
      <c r="E38" s="25">
        <v>4575</v>
      </c>
      <c r="F38" s="25">
        <v>89</v>
      </c>
      <c r="G38" s="25">
        <v>294.64400000000001</v>
      </c>
      <c r="H38" s="25">
        <v>18596.585999999999</v>
      </c>
      <c r="I38" s="25">
        <v>13810</v>
      </c>
      <c r="J38" s="25">
        <v>3934.6844339999998</v>
      </c>
      <c r="K38" s="25">
        <v>45588.585999999996</v>
      </c>
      <c r="L38" s="25">
        <v>13995</v>
      </c>
      <c r="M38" s="25">
        <v>5351.3264339999996</v>
      </c>
    </row>
    <row r="39" spans="1:13" ht="15.75" thickBot="1" x14ac:dyDescent="0.3">
      <c r="A39" s="27">
        <v>2009</v>
      </c>
      <c r="B39" s="25">
        <v>27288</v>
      </c>
      <c r="C39" s="25">
        <v>105</v>
      </c>
      <c r="D39" s="25">
        <v>1354.578</v>
      </c>
      <c r="E39" s="25">
        <v>7848</v>
      </c>
      <c r="F39" s="25">
        <v>146</v>
      </c>
      <c r="G39" s="25">
        <v>499.12400000000002</v>
      </c>
      <c r="H39" s="25">
        <v>17485</v>
      </c>
      <c r="I39" s="25">
        <v>15845</v>
      </c>
      <c r="J39" s="25">
        <v>4248.7049999999999</v>
      </c>
      <c r="K39" s="25">
        <v>52621</v>
      </c>
      <c r="L39" s="25">
        <v>16096</v>
      </c>
      <c r="M39" s="25">
        <v>6102.4070000000002</v>
      </c>
    </row>
    <row r="40" spans="1:13" ht="15.75" thickBot="1" x14ac:dyDescent="0.3">
      <c r="A40" s="27">
        <v>2010</v>
      </c>
      <c r="B40" s="25">
        <v>15432</v>
      </c>
      <c r="C40" s="25">
        <v>298</v>
      </c>
      <c r="D40" s="25">
        <v>991.78</v>
      </c>
      <c r="E40" s="25">
        <v>13953</v>
      </c>
      <c r="F40" s="25">
        <v>67</v>
      </c>
      <c r="G40" s="25">
        <v>705.22</v>
      </c>
      <c r="H40" s="25">
        <v>14324</v>
      </c>
      <c r="I40" s="25">
        <v>13512</v>
      </c>
      <c r="J40" s="25">
        <v>3582.66</v>
      </c>
      <c r="K40" s="25">
        <v>43709</v>
      </c>
      <c r="L40" s="25">
        <v>13877</v>
      </c>
      <c r="M40" s="25">
        <v>5279.66</v>
      </c>
    </row>
    <row r="41" spans="1:13" ht="15.75" thickBot="1" x14ac:dyDescent="0.3">
      <c r="A41" s="27">
        <v>2011</v>
      </c>
      <c r="B41" s="25">
        <v>33118</v>
      </c>
      <c r="C41" s="25">
        <v>96</v>
      </c>
      <c r="D41" s="25">
        <v>1614.2439999999999</v>
      </c>
      <c r="E41" s="25">
        <v>17989</v>
      </c>
      <c r="F41" s="25">
        <v>1073</v>
      </c>
      <c r="G41" s="25">
        <v>1842.5519999999999</v>
      </c>
      <c r="H41" s="25">
        <v>20349</v>
      </c>
      <c r="I41" s="25">
        <v>9022</v>
      </c>
      <c r="J41" s="25">
        <v>3136.3049999999998</v>
      </c>
      <c r="K41" s="25">
        <v>71456</v>
      </c>
      <c r="L41" s="25">
        <v>10191</v>
      </c>
      <c r="M41" s="25">
        <v>6593.1009999999997</v>
      </c>
    </row>
    <row r="42" spans="1:13" ht="15.75" thickBot="1" x14ac:dyDescent="0.3">
      <c r="A42" s="27">
        <v>2012</v>
      </c>
      <c r="B42" s="25">
        <v>36521</v>
      </c>
      <c r="C42" s="25">
        <v>104</v>
      </c>
      <c r="D42" s="25">
        <v>1778.35</v>
      </c>
      <c r="E42" s="25">
        <v>2899</v>
      </c>
      <c r="F42" s="25">
        <v>1059</v>
      </c>
      <c r="G42" s="25">
        <v>1135.1679999999999</v>
      </c>
      <c r="H42" s="25">
        <v>11396</v>
      </c>
      <c r="I42" s="25">
        <v>7333</v>
      </c>
      <c r="J42" s="25">
        <v>2194.2600000000002</v>
      </c>
      <c r="K42" s="25">
        <v>50816</v>
      </c>
      <c r="L42" s="25">
        <v>8496</v>
      </c>
      <c r="M42" s="25">
        <v>5107.7780000000002</v>
      </c>
    </row>
    <row r="43" spans="1:13" ht="15.75" thickBot="1" x14ac:dyDescent="0.3">
      <c r="A43" s="27">
        <v>2013</v>
      </c>
      <c r="B43" s="30">
        <v>17092</v>
      </c>
      <c r="C43" s="30">
        <v>113</v>
      </c>
      <c r="D43" s="30">
        <v>893.13</v>
      </c>
      <c r="E43" s="30">
        <v>3124</v>
      </c>
      <c r="F43" s="30">
        <v>6537</v>
      </c>
      <c r="G43" s="30">
        <v>6327.7060000000001</v>
      </c>
      <c r="H43" s="30">
        <v>11506</v>
      </c>
      <c r="I43" s="30">
        <v>10211</v>
      </c>
      <c r="J43" s="30">
        <v>2754.4259999999999</v>
      </c>
      <c r="K43" s="25">
        <v>31722</v>
      </c>
      <c r="L43" s="25">
        <v>16861</v>
      </c>
      <c r="M43" s="25">
        <v>9975.2620000000006</v>
      </c>
    </row>
    <row r="44" spans="1:13" ht="15.75" thickBot="1" x14ac:dyDescent="0.3">
      <c r="A44" s="27">
        <v>2014</v>
      </c>
      <c r="B44" s="25">
        <v>22434</v>
      </c>
      <c r="C44" s="25">
        <v>62</v>
      </c>
      <c r="D44" s="25">
        <v>1090.616</v>
      </c>
      <c r="E44" s="25">
        <v>17149</v>
      </c>
      <c r="F44" s="25">
        <v>9200</v>
      </c>
      <c r="G44" s="25">
        <v>9492.0540000000001</v>
      </c>
      <c r="H44" s="25">
        <v>13105</v>
      </c>
      <c r="I44" s="25">
        <v>13004</v>
      </c>
      <c r="J44" s="25">
        <v>3401.0129999999999</v>
      </c>
      <c r="K44" s="25">
        <v>52688</v>
      </c>
      <c r="L44" s="25">
        <v>22266</v>
      </c>
      <c r="M44" s="25">
        <v>13983.683000000001</v>
      </c>
    </row>
    <row r="45" spans="1:13" ht="15.75" thickBot="1" x14ac:dyDescent="0.3">
      <c r="A45" s="27">
        <v>2015</v>
      </c>
      <c r="B45" s="25">
        <v>24693</v>
      </c>
      <c r="C45" s="25">
        <v>73</v>
      </c>
      <c r="D45" s="25">
        <v>1204.9359999999999</v>
      </c>
      <c r="E45" s="25">
        <v>7051</v>
      </c>
      <c r="F45" s="25">
        <v>1928</v>
      </c>
      <c r="G45" s="25">
        <v>2148.2339999999999</v>
      </c>
      <c r="H45" s="25">
        <v>18487</v>
      </c>
      <c r="I45" s="25">
        <v>8703</v>
      </c>
      <c r="J45" s="25">
        <v>2946.5790000000002</v>
      </c>
      <c r="K45" s="25">
        <v>50231</v>
      </c>
      <c r="L45" s="25">
        <v>10704</v>
      </c>
      <c r="M45" s="25">
        <v>6299.7489999999998</v>
      </c>
    </row>
    <row r="46" spans="1:13" ht="15.75" thickBot="1" x14ac:dyDescent="0.3">
      <c r="A46" s="27">
        <v>2016</v>
      </c>
      <c r="B46" s="25">
        <v>10291</v>
      </c>
      <c r="C46" s="25">
        <v>338</v>
      </c>
      <c r="D46" s="25">
        <v>793.13400000000001</v>
      </c>
      <c r="E46" s="25">
        <v>2292</v>
      </c>
      <c r="F46" s="25">
        <v>373</v>
      </c>
      <c r="G46" s="25">
        <v>458.29</v>
      </c>
      <c r="H46" s="25">
        <v>7512</v>
      </c>
      <c r="I46" s="25">
        <v>5218</v>
      </c>
      <c r="J46" s="25">
        <v>1520.184</v>
      </c>
      <c r="K46" s="25">
        <v>20095</v>
      </c>
      <c r="L46" s="25">
        <v>5929</v>
      </c>
      <c r="M46" s="25">
        <v>2771.6080000000002</v>
      </c>
    </row>
    <row r="47" spans="1:13" ht="15.75" thickBot="1" x14ac:dyDescent="0.3">
      <c r="A47" s="27">
        <v>2017</v>
      </c>
      <c r="B47" s="25">
        <v>14939</v>
      </c>
      <c r="C47" s="25">
        <v>109</v>
      </c>
      <c r="D47" s="25">
        <v>790.30799999999999</v>
      </c>
      <c r="E47" s="25">
        <v>3920</v>
      </c>
      <c r="F47" s="25">
        <v>617</v>
      </c>
      <c r="G47" s="25">
        <v>764.00199999999995</v>
      </c>
      <c r="H47" s="25">
        <v>8471</v>
      </c>
      <c r="I47" s="25">
        <v>6603</v>
      </c>
      <c r="J47" s="25">
        <v>1852.2750000000001</v>
      </c>
      <c r="K47" s="25">
        <v>27330</v>
      </c>
      <c r="L47" s="25">
        <v>7329</v>
      </c>
      <c r="M47" s="25">
        <v>3406.585</v>
      </c>
    </row>
    <row r="48" spans="1:13" ht="15.75" thickBot="1" x14ac:dyDescent="0.3">
      <c r="A48" s="27">
        <v>2018</v>
      </c>
      <c r="B48" s="25">
        <v>17687</v>
      </c>
      <c r="C48" s="25">
        <v>463</v>
      </c>
      <c r="D48" s="25">
        <v>1252</v>
      </c>
      <c r="E48" s="25">
        <v>1953</v>
      </c>
      <c r="F48" s="25">
        <v>3542</v>
      </c>
      <c r="G48" s="25">
        <v>3441</v>
      </c>
      <c r="H48" s="25">
        <v>9291</v>
      </c>
      <c r="I48" s="25">
        <v>303</v>
      </c>
      <c r="J48" s="25">
        <v>699</v>
      </c>
      <c r="K48" s="25">
        <v>28931</v>
      </c>
      <c r="L48" s="25">
        <v>4308</v>
      </c>
      <c r="M48" s="25">
        <v>5392</v>
      </c>
    </row>
    <row r="49" spans="1:13" ht="15.75" thickBot="1" x14ac:dyDescent="0.3">
      <c r="A49" s="27">
        <v>2019</v>
      </c>
      <c r="B49" s="25">
        <v>29057</v>
      </c>
      <c r="C49" s="25">
        <v>149</v>
      </c>
      <c r="D49" s="25">
        <v>1478</v>
      </c>
      <c r="E49" s="25">
        <v>4129</v>
      </c>
      <c r="F49" s="25">
        <v>1051</v>
      </c>
      <c r="G49" s="25">
        <v>1181</v>
      </c>
      <c r="H49" s="25">
        <v>11450</v>
      </c>
      <c r="I49" s="25">
        <v>4867</v>
      </c>
      <c r="J49" s="25">
        <v>1725</v>
      </c>
      <c r="K49" s="25">
        <v>44636</v>
      </c>
      <c r="L49" s="25">
        <v>6067</v>
      </c>
      <c r="M49" s="25">
        <v>4384</v>
      </c>
    </row>
    <row r="50" spans="1:13" ht="15.75" thickBot="1" x14ac:dyDescent="0.3">
      <c r="A50" s="9">
        <v>2020</v>
      </c>
      <c r="B50" s="79">
        <v>33568</v>
      </c>
      <c r="C50" s="79">
        <v>1299</v>
      </c>
      <c r="D50" s="79">
        <v>2773</v>
      </c>
      <c r="E50" s="79">
        <v>3375</v>
      </c>
      <c r="F50" s="79">
        <v>138</v>
      </c>
      <c r="G50" s="79">
        <v>286</v>
      </c>
      <c r="H50" s="79">
        <v>6358</v>
      </c>
      <c r="I50" s="79">
        <v>3268</v>
      </c>
      <c r="J50" s="79">
        <v>1066</v>
      </c>
      <c r="K50" s="79">
        <v>43301</v>
      </c>
      <c r="L50" s="79">
        <v>4705</v>
      </c>
      <c r="M50" s="79">
        <v>4125</v>
      </c>
    </row>
    <row r="51" spans="1:13" ht="15.75" thickBot="1" x14ac:dyDescent="0.3">
      <c r="A51" s="27">
        <v>2021</v>
      </c>
      <c r="B51" s="25">
        <v>27257</v>
      </c>
      <c r="C51" s="25">
        <v>1425</v>
      </c>
      <c r="D51" s="25">
        <v>2602</v>
      </c>
      <c r="E51" s="25">
        <v>3207</v>
      </c>
      <c r="F51" s="25">
        <v>676</v>
      </c>
      <c r="G51" s="25">
        <v>787</v>
      </c>
      <c r="H51" s="25">
        <v>17089</v>
      </c>
      <c r="I51" s="25">
        <v>13108</v>
      </c>
      <c r="J51" s="25">
        <v>3696</v>
      </c>
      <c r="K51" s="25">
        <v>47553</v>
      </c>
      <c r="L51" s="25">
        <v>15209</v>
      </c>
      <c r="M51" s="25">
        <v>7085</v>
      </c>
    </row>
    <row r="52" spans="1:13" ht="15.75" thickBot="1" x14ac:dyDescent="0.3">
      <c r="A52" s="23">
        <v>2022</v>
      </c>
      <c r="B52" s="161">
        <v>23901</v>
      </c>
      <c r="C52" s="161">
        <v>888</v>
      </c>
      <c r="D52" s="161">
        <v>1939</v>
      </c>
      <c r="E52" s="161">
        <v>3399</v>
      </c>
      <c r="F52" s="161">
        <v>289</v>
      </c>
      <c r="G52" s="161">
        <v>430</v>
      </c>
      <c r="H52" s="161">
        <v>34841</v>
      </c>
      <c r="I52" s="161">
        <v>34546</v>
      </c>
      <c r="J52" s="161">
        <v>9037</v>
      </c>
      <c r="K52" s="161">
        <v>62141</v>
      </c>
      <c r="L52" s="161">
        <v>35723</v>
      </c>
      <c r="M52" s="161">
        <v>11406</v>
      </c>
    </row>
    <row r="53" spans="1:13" x14ac:dyDescent="0.25">
      <c r="A53" s="207" t="s">
        <v>70</v>
      </c>
      <c r="B53" s="54"/>
      <c r="C53" s="54"/>
      <c r="D53" s="54"/>
      <c r="E53" s="54"/>
      <c r="F53" s="54"/>
      <c r="G53" s="54"/>
      <c r="H53" s="54"/>
      <c r="I53" s="54"/>
      <c r="J53" s="54"/>
      <c r="K53" s="54"/>
      <c r="L53" s="54"/>
      <c r="M53" s="54"/>
    </row>
    <row r="54" spans="1:13" x14ac:dyDescent="0.25">
      <c r="A54" s="207" t="s">
        <v>71</v>
      </c>
      <c r="B54" s="54"/>
      <c r="C54" s="54"/>
      <c r="D54" s="54"/>
      <c r="E54" s="54"/>
      <c r="F54" s="54"/>
      <c r="G54" s="54"/>
      <c r="H54" s="54"/>
      <c r="I54" s="54"/>
      <c r="J54" s="54"/>
      <c r="K54" s="54"/>
      <c r="L54" s="54"/>
      <c r="M54" s="54"/>
    </row>
    <row r="55" spans="1:13" x14ac:dyDescent="0.25">
      <c r="A55" s="207" t="s">
        <v>72</v>
      </c>
      <c r="B55" s="54"/>
      <c r="C55" s="54"/>
      <c r="D55" s="54"/>
      <c r="E55" s="54"/>
      <c r="F55" s="54"/>
      <c r="G55" s="54"/>
      <c r="H55" s="54"/>
      <c r="I55" s="54"/>
      <c r="J55" s="54"/>
      <c r="K55" s="54"/>
      <c r="L55" s="54"/>
      <c r="M55" s="54"/>
    </row>
    <row r="56" spans="1:13" x14ac:dyDescent="0.25">
      <c r="A56" s="207"/>
      <c r="B56" s="54"/>
      <c r="C56" s="54"/>
      <c r="D56" s="54"/>
      <c r="E56" s="54"/>
      <c r="F56" s="54"/>
      <c r="G56" s="54"/>
      <c r="H56" s="54"/>
      <c r="I56" s="54"/>
      <c r="J56" s="54"/>
      <c r="K56" s="54"/>
      <c r="L56" s="54"/>
      <c r="M56" s="54"/>
    </row>
    <row r="104" spans="1:53" s="75" customFormat="1" x14ac:dyDescent="0.25">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c r="AA104" s="76"/>
      <c r="AB104" s="76"/>
      <c r="AC104" s="76"/>
      <c r="AD104" s="76"/>
      <c r="AE104" s="76"/>
      <c r="AF104" s="76"/>
      <c r="AG104" s="76"/>
      <c r="AH104" s="76"/>
      <c r="AI104" s="76"/>
      <c r="AJ104" s="76"/>
      <c r="AK104" s="76"/>
      <c r="AL104" s="76"/>
      <c r="AM104" s="76"/>
      <c r="AN104" s="76"/>
      <c r="AO104" s="76"/>
      <c r="AP104" s="76"/>
      <c r="AQ104" s="76"/>
      <c r="AR104" s="76"/>
      <c r="AS104" s="76"/>
      <c r="AT104" s="76"/>
      <c r="AU104" s="76"/>
      <c r="AV104" s="76"/>
      <c r="AW104" s="76"/>
      <c r="AX104" s="76"/>
      <c r="AY104" s="76"/>
      <c r="AZ104" s="76"/>
      <c r="BA104" s="76"/>
    </row>
    <row r="106" spans="1:53" ht="15.75" thickBot="1" x14ac:dyDescent="0.3">
      <c r="A106" s="6" t="s">
        <v>141</v>
      </c>
    </row>
    <row r="107" spans="1:53" ht="24" customHeight="1" thickBot="1" x14ac:dyDescent="0.3">
      <c r="A107" s="251" t="s">
        <v>5</v>
      </c>
      <c r="B107" s="242" t="s">
        <v>67</v>
      </c>
      <c r="C107" s="243"/>
      <c r="D107" s="243"/>
      <c r="E107" s="243"/>
      <c r="F107" s="243"/>
      <c r="G107" s="243"/>
      <c r="H107" s="243"/>
      <c r="I107" s="243"/>
      <c r="J107" s="243"/>
      <c r="K107" s="243"/>
      <c r="L107" s="243"/>
      <c r="M107" s="244"/>
    </row>
    <row r="108" spans="1:53" ht="33" customHeight="1" thickBot="1" x14ac:dyDescent="0.3">
      <c r="A108" s="252"/>
      <c r="B108" s="253" t="s">
        <v>68</v>
      </c>
      <c r="C108" s="254"/>
      <c r="D108" s="255"/>
      <c r="E108" s="253" t="s">
        <v>69</v>
      </c>
      <c r="F108" s="254"/>
      <c r="G108" s="255"/>
      <c r="H108" s="253" t="s">
        <v>182</v>
      </c>
      <c r="I108" s="254"/>
      <c r="J108" s="255"/>
      <c r="K108" s="253" t="s">
        <v>9</v>
      </c>
      <c r="L108" s="254"/>
      <c r="M108" s="255"/>
    </row>
    <row r="109" spans="1:53" ht="15.75" thickBot="1" x14ac:dyDescent="0.3">
      <c r="A109" s="256"/>
      <c r="B109" s="38" t="s">
        <v>29</v>
      </c>
      <c r="C109" s="93" t="s">
        <v>30</v>
      </c>
      <c r="D109" s="93" t="s">
        <v>21</v>
      </c>
      <c r="E109" s="29" t="s">
        <v>29</v>
      </c>
      <c r="F109" s="29" t="s">
        <v>30</v>
      </c>
      <c r="G109" s="29" t="s">
        <v>21</v>
      </c>
      <c r="H109" s="29" t="s">
        <v>29</v>
      </c>
      <c r="I109" s="29" t="s">
        <v>30</v>
      </c>
      <c r="J109" s="29" t="s">
        <v>21</v>
      </c>
      <c r="K109" s="29" t="s">
        <v>29</v>
      </c>
      <c r="L109" s="29" t="s">
        <v>30</v>
      </c>
      <c r="M109" s="29" t="s">
        <v>21</v>
      </c>
    </row>
    <row r="110" spans="1:53" ht="15.75" thickBot="1" x14ac:dyDescent="0.3">
      <c r="A110" s="77" t="s">
        <v>13</v>
      </c>
      <c r="B110" s="79">
        <f t="shared" ref="B110:M110" si="0">IFERROR(AVERAGEIFS(B$2:B$87,$A$2:$A$87,"&gt;=1975",$A$2:$A$87,"&lt;=1978"),"")</f>
        <v>20552.5</v>
      </c>
      <c r="C110" s="79">
        <f t="shared" si="0"/>
        <v>0</v>
      </c>
      <c r="D110" s="79">
        <f t="shared" si="0"/>
        <v>945.41500000000008</v>
      </c>
      <c r="E110" s="79">
        <f t="shared" si="0"/>
        <v>68651.5</v>
      </c>
      <c r="F110" s="79">
        <f t="shared" si="0"/>
        <v>0</v>
      </c>
      <c r="G110" s="79">
        <f t="shared" si="0"/>
        <v>3157.9690000000001</v>
      </c>
      <c r="H110" s="79">
        <f t="shared" si="0"/>
        <v>5198</v>
      </c>
      <c r="I110" s="79">
        <f t="shared" si="0"/>
        <v>0</v>
      </c>
      <c r="J110" s="79">
        <f t="shared" si="0"/>
        <v>358.66199999999992</v>
      </c>
      <c r="K110" s="79">
        <f t="shared" si="0"/>
        <v>94402</v>
      </c>
      <c r="L110" s="79">
        <f t="shared" si="0"/>
        <v>0</v>
      </c>
      <c r="M110" s="79">
        <f t="shared" si="0"/>
        <v>4462.0459999999994</v>
      </c>
    </row>
    <row r="111" spans="1:53" ht="15.75" thickBot="1" x14ac:dyDescent="0.3">
      <c r="A111" s="77" t="s">
        <v>14</v>
      </c>
      <c r="B111" s="79">
        <f t="shared" ref="B111:M111" si="1">IFERROR(AVERAGEIFS(B$2:B$87,$A$2:$A$87,"&gt;=1979",$A$2:$A$87,"&lt;=1984"),"")</f>
        <v>14527.166666666666</v>
      </c>
      <c r="C111" s="79">
        <f t="shared" si="1"/>
        <v>0</v>
      </c>
      <c r="D111" s="79">
        <f t="shared" si="1"/>
        <v>668.2496666666666</v>
      </c>
      <c r="E111" s="79">
        <f t="shared" si="1"/>
        <v>31882.833333333332</v>
      </c>
      <c r="F111" s="79">
        <f t="shared" si="1"/>
        <v>0</v>
      </c>
      <c r="G111" s="79">
        <f t="shared" si="1"/>
        <v>1466.6103333333333</v>
      </c>
      <c r="H111" s="79">
        <f t="shared" si="1"/>
        <v>772.16666666666663</v>
      </c>
      <c r="I111" s="79">
        <f t="shared" si="1"/>
        <v>0</v>
      </c>
      <c r="J111" s="79">
        <f t="shared" si="1"/>
        <v>53.279500000000006</v>
      </c>
      <c r="K111" s="79">
        <f t="shared" si="1"/>
        <v>47182.166666666664</v>
      </c>
      <c r="L111" s="79">
        <f t="shared" si="1"/>
        <v>0</v>
      </c>
      <c r="M111" s="79">
        <f t="shared" si="1"/>
        <v>2188.1395000000002</v>
      </c>
    </row>
    <row r="112" spans="1:53" ht="15.75" thickBot="1" x14ac:dyDescent="0.3">
      <c r="A112" s="77" t="s">
        <v>15</v>
      </c>
      <c r="B112" s="79">
        <f t="shared" ref="B112:M112" si="2">IFERROR(AVERAGEIFS(B$2:B$87,$A$2:$A$87,"&gt;=1985",$A$2:$A$87,"&lt;=1995"),"")</f>
        <v>12621.167947809799</v>
      </c>
      <c r="C112" s="79">
        <f t="shared" si="2"/>
        <v>0</v>
      </c>
      <c r="D112" s="79">
        <f t="shared" si="2"/>
        <v>580.57372559925079</v>
      </c>
      <c r="E112" s="79">
        <f t="shared" si="2"/>
        <v>16003.90909090909</v>
      </c>
      <c r="F112" s="79">
        <f t="shared" si="2"/>
        <v>0</v>
      </c>
      <c r="G112" s="79">
        <f t="shared" si="2"/>
        <v>736.17981818181818</v>
      </c>
      <c r="H112" s="79">
        <f t="shared" si="2"/>
        <v>3403.4545454545455</v>
      </c>
      <c r="I112" s="79">
        <f t="shared" si="2"/>
        <v>0</v>
      </c>
      <c r="J112" s="79">
        <f t="shared" si="2"/>
        <v>234.83836363636362</v>
      </c>
      <c r="K112" s="79">
        <f t="shared" si="2"/>
        <v>32028.531584173437</v>
      </c>
      <c r="L112" s="79">
        <f t="shared" si="2"/>
        <v>0</v>
      </c>
      <c r="M112" s="79">
        <f t="shared" si="2"/>
        <v>1551.5919074174328</v>
      </c>
    </row>
    <row r="113" spans="1:13" ht="15.75" thickBot="1" x14ac:dyDescent="0.3">
      <c r="A113" s="77" t="s">
        <v>16</v>
      </c>
      <c r="B113" s="79">
        <f t="shared" ref="B113:M113" si="3">IFERROR(AVERAGEIFS(B$2:B$87,$A$2:$A$87,"&gt;=1996",$A$2:$A$87,"&lt;=1998"),"")</f>
        <v>13606.666666666666</v>
      </c>
      <c r="C113" s="79">
        <f t="shared" si="3"/>
        <v>0</v>
      </c>
      <c r="D113" s="79">
        <f t="shared" si="3"/>
        <v>625.90666666666664</v>
      </c>
      <c r="E113" s="79">
        <f t="shared" si="3"/>
        <v>20692.953333333335</v>
      </c>
      <c r="F113" s="79">
        <f t="shared" si="3"/>
        <v>0</v>
      </c>
      <c r="G113" s="79">
        <f t="shared" si="3"/>
        <v>951.87585333333334</v>
      </c>
      <c r="H113" s="79">
        <f t="shared" si="3"/>
        <v>10253</v>
      </c>
      <c r="I113" s="79">
        <f t="shared" si="3"/>
        <v>0</v>
      </c>
      <c r="J113" s="79">
        <f t="shared" si="3"/>
        <v>707.45699999999999</v>
      </c>
      <c r="K113" s="79">
        <f t="shared" si="3"/>
        <v>44552.62</v>
      </c>
      <c r="L113" s="79">
        <f t="shared" si="3"/>
        <v>0</v>
      </c>
      <c r="M113" s="79">
        <f t="shared" si="3"/>
        <v>2285.2395200000005</v>
      </c>
    </row>
    <row r="114" spans="1:13" ht="15.75" thickBot="1" x14ac:dyDescent="0.3">
      <c r="A114" s="5" t="s">
        <v>17</v>
      </c>
      <c r="B114" s="79">
        <f t="shared" ref="B114:M114" si="4">IFERROR(AVERAGEIFS(B$2:B$87,$A$2:$A$87,"&gt;=1999",$A$2:$A$87,"&lt;=2008"),"")</f>
        <v>20912.099999999999</v>
      </c>
      <c r="C114" s="79">
        <f t="shared" si="4"/>
        <v>118.8</v>
      </c>
      <c r="D114" s="79">
        <f t="shared" si="4"/>
        <v>1074.3413999999998</v>
      </c>
      <c r="E114" s="79">
        <f t="shared" si="4"/>
        <v>9040.1987794808974</v>
      </c>
      <c r="F114" s="79">
        <f t="shared" si="4"/>
        <v>113.2</v>
      </c>
      <c r="G114" s="79">
        <f t="shared" si="4"/>
        <v>519.90794385612128</v>
      </c>
      <c r="H114" s="79">
        <f t="shared" si="4"/>
        <v>18971.5586</v>
      </c>
      <c r="I114" s="79">
        <f t="shared" si="4"/>
        <v>3637.6</v>
      </c>
      <c r="J114" s="79">
        <f t="shared" si="4"/>
        <v>2007.4567434000001</v>
      </c>
      <c r="K114" s="79">
        <f t="shared" si="4"/>
        <v>48923.857379480891</v>
      </c>
      <c r="L114" s="79">
        <f t="shared" si="4"/>
        <v>3869.6</v>
      </c>
      <c r="M114" s="79">
        <f t="shared" si="4"/>
        <v>3601.706087256121</v>
      </c>
    </row>
    <row r="115" spans="1:13" ht="15.75" thickBot="1" x14ac:dyDescent="0.3">
      <c r="A115" s="27">
        <v>2009</v>
      </c>
      <c r="B115" s="25">
        <v>27288</v>
      </c>
      <c r="C115" s="30">
        <f t="shared" ref="B115:M128" si="5">IF(VLOOKUP($A115,$A$3:$Z$96,COLUMN(C115),FALSE)="","",VLOOKUP($A115,$A$3:$Z$96,COLUMN(C115),FALSE))</f>
        <v>105</v>
      </c>
      <c r="D115" s="30">
        <f t="shared" si="5"/>
        <v>1354.578</v>
      </c>
      <c r="E115" s="30">
        <f t="shared" si="5"/>
        <v>7848</v>
      </c>
      <c r="F115" s="30">
        <f t="shared" si="5"/>
        <v>146</v>
      </c>
      <c r="G115" s="30">
        <f t="shared" si="5"/>
        <v>499.12400000000002</v>
      </c>
      <c r="H115" s="30">
        <f t="shared" si="5"/>
        <v>17485</v>
      </c>
      <c r="I115" s="30">
        <f t="shared" si="5"/>
        <v>15845</v>
      </c>
      <c r="J115" s="30">
        <f t="shared" si="5"/>
        <v>4248.7049999999999</v>
      </c>
      <c r="K115" s="30">
        <f t="shared" si="5"/>
        <v>52621</v>
      </c>
      <c r="L115" s="30">
        <f t="shared" si="5"/>
        <v>16096</v>
      </c>
      <c r="M115" s="30">
        <f t="shared" si="5"/>
        <v>6102.4070000000002</v>
      </c>
    </row>
    <row r="116" spans="1:13" ht="15.75" thickBot="1" x14ac:dyDescent="0.3">
      <c r="A116" s="27">
        <v>2010</v>
      </c>
      <c r="B116" s="25">
        <v>15432</v>
      </c>
      <c r="C116" s="30">
        <f t="shared" si="5"/>
        <v>298</v>
      </c>
      <c r="D116" s="30">
        <f t="shared" si="5"/>
        <v>991.78</v>
      </c>
      <c r="E116" s="30">
        <f t="shared" si="5"/>
        <v>13953</v>
      </c>
      <c r="F116" s="30">
        <f t="shared" si="5"/>
        <v>67</v>
      </c>
      <c r="G116" s="30">
        <f t="shared" si="5"/>
        <v>705.22</v>
      </c>
      <c r="H116" s="30">
        <f t="shared" si="5"/>
        <v>14324</v>
      </c>
      <c r="I116" s="30">
        <f t="shared" si="5"/>
        <v>13512</v>
      </c>
      <c r="J116" s="30">
        <f t="shared" si="5"/>
        <v>3582.66</v>
      </c>
      <c r="K116" s="30">
        <f t="shared" si="5"/>
        <v>43709</v>
      </c>
      <c r="L116" s="30">
        <f t="shared" si="5"/>
        <v>13877</v>
      </c>
      <c r="M116" s="30">
        <f t="shared" si="5"/>
        <v>5279.66</v>
      </c>
    </row>
    <row r="117" spans="1:13" ht="15.75" thickBot="1" x14ac:dyDescent="0.3">
      <c r="A117" s="27">
        <v>2011</v>
      </c>
      <c r="B117" s="25">
        <v>33118</v>
      </c>
      <c r="C117" s="30">
        <f t="shared" si="5"/>
        <v>96</v>
      </c>
      <c r="D117" s="30">
        <f t="shared" si="5"/>
        <v>1614.2439999999999</v>
      </c>
      <c r="E117" s="30">
        <f t="shared" si="5"/>
        <v>17989</v>
      </c>
      <c r="F117" s="30">
        <f t="shared" si="5"/>
        <v>1073</v>
      </c>
      <c r="G117" s="30">
        <f t="shared" si="5"/>
        <v>1842.5519999999999</v>
      </c>
      <c r="H117" s="30">
        <f t="shared" si="5"/>
        <v>20349</v>
      </c>
      <c r="I117" s="30">
        <f t="shared" si="5"/>
        <v>9022</v>
      </c>
      <c r="J117" s="30">
        <f t="shared" si="5"/>
        <v>3136.3049999999998</v>
      </c>
      <c r="K117" s="30">
        <f t="shared" si="5"/>
        <v>71456</v>
      </c>
      <c r="L117" s="30">
        <f t="shared" si="5"/>
        <v>10191</v>
      </c>
      <c r="M117" s="30">
        <f t="shared" si="5"/>
        <v>6593.1009999999997</v>
      </c>
    </row>
    <row r="118" spans="1:13" ht="15.75" thickBot="1" x14ac:dyDescent="0.3">
      <c r="A118" s="27">
        <v>2012</v>
      </c>
      <c r="B118" s="25">
        <v>36521</v>
      </c>
      <c r="C118" s="30">
        <f t="shared" si="5"/>
        <v>104</v>
      </c>
      <c r="D118" s="30">
        <f t="shared" si="5"/>
        <v>1778.35</v>
      </c>
      <c r="E118" s="30">
        <f t="shared" si="5"/>
        <v>2899</v>
      </c>
      <c r="F118" s="30">
        <f t="shared" si="5"/>
        <v>1059</v>
      </c>
      <c r="G118" s="30">
        <f t="shared" si="5"/>
        <v>1135.1679999999999</v>
      </c>
      <c r="H118" s="30">
        <f t="shared" si="5"/>
        <v>11396</v>
      </c>
      <c r="I118" s="30">
        <f t="shared" si="5"/>
        <v>7333</v>
      </c>
      <c r="J118" s="30">
        <f t="shared" si="5"/>
        <v>2194.2600000000002</v>
      </c>
      <c r="K118" s="30">
        <f t="shared" si="5"/>
        <v>50816</v>
      </c>
      <c r="L118" s="30">
        <f t="shared" si="5"/>
        <v>8496</v>
      </c>
      <c r="M118" s="30">
        <f t="shared" si="5"/>
        <v>5107.7780000000002</v>
      </c>
    </row>
    <row r="119" spans="1:13" ht="15.75" thickBot="1" x14ac:dyDescent="0.3">
      <c r="A119" s="27">
        <v>2013</v>
      </c>
      <c r="B119" s="30">
        <v>17092</v>
      </c>
      <c r="C119" s="30">
        <f t="shared" si="5"/>
        <v>113</v>
      </c>
      <c r="D119" s="30">
        <f t="shared" si="5"/>
        <v>893.13</v>
      </c>
      <c r="E119" s="30">
        <f t="shared" si="5"/>
        <v>3124</v>
      </c>
      <c r="F119" s="30">
        <f t="shared" si="5"/>
        <v>6537</v>
      </c>
      <c r="G119" s="30">
        <f t="shared" si="5"/>
        <v>6327.7060000000001</v>
      </c>
      <c r="H119" s="30">
        <f t="shared" si="5"/>
        <v>11506</v>
      </c>
      <c r="I119" s="30">
        <f t="shared" si="5"/>
        <v>10211</v>
      </c>
      <c r="J119" s="30">
        <f t="shared" si="5"/>
        <v>2754.4259999999999</v>
      </c>
      <c r="K119" s="30">
        <f t="shared" si="5"/>
        <v>31722</v>
      </c>
      <c r="L119" s="30">
        <f t="shared" si="5"/>
        <v>16861</v>
      </c>
      <c r="M119" s="30">
        <f t="shared" si="5"/>
        <v>9975.2620000000006</v>
      </c>
    </row>
    <row r="120" spans="1:13" ht="15.75" thickBot="1" x14ac:dyDescent="0.3">
      <c r="A120" s="27">
        <v>2014</v>
      </c>
      <c r="B120" s="25">
        <v>22434</v>
      </c>
      <c r="C120" s="30">
        <f t="shared" si="5"/>
        <v>62</v>
      </c>
      <c r="D120" s="30">
        <f t="shared" si="5"/>
        <v>1090.616</v>
      </c>
      <c r="E120" s="30">
        <f t="shared" si="5"/>
        <v>17149</v>
      </c>
      <c r="F120" s="30">
        <f t="shared" si="5"/>
        <v>9200</v>
      </c>
      <c r="G120" s="30">
        <f t="shared" si="5"/>
        <v>9492.0540000000001</v>
      </c>
      <c r="H120" s="30">
        <f t="shared" si="5"/>
        <v>13105</v>
      </c>
      <c r="I120" s="30">
        <f t="shared" si="5"/>
        <v>13004</v>
      </c>
      <c r="J120" s="30">
        <f t="shared" si="5"/>
        <v>3401.0129999999999</v>
      </c>
      <c r="K120" s="30">
        <f t="shared" si="5"/>
        <v>52688</v>
      </c>
      <c r="L120" s="30">
        <f t="shared" si="5"/>
        <v>22266</v>
      </c>
      <c r="M120" s="30">
        <f t="shared" si="5"/>
        <v>13983.683000000001</v>
      </c>
    </row>
    <row r="121" spans="1:13" ht="15.75" thickBot="1" x14ac:dyDescent="0.3">
      <c r="A121" s="27">
        <v>2015</v>
      </c>
      <c r="B121" s="25">
        <v>24693</v>
      </c>
      <c r="C121" s="30">
        <f t="shared" si="5"/>
        <v>73</v>
      </c>
      <c r="D121" s="30">
        <f t="shared" si="5"/>
        <v>1204.9359999999999</v>
      </c>
      <c r="E121" s="30">
        <f t="shared" si="5"/>
        <v>7051</v>
      </c>
      <c r="F121" s="30">
        <f t="shared" si="5"/>
        <v>1928</v>
      </c>
      <c r="G121" s="30">
        <f t="shared" si="5"/>
        <v>2148.2339999999999</v>
      </c>
      <c r="H121" s="30">
        <f t="shared" si="5"/>
        <v>18487</v>
      </c>
      <c r="I121" s="30">
        <f t="shared" si="5"/>
        <v>8703</v>
      </c>
      <c r="J121" s="30">
        <f t="shared" si="5"/>
        <v>2946.5790000000002</v>
      </c>
      <c r="K121" s="30">
        <f t="shared" si="5"/>
        <v>50231</v>
      </c>
      <c r="L121" s="30">
        <f t="shared" si="5"/>
        <v>10704</v>
      </c>
      <c r="M121" s="30">
        <f t="shared" si="5"/>
        <v>6299.7489999999998</v>
      </c>
    </row>
    <row r="122" spans="1:13" ht="15.75" thickBot="1" x14ac:dyDescent="0.3">
      <c r="A122" s="27">
        <v>2016</v>
      </c>
      <c r="B122" s="25">
        <v>10291</v>
      </c>
      <c r="C122" s="30">
        <f t="shared" si="5"/>
        <v>338</v>
      </c>
      <c r="D122" s="30">
        <f t="shared" si="5"/>
        <v>793.13400000000001</v>
      </c>
      <c r="E122" s="30">
        <f t="shared" si="5"/>
        <v>2292</v>
      </c>
      <c r="F122" s="30">
        <f t="shared" si="5"/>
        <v>373</v>
      </c>
      <c r="G122" s="30">
        <f t="shared" si="5"/>
        <v>458.29</v>
      </c>
      <c r="H122" s="30">
        <f t="shared" si="5"/>
        <v>7512</v>
      </c>
      <c r="I122" s="30">
        <f t="shared" si="5"/>
        <v>5218</v>
      </c>
      <c r="J122" s="30">
        <f t="shared" si="5"/>
        <v>1520.184</v>
      </c>
      <c r="K122" s="30">
        <f t="shared" si="5"/>
        <v>20095</v>
      </c>
      <c r="L122" s="30">
        <f t="shared" si="5"/>
        <v>5929</v>
      </c>
      <c r="M122" s="30">
        <f t="shared" si="5"/>
        <v>2771.6080000000002</v>
      </c>
    </row>
    <row r="123" spans="1:13" ht="15.75" thickBot="1" x14ac:dyDescent="0.3">
      <c r="A123" s="27">
        <v>2017</v>
      </c>
      <c r="B123" s="25">
        <v>14939</v>
      </c>
      <c r="C123" s="30">
        <f t="shared" si="5"/>
        <v>109</v>
      </c>
      <c r="D123" s="30">
        <f t="shared" si="5"/>
        <v>790.30799999999999</v>
      </c>
      <c r="E123" s="30">
        <f t="shared" si="5"/>
        <v>3920</v>
      </c>
      <c r="F123" s="30">
        <f t="shared" si="5"/>
        <v>617</v>
      </c>
      <c r="G123" s="30">
        <f t="shared" si="5"/>
        <v>764.00199999999995</v>
      </c>
      <c r="H123" s="30">
        <f t="shared" si="5"/>
        <v>8471</v>
      </c>
      <c r="I123" s="30">
        <f t="shared" si="5"/>
        <v>6603</v>
      </c>
      <c r="J123" s="30">
        <f t="shared" si="5"/>
        <v>1852.2750000000001</v>
      </c>
      <c r="K123" s="30">
        <f t="shared" si="5"/>
        <v>27330</v>
      </c>
      <c r="L123" s="30">
        <f t="shared" si="5"/>
        <v>7329</v>
      </c>
      <c r="M123" s="30">
        <f t="shared" si="5"/>
        <v>3406.585</v>
      </c>
    </row>
    <row r="124" spans="1:13" ht="15.75" thickBot="1" x14ac:dyDescent="0.3">
      <c r="A124" s="27">
        <v>2018</v>
      </c>
      <c r="B124" s="25">
        <v>17687</v>
      </c>
      <c r="C124" s="30">
        <f t="shared" si="5"/>
        <v>463</v>
      </c>
      <c r="D124" s="30">
        <f t="shared" si="5"/>
        <v>1252</v>
      </c>
      <c r="E124" s="30">
        <f t="shared" si="5"/>
        <v>1953</v>
      </c>
      <c r="F124" s="30">
        <f t="shared" si="5"/>
        <v>3542</v>
      </c>
      <c r="G124" s="30">
        <f t="shared" si="5"/>
        <v>3441</v>
      </c>
      <c r="H124" s="30">
        <f t="shared" si="5"/>
        <v>9291</v>
      </c>
      <c r="I124" s="30">
        <f t="shared" si="5"/>
        <v>303</v>
      </c>
      <c r="J124" s="30">
        <f t="shared" si="5"/>
        <v>699</v>
      </c>
      <c r="K124" s="30">
        <f t="shared" si="5"/>
        <v>28931</v>
      </c>
      <c r="L124" s="30">
        <f t="shared" si="5"/>
        <v>4308</v>
      </c>
      <c r="M124" s="30">
        <f t="shared" si="5"/>
        <v>5392</v>
      </c>
    </row>
    <row r="125" spans="1:13" ht="15.75" thickBot="1" x14ac:dyDescent="0.3">
      <c r="A125" s="27">
        <v>2019</v>
      </c>
      <c r="B125" s="25">
        <v>29057</v>
      </c>
      <c r="C125" s="30">
        <f t="shared" si="5"/>
        <v>149</v>
      </c>
      <c r="D125" s="30">
        <f t="shared" si="5"/>
        <v>1478</v>
      </c>
      <c r="E125" s="30">
        <f t="shared" si="5"/>
        <v>4129</v>
      </c>
      <c r="F125" s="30">
        <f t="shared" si="5"/>
        <v>1051</v>
      </c>
      <c r="G125" s="30">
        <f t="shared" si="5"/>
        <v>1181</v>
      </c>
      <c r="H125" s="30">
        <f t="shared" si="5"/>
        <v>11450</v>
      </c>
      <c r="I125" s="30">
        <f t="shared" si="5"/>
        <v>4867</v>
      </c>
      <c r="J125" s="30">
        <f t="shared" si="5"/>
        <v>1725</v>
      </c>
      <c r="K125" s="30">
        <f t="shared" si="5"/>
        <v>44636</v>
      </c>
      <c r="L125" s="30">
        <f t="shared" si="5"/>
        <v>6067</v>
      </c>
      <c r="M125" s="30">
        <f t="shared" si="5"/>
        <v>4384</v>
      </c>
    </row>
    <row r="126" spans="1:13" ht="15.75" thickBot="1" x14ac:dyDescent="0.3">
      <c r="A126" s="9">
        <v>2020</v>
      </c>
      <c r="B126" s="79">
        <v>33568</v>
      </c>
      <c r="C126" s="30">
        <f t="shared" si="5"/>
        <v>1299</v>
      </c>
      <c r="D126" s="30">
        <f t="shared" si="5"/>
        <v>2773</v>
      </c>
      <c r="E126" s="30">
        <f t="shared" si="5"/>
        <v>3375</v>
      </c>
      <c r="F126" s="30">
        <f t="shared" si="5"/>
        <v>138</v>
      </c>
      <c r="G126" s="30">
        <f t="shared" si="5"/>
        <v>286</v>
      </c>
      <c r="H126" s="30">
        <f t="shared" si="5"/>
        <v>6358</v>
      </c>
      <c r="I126" s="30">
        <f t="shared" si="5"/>
        <v>3268</v>
      </c>
      <c r="J126" s="30">
        <f t="shared" si="5"/>
        <v>1066</v>
      </c>
      <c r="K126" s="30">
        <f t="shared" si="5"/>
        <v>43301</v>
      </c>
      <c r="L126" s="30">
        <f t="shared" si="5"/>
        <v>4705</v>
      </c>
      <c r="M126" s="30">
        <f t="shared" si="5"/>
        <v>4125</v>
      </c>
    </row>
    <row r="127" spans="1:13" ht="15.75" thickBot="1" x14ac:dyDescent="0.3">
      <c r="A127" s="27">
        <v>2021</v>
      </c>
      <c r="B127" s="30">
        <f t="shared" si="5"/>
        <v>27257</v>
      </c>
      <c r="C127" s="30">
        <f t="shared" si="5"/>
        <v>1425</v>
      </c>
      <c r="D127" s="30">
        <f t="shared" si="5"/>
        <v>2602</v>
      </c>
      <c r="E127" s="30">
        <f t="shared" si="5"/>
        <v>3207</v>
      </c>
      <c r="F127" s="30">
        <f t="shared" si="5"/>
        <v>676</v>
      </c>
      <c r="G127" s="30">
        <f t="shared" si="5"/>
        <v>787</v>
      </c>
      <c r="H127" s="30">
        <f t="shared" si="5"/>
        <v>17089</v>
      </c>
      <c r="I127" s="30">
        <f t="shared" si="5"/>
        <v>13108</v>
      </c>
      <c r="J127" s="30">
        <f t="shared" si="5"/>
        <v>3696</v>
      </c>
      <c r="K127" s="30">
        <f t="shared" si="5"/>
        <v>47553</v>
      </c>
      <c r="L127" s="30">
        <f t="shared" si="5"/>
        <v>15209</v>
      </c>
      <c r="M127" s="30">
        <f t="shared" si="5"/>
        <v>7085</v>
      </c>
    </row>
    <row r="128" spans="1:13" ht="15.75" thickBot="1" x14ac:dyDescent="0.3">
      <c r="A128" s="23">
        <v>2022</v>
      </c>
      <c r="B128" s="30">
        <f t="shared" si="5"/>
        <v>23901</v>
      </c>
      <c r="C128" s="30">
        <f t="shared" si="5"/>
        <v>888</v>
      </c>
      <c r="D128" s="30">
        <f t="shared" si="5"/>
        <v>1939</v>
      </c>
      <c r="E128" s="30">
        <f t="shared" si="5"/>
        <v>3399</v>
      </c>
      <c r="F128" s="30">
        <f t="shared" si="5"/>
        <v>289</v>
      </c>
      <c r="G128" s="30">
        <f t="shared" si="5"/>
        <v>430</v>
      </c>
      <c r="H128" s="30">
        <f t="shared" si="5"/>
        <v>34841</v>
      </c>
      <c r="I128" s="30">
        <f t="shared" si="5"/>
        <v>34546</v>
      </c>
      <c r="J128" s="30">
        <f t="shared" si="5"/>
        <v>9037</v>
      </c>
      <c r="K128" s="30">
        <f t="shared" si="5"/>
        <v>62141</v>
      </c>
      <c r="L128" s="30">
        <f t="shared" si="5"/>
        <v>35723</v>
      </c>
      <c r="M128" s="30">
        <f t="shared" si="5"/>
        <v>11406</v>
      </c>
    </row>
    <row r="129" spans="1:1" x14ac:dyDescent="0.25">
      <c r="A129" s="207" t="s">
        <v>70</v>
      </c>
    </row>
    <row r="130" spans="1:1" x14ac:dyDescent="0.25">
      <c r="A130" s="207" t="s">
        <v>71</v>
      </c>
    </row>
    <row r="131" spans="1:1" x14ac:dyDescent="0.25">
      <c r="A131" s="207" t="s">
        <v>72</v>
      </c>
    </row>
    <row r="132" spans="1:1" x14ac:dyDescent="0.25">
      <c r="A132" s="207"/>
    </row>
  </sheetData>
  <mergeCells count="12">
    <mergeCell ref="A107:A109"/>
    <mergeCell ref="A2:A4"/>
    <mergeCell ref="B2:M2"/>
    <mergeCell ref="B3:D3"/>
    <mergeCell ref="E3:G3"/>
    <mergeCell ref="H3:J3"/>
    <mergeCell ref="K3:M3"/>
    <mergeCell ref="B107:M107"/>
    <mergeCell ref="B108:D108"/>
    <mergeCell ref="E108:G108"/>
    <mergeCell ref="H108:J108"/>
    <mergeCell ref="K108:M108"/>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BA128"/>
  <sheetViews>
    <sheetView zoomScale="85" zoomScaleNormal="85" workbookViewId="0">
      <pane ySplit="4" topLeftCell="A86" activePane="bottomLeft" state="frozen"/>
      <selection pane="bottomLeft" activeCell="E137" sqref="E137"/>
    </sheetView>
  </sheetViews>
  <sheetFormatPr defaultColWidth="9.140625" defaultRowHeight="15" x14ac:dyDescent="0.25"/>
  <cols>
    <col min="1" max="1" width="11.42578125" style="6" customWidth="1"/>
    <col min="2" max="2" width="8" style="12" customWidth="1"/>
    <col min="3" max="3" width="7.28515625" style="12" customWidth="1"/>
    <col min="4" max="4" width="7.5703125" style="12" customWidth="1"/>
    <col min="5" max="5" width="9.28515625" style="12" bestFit="1" customWidth="1"/>
    <col min="6" max="6" width="7.5703125" style="12" customWidth="1"/>
    <col min="7" max="7" width="7.7109375" style="12" customWidth="1"/>
    <col min="8" max="8" width="7.85546875" style="12" customWidth="1"/>
    <col min="9" max="9" width="8.5703125" style="12" customWidth="1"/>
    <col min="10" max="10" width="7.7109375" style="12" customWidth="1"/>
    <col min="11" max="53" width="9.140625" style="12"/>
    <col min="54" max="16384" width="9.140625" style="6"/>
  </cols>
  <sheetData>
    <row r="1" spans="1:13" ht="15.75" thickBot="1" x14ac:dyDescent="0.3">
      <c r="A1" s="6" t="s">
        <v>142</v>
      </c>
    </row>
    <row r="2" spans="1:13" ht="15.75" thickBot="1" x14ac:dyDescent="0.3">
      <c r="A2" s="40" t="s">
        <v>5</v>
      </c>
      <c r="B2" s="242" t="s">
        <v>73</v>
      </c>
      <c r="C2" s="243"/>
      <c r="D2" s="243"/>
      <c r="E2" s="243"/>
      <c r="F2" s="243"/>
      <c r="G2" s="243"/>
      <c r="H2" s="243"/>
      <c r="I2" s="243"/>
      <c r="J2" s="243"/>
      <c r="K2" s="243"/>
      <c r="L2" s="243"/>
      <c r="M2" s="244"/>
    </row>
    <row r="3" spans="1:13" ht="15.75" thickBot="1" x14ac:dyDescent="0.3">
      <c r="A3" s="41"/>
      <c r="B3" s="253" t="s">
        <v>48</v>
      </c>
      <c r="C3" s="254"/>
      <c r="D3" s="255"/>
      <c r="E3" s="253" t="s">
        <v>165</v>
      </c>
      <c r="F3" s="254"/>
      <c r="G3" s="255"/>
      <c r="H3" s="253" t="s">
        <v>50</v>
      </c>
      <c r="I3" s="254"/>
      <c r="J3" s="255"/>
      <c r="K3" s="253" t="s">
        <v>9</v>
      </c>
      <c r="L3" s="254"/>
      <c r="M3" s="255"/>
    </row>
    <row r="4" spans="1:13" ht="15.75" thickBot="1" x14ac:dyDescent="0.3">
      <c r="A4" s="8"/>
      <c r="B4" s="38" t="s">
        <v>29</v>
      </c>
      <c r="C4" s="93" t="s">
        <v>30</v>
      </c>
      <c r="D4" s="93" t="s">
        <v>21</v>
      </c>
      <c r="E4" s="29" t="s">
        <v>29</v>
      </c>
      <c r="F4" s="29" t="s">
        <v>30</v>
      </c>
      <c r="G4" s="29" t="s">
        <v>21</v>
      </c>
      <c r="H4" s="29" t="s">
        <v>29</v>
      </c>
      <c r="I4" s="29" t="s">
        <v>30</v>
      </c>
      <c r="J4" s="29" t="s">
        <v>21</v>
      </c>
      <c r="K4" s="29" t="s">
        <v>29</v>
      </c>
      <c r="L4" s="29" t="s">
        <v>30</v>
      </c>
      <c r="M4" s="29" t="s">
        <v>21</v>
      </c>
    </row>
    <row r="5" spans="1:13" ht="15.75" thickBot="1" x14ac:dyDescent="0.3">
      <c r="A5" s="27">
        <v>1975</v>
      </c>
      <c r="B5" s="25" t="s">
        <v>60</v>
      </c>
      <c r="C5" s="25"/>
      <c r="D5" s="25"/>
      <c r="E5" s="25">
        <v>9799</v>
      </c>
      <c r="F5" s="25">
        <v>0</v>
      </c>
      <c r="G5" s="25">
        <v>9799</v>
      </c>
      <c r="H5" s="25" t="s">
        <v>60</v>
      </c>
      <c r="I5" s="25"/>
      <c r="J5" s="25"/>
      <c r="K5" s="25">
        <v>9799</v>
      </c>
      <c r="L5" s="25">
        <v>0</v>
      </c>
      <c r="M5" s="25">
        <v>9799</v>
      </c>
    </row>
    <row r="6" spans="1:13" ht="15.75" thickBot="1" x14ac:dyDescent="0.3">
      <c r="A6" s="27">
        <v>1976</v>
      </c>
      <c r="B6" s="25" t="s">
        <v>60</v>
      </c>
      <c r="C6" s="25"/>
      <c r="D6" s="25"/>
      <c r="E6" s="25">
        <v>13004</v>
      </c>
      <c r="F6" s="25">
        <v>0</v>
      </c>
      <c r="G6" s="25">
        <v>13004</v>
      </c>
      <c r="H6" s="25" t="s">
        <v>60</v>
      </c>
      <c r="I6" s="25"/>
      <c r="J6" s="25"/>
      <c r="K6" s="25">
        <v>13004</v>
      </c>
      <c r="L6" s="25">
        <v>0</v>
      </c>
      <c r="M6" s="25">
        <v>13004</v>
      </c>
    </row>
    <row r="7" spans="1:13" ht="15.75" thickBot="1" x14ac:dyDescent="0.3">
      <c r="A7" s="27">
        <v>1977</v>
      </c>
      <c r="B7" s="25" t="s">
        <v>60</v>
      </c>
      <c r="C7" s="25"/>
      <c r="D7" s="25"/>
      <c r="E7" s="25">
        <v>25344</v>
      </c>
      <c r="F7" s="25">
        <v>0</v>
      </c>
      <c r="G7" s="25">
        <v>25344</v>
      </c>
      <c r="H7" s="25" t="s">
        <v>60</v>
      </c>
      <c r="I7" s="25"/>
      <c r="J7" s="25"/>
      <c r="K7" s="25">
        <v>25344</v>
      </c>
      <c r="L7" s="25">
        <v>0</v>
      </c>
      <c r="M7" s="25">
        <v>25344</v>
      </c>
    </row>
    <row r="8" spans="1:13" ht="15.75" thickBot="1" x14ac:dyDescent="0.3">
      <c r="A8" s="27">
        <v>1978</v>
      </c>
      <c r="B8" s="25" t="s">
        <v>60</v>
      </c>
      <c r="C8" s="25"/>
      <c r="D8" s="25"/>
      <c r="E8" s="25">
        <v>9725</v>
      </c>
      <c r="F8" s="25">
        <v>0</v>
      </c>
      <c r="G8" s="25">
        <v>9725</v>
      </c>
      <c r="H8" s="25" t="s">
        <v>60</v>
      </c>
      <c r="I8" s="25"/>
      <c r="J8" s="25"/>
      <c r="K8" s="25">
        <v>9725</v>
      </c>
      <c r="L8" s="25">
        <v>0</v>
      </c>
      <c r="M8" s="25">
        <v>9725</v>
      </c>
    </row>
    <row r="9" spans="1:13" ht="15.75" thickBot="1" x14ac:dyDescent="0.3">
      <c r="A9" s="27">
        <v>1979</v>
      </c>
      <c r="B9" s="25" t="s">
        <v>60</v>
      </c>
      <c r="C9" s="25"/>
      <c r="D9" s="25"/>
      <c r="E9" s="25">
        <v>8665</v>
      </c>
      <c r="F9" s="25">
        <v>0</v>
      </c>
      <c r="G9" s="25">
        <v>8665</v>
      </c>
      <c r="H9" s="25" t="s">
        <v>60</v>
      </c>
      <c r="I9" s="25"/>
      <c r="J9" s="25"/>
      <c r="K9" s="25">
        <v>8665</v>
      </c>
      <c r="L9" s="25">
        <v>0</v>
      </c>
      <c r="M9" s="25">
        <v>8665</v>
      </c>
    </row>
    <row r="10" spans="1:13" ht="15.75" thickBot="1" x14ac:dyDescent="0.3">
      <c r="A10" s="27">
        <v>1980</v>
      </c>
      <c r="B10" s="25" t="s">
        <v>60</v>
      </c>
      <c r="C10" s="25"/>
      <c r="D10" s="25"/>
      <c r="E10" s="25">
        <v>3438</v>
      </c>
      <c r="F10" s="25">
        <v>0</v>
      </c>
      <c r="G10" s="25">
        <v>3438</v>
      </c>
      <c r="H10" s="25">
        <v>37900</v>
      </c>
      <c r="I10" s="25"/>
      <c r="J10" s="25">
        <v>2615.1</v>
      </c>
      <c r="K10" s="25">
        <v>41338</v>
      </c>
      <c r="L10" s="25">
        <v>0</v>
      </c>
      <c r="M10" s="25">
        <v>6053.1</v>
      </c>
    </row>
    <row r="11" spans="1:13" ht="15.75" thickBot="1" x14ac:dyDescent="0.3">
      <c r="A11" s="27">
        <v>1981</v>
      </c>
      <c r="B11" s="25" t="s">
        <v>60</v>
      </c>
      <c r="C11" s="25"/>
      <c r="D11" s="25"/>
      <c r="E11" s="25">
        <v>9982</v>
      </c>
      <c r="F11" s="25">
        <v>0</v>
      </c>
      <c r="G11" s="25">
        <v>9982</v>
      </c>
      <c r="H11" s="25">
        <v>29832</v>
      </c>
      <c r="I11" s="25"/>
      <c r="J11" s="25">
        <v>2058.4079999999999</v>
      </c>
      <c r="K11" s="25">
        <v>39814</v>
      </c>
      <c r="L11" s="25">
        <v>0</v>
      </c>
      <c r="M11" s="25">
        <v>12040.407999999999</v>
      </c>
    </row>
    <row r="12" spans="1:13" ht="15.75" thickBot="1" x14ac:dyDescent="0.3">
      <c r="A12" s="27">
        <v>1982</v>
      </c>
      <c r="B12" s="25" t="s">
        <v>60</v>
      </c>
      <c r="C12" s="25"/>
      <c r="D12" s="25"/>
      <c r="E12" s="25">
        <v>7072</v>
      </c>
      <c r="F12" s="25">
        <v>0</v>
      </c>
      <c r="G12" s="25">
        <v>7072</v>
      </c>
      <c r="H12" s="25">
        <v>30646</v>
      </c>
      <c r="I12" s="25"/>
      <c r="J12" s="25">
        <v>2114.5740000000001</v>
      </c>
      <c r="K12" s="25">
        <v>37718</v>
      </c>
      <c r="L12" s="25">
        <v>0</v>
      </c>
      <c r="M12" s="25">
        <v>9186.5740000000005</v>
      </c>
    </row>
    <row r="13" spans="1:13" ht="15.75" thickBot="1" x14ac:dyDescent="0.3">
      <c r="A13" s="27">
        <v>1983</v>
      </c>
      <c r="B13" s="25" t="s">
        <v>60</v>
      </c>
      <c r="C13" s="25"/>
      <c r="D13" s="25"/>
      <c r="E13" s="25">
        <v>328</v>
      </c>
      <c r="F13" s="25">
        <v>0</v>
      </c>
      <c r="G13" s="25">
        <v>328</v>
      </c>
      <c r="H13" s="25">
        <v>30228</v>
      </c>
      <c r="I13" s="25"/>
      <c r="J13" s="25">
        <v>2085.732</v>
      </c>
      <c r="K13" s="25">
        <v>30556</v>
      </c>
      <c r="L13" s="25">
        <v>0</v>
      </c>
      <c r="M13" s="25">
        <v>2413.732</v>
      </c>
    </row>
    <row r="14" spans="1:13" ht="15.75" thickBot="1" x14ac:dyDescent="0.3">
      <c r="A14" s="27">
        <v>1984</v>
      </c>
      <c r="B14" s="25" t="s">
        <v>60</v>
      </c>
      <c r="C14" s="25"/>
      <c r="D14" s="25"/>
      <c r="E14" s="25">
        <v>6237</v>
      </c>
      <c r="F14" s="25">
        <v>0</v>
      </c>
      <c r="G14" s="25">
        <v>6237</v>
      </c>
      <c r="H14" s="25">
        <v>24353</v>
      </c>
      <c r="I14" s="25"/>
      <c r="J14" s="25">
        <v>1680.357</v>
      </c>
      <c r="K14" s="25">
        <v>30590</v>
      </c>
      <c r="L14" s="25">
        <v>0</v>
      </c>
      <c r="M14" s="25">
        <v>7917.357</v>
      </c>
    </row>
    <row r="15" spans="1:13" ht="15.75" thickBot="1" x14ac:dyDescent="0.3">
      <c r="A15" s="27">
        <v>1985</v>
      </c>
      <c r="B15" s="25" t="s">
        <v>60</v>
      </c>
      <c r="C15" s="25"/>
      <c r="D15" s="25"/>
      <c r="E15" s="25">
        <v>17164</v>
      </c>
      <c r="F15" s="25">
        <v>0</v>
      </c>
      <c r="G15" s="25">
        <v>17164</v>
      </c>
      <c r="H15" s="25">
        <v>27843</v>
      </c>
      <c r="I15" s="25"/>
      <c r="J15" s="25">
        <v>1921.1669999999999</v>
      </c>
      <c r="K15" s="25">
        <v>45007</v>
      </c>
      <c r="L15" s="25">
        <v>0</v>
      </c>
      <c r="M15" s="25">
        <v>19085.167000000001</v>
      </c>
    </row>
    <row r="16" spans="1:13" ht="15.75" thickBot="1" x14ac:dyDescent="0.3">
      <c r="A16" s="27">
        <v>1986</v>
      </c>
      <c r="B16" s="25" t="s">
        <v>60</v>
      </c>
      <c r="C16" s="25"/>
      <c r="D16" s="25"/>
      <c r="E16" s="25">
        <v>17727</v>
      </c>
      <c r="F16" s="25">
        <v>0</v>
      </c>
      <c r="G16" s="25">
        <v>17727</v>
      </c>
      <c r="H16" s="25">
        <v>34387</v>
      </c>
      <c r="I16" s="25"/>
      <c r="J16" s="25">
        <v>2372.703</v>
      </c>
      <c r="K16" s="25">
        <v>52114</v>
      </c>
      <c r="L16" s="25">
        <v>0</v>
      </c>
      <c r="M16" s="25">
        <v>20099.703000000001</v>
      </c>
    </row>
    <row r="17" spans="1:13" ht="15.75" thickBot="1" x14ac:dyDescent="0.3">
      <c r="A17" s="27">
        <v>1987</v>
      </c>
      <c r="B17" s="25" t="s">
        <v>60</v>
      </c>
      <c r="C17" s="25"/>
      <c r="D17" s="25"/>
      <c r="E17" s="25">
        <v>6782</v>
      </c>
      <c r="F17" s="25">
        <v>0</v>
      </c>
      <c r="G17" s="25">
        <v>6782</v>
      </c>
      <c r="H17" s="25">
        <v>24878</v>
      </c>
      <c r="I17" s="25"/>
      <c r="J17" s="25">
        <v>1716.5820000000001</v>
      </c>
      <c r="K17" s="25">
        <v>31660</v>
      </c>
      <c r="L17" s="25">
        <v>0</v>
      </c>
      <c r="M17" s="25">
        <v>8498.5820000000003</v>
      </c>
    </row>
    <row r="18" spans="1:13" ht="15.75" thickBot="1" x14ac:dyDescent="0.3">
      <c r="A18" s="27">
        <v>1988</v>
      </c>
      <c r="B18" s="25" t="s">
        <v>60</v>
      </c>
      <c r="C18" s="25"/>
      <c r="D18" s="25"/>
      <c r="E18" s="25">
        <v>4473</v>
      </c>
      <c r="F18" s="25">
        <v>0</v>
      </c>
      <c r="G18" s="25">
        <v>4473</v>
      </c>
      <c r="H18" s="25">
        <v>31233</v>
      </c>
      <c r="I18" s="25"/>
      <c r="J18" s="25">
        <v>2155.0770000000002</v>
      </c>
      <c r="K18" s="25">
        <v>35706</v>
      </c>
      <c r="L18" s="25">
        <v>0</v>
      </c>
      <c r="M18" s="25">
        <v>6628.0770000000002</v>
      </c>
    </row>
    <row r="19" spans="1:13" ht="15.75" thickBot="1" x14ac:dyDescent="0.3">
      <c r="A19" s="27">
        <v>1989</v>
      </c>
      <c r="B19" s="25" t="s">
        <v>60</v>
      </c>
      <c r="C19" s="25"/>
      <c r="D19" s="25"/>
      <c r="E19" s="25">
        <v>21238</v>
      </c>
      <c r="F19" s="25">
        <v>0</v>
      </c>
      <c r="G19" s="25">
        <v>21238</v>
      </c>
      <c r="H19" s="25">
        <v>32539</v>
      </c>
      <c r="I19" s="25"/>
      <c r="J19" s="25">
        <v>2245.1909999999998</v>
      </c>
      <c r="K19" s="25">
        <v>53777</v>
      </c>
      <c r="L19" s="25">
        <v>0</v>
      </c>
      <c r="M19" s="25">
        <v>23483.190999999999</v>
      </c>
    </row>
    <row r="20" spans="1:13" ht="15.75" thickBot="1" x14ac:dyDescent="0.3">
      <c r="A20" s="27">
        <v>1990</v>
      </c>
      <c r="B20" s="25">
        <v>42</v>
      </c>
      <c r="C20" s="25"/>
      <c r="D20" s="25">
        <v>1.9319999999999999</v>
      </c>
      <c r="E20" s="25">
        <v>7405</v>
      </c>
      <c r="F20" s="25">
        <v>0</v>
      </c>
      <c r="G20" s="25">
        <v>7405</v>
      </c>
      <c r="H20" s="25">
        <v>30127</v>
      </c>
      <c r="I20" s="25"/>
      <c r="J20" s="25">
        <v>2078.7629999999999</v>
      </c>
      <c r="K20" s="25">
        <v>37574</v>
      </c>
      <c r="L20" s="25">
        <v>0</v>
      </c>
      <c r="M20" s="25">
        <v>9485.6949999999997</v>
      </c>
    </row>
    <row r="21" spans="1:13" ht="15.75" thickBot="1" x14ac:dyDescent="0.3">
      <c r="A21" s="27">
        <v>1991</v>
      </c>
      <c r="B21" s="25">
        <v>250</v>
      </c>
      <c r="C21" s="25"/>
      <c r="D21" s="25">
        <v>11.5</v>
      </c>
      <c r="E21" s="25">
        <v>8893</v>
      </c>
      <c r="F21" s="25">
        <v>0</v>
      </c>
      <c r="G21" s="25">
        <v>8893</v>
      </c>
      <c r="H21" s="25">
        <v>19017</v>
      </c>
      <c r="I21" s="25"/>
      <c r="J21" s="25">
        <v>1312.173</v>
      </c>
      <c r="K21" s="25">
        <v>28160</v>
      </c>
      <c r="L21" s="25">
        <v>0</v>
      </c>
      <c r="M21" s="25">
        <v>10216.673000000001</v>
      </c>
    </row>
    <row r="22" spans="1:13" ht="15.75" thickBot="1" x14ac:dyDescent="0.3">
      <c r="A22" s="27">
        <v>1992</v>
      </c>
      <c r="B22" s="25">
        <v>302</v>
      </c>
      <c r="C22" s="25"/>
      <c r="D22" s="25">
        <v>13.891999999999999</v>
      </c>
      <c r="E22" s="25">
        <v>10023</v>
      </c>
      <c r="F22" s="25">
        <v>0</v>
      </c>
      <c r="G22" s="25">
        <v>10023</v>
      </c>
      <c r="H22" s="25">
        <v>21090</v>
      </c>
      <c r="I22" s="25"/>
      <c r="J22" s="25">
        <v>1455.21</v>
      </c>
      <c r="K22" s="25">
        <v>31415</v>
      </c>
      <c r="L22" s="25">
        <v>0</v>
      </c>
      <c r="M22" s="25">
        <v>11492.101999999999</v>
      </c>
    </row>
    <row r="23" spans="1:13" ht="15.75" thickBot="1" x14ac:dyDescent="0.3">
      <c r="A23" s="27">
        <v>1993</v>
      </c>
      <c r="B23" s="25">
        <v>317</v>
      </c>
      <c r="C23" s="25"/>
      <c r="D23" s="25">
        <v>14.582000000000001</v>
      </c>
      <c r="E23" s="25">
        <v>2287</v>
      </c>
      <c r="F23" s="25">
        <v>0</v>
      </c>
      <c r="G23" s="25">
        <v>2287</v>
      </c>
      <c r="H23" s="25">
        <v>13967</v>
      </c>
      <c r="I23" s="25"/>
      <c r="J23" s="25">
        <v>963.72299999999996</v>
      </c>
      <c r="K23" s="25">
        <v>16571</v>
      </c>
      <c r="L23" s="25">
        <v>0</v>
      </c>
      <c r="M23" s="25">
        <v>3265.3049999999998</v>
      </c>
    </row>
    <row r="24" spans="1:13" ht="15.75" thickBot="1" x14ac:dyDescent="0.3">
      <c r="A24" s="27">
        <v>1994</v>
      </c>
      <c r="B24" s="25">
        <v>600</v>
      </c>
      <c r="C24" s="25"/>
      <c r="D24" s="25">
        <v>27.6</v>
      </c>
      <c r="E24" s="25">
        <v>8931</v>
      </c>
      <c r="F24" s="25">
        <v>0</v>
      </c>
      <c r="G24" s="25">
        <v>8931</v>
      </c>
      <c r="H24" s="25">
        <v>14372</v>
      </c>
      <c r="I24" s="25"/>
      <c r="J24" s="25">
        <v>991.66800000000001</v>
      </c>
      <c r="K24" s="25">
        <v>23903</v>
      </c>
      <c r="L24" s="25">
        <v>0</v>
      </c>
      <c r="M24" s="25">
        <v>9950.268</v>
      </c>
    </row>
    <row r="25" spans="1:13" ht="15.75" thickBot="1" x14ac:dyDescent="0.3">
      <c r="A25" s="27">
        <v>1995</v>
      </c>
      <c r="B25" s="25">
        <v>751</v>
      </c>
      <c r="C25" s="25"/>
      <c r="D25" s="25">
        <v>34.545999999999999</v>
      </c>
      <c r="E25" s="25">
        <v>631</v>
      </c>
      <c r="F25" s="25">
        <v>0</v>
      </c>
      <c r="G25" s="25">
        <v>631</v>
      </c>
      <c r="H25" s="25">
        <v>14405</v>
      </c>
      <c r="I25" s="25"/>
      <c r="J25" s="25">
        <v>993.94500000000005</v>
      </c>
      <c r="K25" s="25">
        <v>15787</v>
      </c>
      <c r="L25" s="25">
        <v>0</v>
      </c>
      <c r="M25" s="25">
        <v>1659.491</v>
      </c>
    </row>
    <row r="26" spans="1:13" ht="15.75" thickBot="1" x14ac:dyDescent="0.3">
      <c r="A26" s="27">
        <v>1996</v>
      </c>
      <c r="B26" s="25">
        <v>20</v>
      </c>
      <c r="C26" s="25"/>
      <c r="D26" s="25">
        <v>0.92</v>
      </c>
      <c r="E26" s="25">
        <v>655</v>
      </c>
      <c r="F26" s="25">
        <v>0</v>
      </c>
      <c r="G26" s="25">
        <v>655</v>
      </c>
      <c r="H26" s="25">
        <v>19012</v>
      </c>
      <c r="I26" s="25"/>
      <c r="J26" s="25">
        <v>1311.828</v>
      </c>
      <c r="K26" s="25">
        <v>19687</v>
      </c>
      <c r="L26" s="25">
        <v>0</v>
      </c>
      <c r="M26" s="25">
        <v>1967.748</v>
      </c>
    </row>
    <row r="27" spans="1:13" ht="15.75" thickBot="1" x14ac:dyDescent="0.3">
      <c r="A27" s="27">
        <v>1997</v>
      </c>
      <c r="B27" s="25">
        <v>42</v>
      </c>
      <c r="C27" s="25"/>
      <c r="D27" s="25">
        <v>1.9319999999999999</v>
      </c>
      <c r="E27" s="25">
        <v>657</v>
      </c>
      <c r="F27" s="25">
        <v>0</v>
      </c>
      <c r="G27" s="25">
        <v>657</v>
      </c>
      <c r="H27" s="25">
        <v>17080</v>
      </c>
      <c r="I27" s="25"/>
      <c r="J27" s="25">
        <v>1178.52</v>
      </c>
      <c r="K27" s="25">
        <v>17779</v>
      </c>
      <c r="L27" s="25">
        <v>0</v>
      </c>
      <c r="M27" s="25">
        <v>1837.452</v>
      </c>
    </row>
    <row r="28" spans="1:13" ht="15.75" thickBot="1" x14ac:dyDescent="0.3">
      <c r="A28" s="27">
        <v>1998</v>
      </c>
      <c r="B28" s="25">
        <v>1500</v>
      </c>
      <c r="C28" s="25"/>
      <c r="D28" s="25">
        <v>69</v>
      </c>
      <c r="E28" s="25">
        <v>495</v>
      </c>
      <c r="F28" s="25">
        <v>0</v>
      </c>
      <c r="G28" s="25">
        <v>495</v>
      </c>
      <c r="H28" s="25">
        <v>9709</v>
      </c>
      <c r="I28" s="25"/>
      <c r="J28" s="25">
        <v>669.92100000000005</v>
      </c>
      <c r="K28" s="25">
        <v>11704</v>
      </c>
      <c r="L28" s="25">
        <v>0</v>
      </c>
      <c r="M28" s="25">
        <v>1233.921</v>
      </c>
    </row>
    <row r="29" spans="1:13" ht="15.75" thickBot="1" x14ac:dyDescent="0.3">
      <c r="A29" s="27">
        <v>1999</v>
      </c>
      <c r="B29" s="25">
        <v>53</v>
      </c>
      <c r="C29" s="25"/>
      <c r="D29" s="25">
        <v>2.4380000000000002</v>
      </c>
      <c r="E29" s="25">
        <v>771</v>
      </c>
      <c r="F29" s="25">
        <v>0</v>
      </c>
      <c r="G29" s="25">
        <v>771</v>
      </c>
      <c r="H29" s="25">
        <v>14808</v>
      </c>
      <c r="I29" s="25"/>
      <c r="J29" s="25">
        <v>1021.752</v>
      </c>
      <c r="K29" s="25">
        <v>15632</v>
      </c>
      <c r="L29" s="25">
        <v>0</v>
      </c>
      <c r="M29" s="25">
        <v>1795.19</v>
      </c>
    </row>
    <row r="30" spans="1:13" ht="15.75" thickBot="1" x14ac:dyDescent="0.3">
      <c r="A30" s="27">
        <v>2000</v>
      </c>
      <c r="B30" s="25">
        <v>273</v>
      </c>
      <c r="C30" s="25"/>
      <c r="D30" s="25">
        <v>12.558</v>
      </c>
      <c r="E30" s="25">
        <v>199</v>
      </c>
      <c r="F30" s="25">
        <v>0</v>
      </c>
      <c r="G30" s="25">
        <v>199</v>
      </c>
      <c r="H30" s="25">
        <v>10973</v>
      </c>
      <c r="I30" s="25"/>
      <c r="J30" s="25">
        <v>757.13699999999994</v>
      </c>
      <c r="K30" s="25">
        <v>11445</v>
      </c>
      <c r="L30" s="25">
        <v>0</v>
      </c>
      <c r="M30" s="25">
        <v>968.69499999999994</v>
      </c>
    </row>
    <row r="31" spans="1:13" ht="15.75" thickBot="1" x14ac:dyDescent="0.3">
      <c r="A31" s="27">
        <v>2001</v>
      </c>
      <c r="B31" s="25">
        <v>136</v>
      </c>
      <c r="C31" s="25"/>
      <c r="D31" s="25">
        <v>6.2560000000000002</v>
      </c>
      <c r="E31" s="25">
        <v>439</v>
      </c>
      <c r="F31" s="25">
        <v>0</v>
      </c>
      <c r="G31" s="25">
        <v>439</v>
      </c>
      <c r="H31" s="25">
        <v>23463</v>
      </c>
      <c r="I31" s="25"/>
      <c r="J31" s="25">
        <v>1618.9469999999999</v>
      </c>
      <c r="K31" s="25">
        <v>24038</v>
      </c>
      <c r="L31" s="25">
        <v>0</v>
      </c>
      <c r="M31" s="25">
        <v>2064.203</v>
      </c>
    </row>
    <row r="32" spans="1:13" ht="15.75" thickBot="1" x14ac:dyDescent="0.3">
      <c r="A32" s="27">
        <v>2002</v>
      </c>
      <c r="B32" s="25">
        <v>0</v>
      </c>
      <c r="C32" s="25"/>
      <c r="D32" s="25"/>
      <c r="E32" s="25">
        <v>345</v>
      </c>
      <c r="F32" s="25">
        <v>0</v>
      </c>
      <c r="G32" s="25">
        <v>345</v>
      </c>
      <c r="H32" s="25">
        <v>24084</v>
      </c>
      <c r="I32" s="25"/>
      <c r="J32" s="25">
        <v>1661.796</v>
      </c>
      <c r="K32" s="25">
        <v>24429</v>
      </c>
      <c r="L32" s="25">
        <v>0</v>
      </c>
      <c r="M32" s="25">
        <v>2006.796</v>
      </c>
    </row>
    <row r="33" spans="1:13" ht="15.75" thickBot="1" x14ac:dyDescent="0.3">
      <c r="A33" s="27">
        <v>2003</v>
      </c>
      <c r="B33" s="25">
        <v>0</v>
      </c>
      <c r="C33" s="25"/>
      <c r="D33" s="25"/>
      <c r="E33" s="25">
        <v>292</v>
      </c>
      <c r="F33" s="25">
        <v>0</v>
      </c>
      <c r="G33" s="25">
        <v>292</v>
      </c>
      <c r="H33" s="25">
        <v>26630</v>
      </c>
      <c r="I33" s="25"/>
      <c r="J33" s="25">
        <v>1837.47</v>
      </c>
      <c r="K33" s="25">
        <v>26922</v>
      </c>
      <c r="L33" s="25">
        <v>0</v>
      </c>
      <c r="M33" s="25">
        <v>2129.4700000000003</v>
      </c>
    </row>
    <row r="34" spans="1:13" ht="15.75" thickBot="1" x14ac:dyDescent="0.3">
      <c r="A34" s="27">
        <v>2004</v>
      </c>
      <c r="B34" s="25">
        <v>0</v>
      </c>
      <c r="C34" s="25"/>
      <c r="D34" s="25"/>
      <c r="E34" s="25">
        <v>187</v>
      </c>
      <c r="F34" s="25">
        <v>0</v>
      </c>
      <c r="G34" s="25">
        <v>187</v>
      </c>
      <c r="H34" s="25">
        <v>40877</v>
      </c>
      <c r="I34" s="25"/>
      <c r="J34" s="25">
        <v>2820.5129999999999</v>
      </c>
      <c r="K34" s="25">
        <v>41064</v>
      </c>
      <c r="L34" s="25">
        <v>0</v>
      </c>
      <c r="M34" s="25">
        <v>3007.5129999999999</v>
      </c>
    </row>
    <row r="35" spans="1:13" ht="15.75" thickBot="1" x14ac:dyDescent="0.3">
      <c r="A35" s="27">
        <v>2005</v>
      </c>
      <c r="B35" s="25">
        <v>0</v>
      </c>
      <c r="C35" s="25"/>
      <c r="D35" s="25"/>
      <c r="E35" s="25">
        <v>153</v>
      </c>
      <c r="F35" s="25">
        <v>0</v>
      </c>
      <c r="G35" s="25">
        <v>110.16</v>
      </c>
      <c r="H35" s="25">
        <v>30480</v>
      </c>
      <c r="I35" s="25">
        <v>11857</v>
      </c>
      <c r="J35" s="25">
        <v>4379.6639999999998</v>
      </c>
      <c r="K35" s="25">
        <v>30633</v>
      </c>
      <c r="L35" s="25">
        <v>11857</v>
      </c>
      <c r="M35" s="25">
        <v>4489.8239999999996</v>
      </c>
    </row>
    <row r="36" spans="1:13" ht="15.75" thickBot="1" x14ac:dyDescent="0.3">
      <c r="A36" s="27">
        <v>2006</v>
      </c>
      <c r="B36" s="25">
        <v>0</v>
      </c>
      <c r="C36" s="25"/>
      <c r="D36" s="25"/>
      <c r="E36" s="25">
        <v>155</v>
      </c>
      <c r="F36" s="25">
        <v>801</v>
      </c>
      <c r="G36" s="25">
        <v>605.77200000000005</v>
      </c>
      <c r="H36" s="25">
        <v>26437.2987942488</v>
      </c>
      <c r="I36" s="25">
        <v>5079.2420646031596</v>
      </c>
      <c r="J36" s="25">
        <v>2799.3880932069701</v>
      </c>
      <c r="K36" s="25">
        <v>26592.2987942488</v>
      </c>
      <c r="L36" s="25">
        <v>5880.2420646031596</v>
      </c>
      <c r="M36" s="25">
        <v>3405.16009320697</v>
      </c>
    </row>
    <row r="37" spans="1:13" ht="15.75" thickBot="1" x14ac:dyDescent="0.3">
      <c r="A37" s="27">
        <v>2007</v>
      </c>
      <c r="B37" s="25">
        <v>0</v>
      </c>
      <c r="C37" s="25"/>
      <c r="D37" s="25"/>
      <c r="E37" s="25">
        <v>138</v>
      </c>
      <c r="F37" s="25">
        <v>690</v>
      </c>
      <c r="G37" s="25">
        <v>534.33600000000001</v>
      </c>
      <c r="H37" s="25">
        <v>26549.332907399799</v>
      </c>
      <c r="I37" s="25">
        <v>11832.1519981867</v>
      </c>
      <c r="J37" s="25">
        <v>4103.6771542624301</v>
      </c>
      <c r="K37" s="25">
        <v>26687.332907399799</v>
      </c>
      <c r="L37" s="25">
        <v>12522.1519981867</v>
      </c>
      <c r="M37" s="25">
        <v>4638.0131542624304</v>
      </c>
    </row>
    <row r="38" spans="1:13" ht="15.75" thickBot="1" x14ac:dyDescent="0.3">
      <c r="A38" s="27">
        <v>2008</v>
      </c>
      <c r="B38" s="25">
        <v>0</v>
      </c>
      <c r="C38" s="25"/>
      <c r="D38" s="25"/>
      <c r="E38" s="25">
        <v>172</v>
      </c>
      <c r="F38" s="25">
        <v>573</v>
      </c>
      <c r="G38" s="25">
        <v>441.94200000000001</v>
      </c>
      <c r="H38" s="25">
        <v>22263</v>
      </c>
      <c r="I38" s="25">
        <v>6540</v>
      </c>
      <c r="J38" s="25">
        <v>2791.8270000000002</v>
      </c>
      <c r="K38" s="25">
        <v>22435</v>
      </c>
      <c r="L38" s="25">
        <v>7113</v>
      </c>
      <c r="M38" s="25">
        <v>3233.7690000000002</v>
      </c>
    </row>
    <row r="39" spans="1:13" ht="15.75" thickBot="1" x14ac:dyDescent="0.3">
      <c r="A39" s="27">
        <v>2009</v>
      </c>
      <c r="B39" s="25">
        <v>0</v>
      </c>
      <c r="C39" s="25"/>
      <c r="D39" s="25"/>
      <c r="E39" s="25">
        <v>385</v>
      </c>
      <c r="F39" s="25">
        <v>0</v>
      </c>
      <c r="G39" s="25">
        <v>277.2</v>
      </c>
      <c r="H39" s="25">
        <v>25587</v>
      </c>
      <c r="I39" s="25">
        <v>44169</v>
      </c>
      <c r="J39" s="25">
        <v>10245.950999999999</v>
      </c>
      <c r="K39" s="25">
        <v>25972</v>
      </c>
      <c r="L39" s="25">
        <v>44169</v>
      </c>
      <c r="M39" s="25">
        <v>10523.151</v>
      </c>
    </row>
    <row r="40" spans="1:13" ht="15.75" thickBot="1" x14ac:dyDescent="0.3">
      <c r="A40" s="27">
        <v>2010</v>
      </c>
      <c r="B40" s="25">
        <v>0</v>
      </c>
      <c r="C40" s="25"/>
      <c r="D40" s="25"/>
      <c r="E40" s="25">
        <v>206</v>
      </c>
      <c r="F40" s="25">
        <v>1239</v>
      </c>
      <c r="G40" s="25">
        <v>920.08799999999997</v>
      </c>
      <c r="H40" s="25">
        <v>15612.252940009999</v>
      </c>
      <c r="I40" s="25">
        <v>4868.0088309875</v>
      </c>
      <c r="J40" s="25">
        <v>2011.90314841029</v>
      </c>
      <c r="K40" s="25">
        <v>15818.252940009999</v>
      </c>
      <c r="L40" s="25">
        <v>6107.0088309875</v>
      </c>
      <c r="M40" s="25">
        <v>2931.99114841029</v>
      </c>
    </row>
    <row r="41" spans="1:13" ht="15.75" thickBot="1" x14ac:dyDescent="0.3">
      <c r="A41" s="27">
        <v>2011</v>
      </c>
      <c r="B41" s="25">
        <v>0</v>
      </c>
      <c r="C41" s="25"/>
      <c r="D41" s="25"/>
      <c r="E41" s="25">
        <v>278</v>
      </c>
      <c r="F41" s="25">
        <v>1522</v>
      </c>
      <c r="G41" s="25">
        <v>1166.4839999999999</v>
      </c>
      <c r="H41" s="25">
        <v>21075</v>
      </c>
      <c r="I41" s="25">
        <v>12878</v>
      </c>
      <c r="J41" s="25">
        <v>3926.7510000000002</v>
      </c>
      <c r="K41" s="25">
        <v>21353</v>
      </c>
      <c r="L41" s="25">
        <v>14400</v>
      </c>
      <c r="M41" s="25">
        <v>5093.2350000000006</v>
      </c>
    </row>
    <row r="42" spans="1:13" ht="15.75" thickBot="1" x14ac:dyDescent="0.3">
      <c r="A42" s="27">
        <v>2012</v>
      </c>
      <c r="B42" s="25">
        <v>0</v>
      </c>
      <c r="C42" s="25"/>
      <c r="D42" s="25"/>
      <c r="E42" s="25">
        <v>284</v>
      </c>
      <c r="F42" s="25">
        <v>1124</v>
      </c>
      <c r="G42" s="25">
        <v>853.08</v>
      </c>
      <c r="H42" s="25">
        <v>24510</v>
      </c>
      <c r="I42" s="25">
        <v>21436</v>
      </c>
      <c r="J42" s="25">
        <v>5806.902</v>
      </c>
      <c r="K42" s="25">
        <v>24794</v>
      </c>
      <c r="L42" s="25">
        <v>22560</v>
      </c>
      <c r="M42" s="25">
        <v>6659.982</v>
      </c>
    </row>
    <row r="43" spans="1:13" ht="15.75" thickBot="1" x14ac:dyDescent="0.3">
      <c r="A43" s="27">
        <v>2013</v>
      </c>
      <c r="B43" s="25">
        <v>0</v>
      </c>
      <c r="C43" s="25"/>
      <c r="D43" s="25"/>
      <c r="E43" s="30">
        <v>251</v>
      </c>
      <c r="F43" s="30">
        <v>1411</v>
      </c>
      <c r="G43" s="30">
        <v>1098.422</v>
      </c>
      <c r="H43" s="25">
        <v>34725</v>
      </c>
      <c r="I43" s="25">
        <v>30005</v>
      </c>
      <c r="J43" s="25">
        <v>8156.9850000000006</v>
      </c>
      <c r="K43" s="25">
        <v>34976</v>
      </c>
      <c r="L43" s="25">
        <v>31416</v>
      </c>
      <c r="M43" s="25">
        <v>9255.4070000000011</v>
      </c>
    </row>
    <row r="44" spans="1:13" ht="15.75" thickBot="1" x14ac:dyDescent="0.3">
      <c r="A44" s="27">
        <v>2014</v>
      </c>
      <c r="B44" s="25">
        <v>0</v>
      </c>
      <c r="C44" s="25"/>
      <c r="D44" s="25"/>
      <c r="E44" s="25">
        <v>137</v>
      </c>
      <c r="F44" s="25">
        <v>495</v>
      </c>
      <c r="G44" s="25">
        <v>474.572</v>
      </c>
      <c r="H44" s="25">
        <v>21704</v>
      </c>
      <c r="I44" s="25">
        <v>19002</v>
      </c>
      <c r="J44" s="25">
        <v>5145.96</v>
      </c>
      <c r="K44" s="25">
        <v>21841</v>
      </c>
      <c r="L44" s="25">
        <v>19497</v>
      </c>
      <c r="M44" s="25">
        <v>5620.5320000000002</v>
      </c>
    </row>
    <row r="45" spans="1:13" ht="15.75" thickBot="1" x14ac:dyDescent="0.3">
      <c r="A45" s="27">
        <v>2015</v>
      </c>
      <c r="B45" s="25">
        <v>0</v>
      </c>
      <c r="C45" s="25"/>
      <c r="D45" s="25"/>
      <c r="E45" s="25">
        <v>17</v>
      </c>
      <c r="F45" s="25">
        <v>2610</v>
      </c>
      <c r="G45" s="25">
        <v>1884.954</v>
      </c>
      <c r="H45" s="25">
        <v>47051</v>
      </c>
      <c r="I45" s="25">
        <v>42327</v>
      </c>
      <c r="J45" s="25">
        <v>11373.303000000002</v>
      </c>
      <c r="K45" s="25">
        <v>47068</v>
      </c>
      <c r="L45" s="25">
        <v>44937</v>
      </c>
      <c r="M45" s="25">
        <v>13258.257000000001</v>
      </c>
    </row>
    <row r="46" spans="1:13" ht="15.75" thickBot="1" x14ac:dyDescent="0.3">
      <c r="A46" s="27">
        <v>2016</v>
      </c>
      <c r="B46" s="25">
        <v>0</v>
      </c>
      <c r="C46" s="25"/>
      <c r="D46" s="25"/>
      <c r="E46" s="25">
        <v>0</v>
      </c>
      <c r="F46" s="25">
        <v>1256</v>
      </c>
      <c r="G46" s="25">
        <v>924.20799999999997</v>
      </c>
      <c r="H46" s="25">
        <v>30852</v>
      </c>
      <c r="I46" s="25">
        <v>48395</v>
      </c>
      <c r="J46" s="25">
        <v>11420.628000000001</v>
      </c>
      <c r="K46" s="25">
        <v>30852</v>
      </c>
      <c r="L46" s="25">
        <v>49651</v>
      </c>
      <c r="M46" s="25">
        <v>12344.836000000001</v>
      </c>
    </row>
    <row r="47" spans="1:13" ht="15.75" thickBot="1" x14ac:dyDescent="0.3">
      <c r="A47" s="27">
        <v>2017</v>
      </c>
      <c r="B47" s="25">
        <v>0</v>
      </c>
      <c r="C47" s="25"/>
      <c r="D47" s="25"/>
      <c r="E47" s="25">
        <v>50</v>
      </c>
      <c r="F47" s="25">
        <v>1870</v>
      </c>
      <c r="G47" s="25">
        <v>1374.1980000000001</v>
      </c>
      <c r="H47" s="25">
        <v>37608</v>
      </c>
      <c r="I47" s="25">
        <v>46601</v>
      </c>
      <c r="J47" s="25">
        <v>11542.344000000001</v>
      </c>
      <c r="K47" s="25">
        <v>37658</v>
      </c>
      <c r="L47" s="25">
        <v>48471</v>
      </c>
      <c r="M47" s="25">
        <v>12916.542000000001</v>
      </c>
    </row>
    <row r="48" spans="1:13" ht="15.75" thickBot="1" x14ac:dyDescent="0.3">
      <c r="A48" s="27">
        <v>2018</v>
      </c>
      <c r="B48" s="25">
        <v>0</v>
      </c>
      <c r="C48" s="25"/>
      <c r="D48" s="25"/>
      <c r="E48" s="25">
        <v>29</v>
      </c>
      <c r="F48" s="25">
        <v>1214</v>
      </c>
      <c r="G48" s="25">
        <v>894</v>
      </c>
      <c r="H48" s="25">
        <v>37624</v>
      </c>
      <c r="I48" s="25">
        <v>59848</v>
      </c>
      <c r="J48" s="25">
        <v>14086.871999999999</v>
      </c>
      <c r="K48" s="25">
        <v>37653</v>
      </c>
      <c r="L48" s="25">
        <v>61062</v>
      </c>
      <c r="M48" s="25">
        <v>14980.871999999999</v>
      </c>
    </row>
    <row r="49" spans="1:13" ht="15.75" thickBot="1" x14ac:dyDescent="0.3">
      <c r="A49" s="27">
        <v>2019</v>
      </c>
      <c r="B49" s="25">
        <v>0</v>
      </c>
      <c r="C49" s="25">
        <v>0</v>
      </c>
      <c r="D49" s="25">
        <v>0</v>
      </c>
      <c r="E49" s="25">
        <v>155</v>
      </c>
      <c r="F49" s="25">
        <v>2039</v>
      </c>
      <c r="G49" s="25">
        <v>1537</v>
      </c>
      <c r="H49" s="25">
        <v>25778</v>
      </c>
      <c r="I49" s="25">
        <v>44133</v>
      </c>
      <c r="J49" s="25">
        <v>10252</v>
      </c>
      <c r="K49" s="25">
        <v>25933</v>
      </c>
      <c r="L49" s="25">
        <v>46172</v>
      </c>
      <c r="M49" s="25">
        <v>11789</v>
      </c>
    </row>
    <row r="50" spans="1:13" ht="15.75" thickBot="1" x14ac:dyDescent="0.3">
      <c r="A50" s="9">
        <v>2020</v>
      </c>
      <c r="B50" s="79">
        <v>0</v>
      </c>
      <c r="C50" s="79">
        <v>0</v>
      </c>
      <c r="D50" s="79">
        <v>0</v>
      </c>
      <c r="E50" s="79">
        <v>137</v>
      </c>
      <c r="F50" s="79">
        <v>896</v>
      </c>
      <c r="G50" s="79">
        <v>663</v>
      </c>
      <c r="H50" s="79">
        <v>16161</v>
      </c>
      <c r="I50" s="79">
        <v>32312</v>
      </c>
      <c r="J50" s="79">
        <v>7319</v>
      </c>
      <c r="K50" s="79">
        <v>16298</v>
      </c>
      <c r="L50" s="79">
        <v>33208</v>
      </c>
      <c r="M50" s="79">
        <v>7982</v>
      </c>
    </row>
    <row r="51" spans="1:13" ht="15.75" thickBot="1" x14ac:dyDescent="0.3">
      <c r="A51" s="27">
        <v>2021</v>
      </c>
      <c r="B51" s="25"/>
      <c r="C51" s="25"/>
      <c r="D51" s="25"/>
      <c r="E51" s="25">
        <v>355</v>
      </c>
      <c r="F51" s="25">
        <v>2240</v>
      </c>
      <c r="G51" s="25">
        <v>1660</v>
      </c>
      <c r="H51" s="25">
        <v>20158</v>
      </c>
      <c r="I51" s="25">
        <v>49287</v>
      </c>
      <c r="J51" s="25">
        <v>10854</v>
      </c>
      <c r="K51" s="25">
        <v>20513</v>
      </c>
      <c r="L51" s="25">
        <v>51527</v>
      </c>
      <c r="M51" s="25">
        <v>12514</v>
      </c>
    </row>
    <row r="52" spans="1:13" ht="15.75" thickBot="1" x14ac:dyDescent="0.3">
      <c r="A52" s="23">
        <v>2022</v>
      </c>
      <c r="B52" s="161"/>
      <c r="C52" s="161"/>
      <c r="D52" s="161"/>
      <c r="E52" s="161">
        <v>500</v>
      </c>
      <c r="F52" s="161">
        <v>2244</v>
      </c>
      <c r="G52" s="161">
        <v>1746</v>
      </c>
      <c r="H52" s="161">
        <v>23760</v>
      </c>
      <c r="I52" s="161">
        <v>84576</v>
      </c>
      <c r="J52" s="161">
        <v>17878</v>
      </c>
      <c r="K52" s="161">
        <v>24260</v>
      </c>
      <c r="L52" s="161">
        <v>86820</v>
      </c>
      <c r="M52" s="161">
        <v>19624</v>
      </c>
    </row>
    <row r="53" spans="1:13" x14ac:dyDescent="0.25">
      <c r="A53" s="203" t="s">
        <v>74</v>
      </c>
    </row>
    <row r="54" spans="1:13" x14ac:dyDescent="0.25">
      <c r="A54" s="210" t="s">
        <v>75</v>
      </c>
    </row>
    <row r="55" spans="1:13" x14ac:dyDescent="0.25">
      <c r="A55" s="211"/>
    </row>
    <row r="56" spans="1:13" ht="17.25" x14ac:dyDescent="0.25">
      <c r="A56" s="44"/>
    </row>
    <row r="100" spans="1:53" s="75" customFormat="1" x14ac:dyDescent="0.25">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6"/>
      <c r="AO100" s="76"/>
      <c r="AP100" s="76"/>
      <c r="AQ100" s="76"/>
      <c r="AR100" s="76"/>
      <c r="AS100" s="76"/>
      <c r="AT100" s="76"/>
      <c r="AU100" s="76"/>
      <c r="AV100" s="76"/>
      <c r="AW100" s="76"/>
      <c r="AX100" s="76"/>
      <c r="AY100" s="76"/>
      <c r="AZ100" s="76"/>
      <c r="BA100" s="76"/>
    </row>
    <row r="102" spans="1:53" ht="15.75" thickBot="1" x14ac:dyDescent="0.3">
      <c r="A102" s="6" t="s">
        <v>142</v>
      </c>
    </row>
    <row r="103" spans="1:53" ht="15" customHeight="1" thickBot="1" x14ac:dyDescent="0.3">
      <c r="A103" s="251" t="s">
        <v>5</v>
      </c>
      <c r="B103" s="242" t="s">
        <v>73</v>
      </c>
      <c r="C103" s="243"/>
      <c r="D103" s="243"/>
      <c r="E103" s="243"/>
      <c r="F103" s="243"/>
      <c r="G103" s="243"/>
      <c r="H103" s="243"/>
      <c r="I103" s="243"/>
      <c r="J103" s="243"/>
      <c r="K103" s="243"/>
      <c r="L103" s="243"/>
      <c r="M103" s="244"/>
    </row>
    <row r="104" spans="1:53" ht="30.75" customHeight="1" thickBot="1" x14ac:dyDescent="0.3">
      <c r="A104" s="252"/>
      <c r="B104" s="253" t="s">
        <v>48</v>
      </c>
      <c r="C104" s="254"/>
      <c r="D104" s="255"/>
      <c r="E104" s="253" t="s">
        <v>165</v>
      </c>
      <c r="F104" s="254"/>
      <c r="G104" s="255"/>
      <c r="H104" s="253" t="s">
        <v>50</v>
      </c>
      <c r="I104" s="254"/>
      <c r="J104" s="255"/>
      <c r="K104" s="253" t="s">
        <v>9</v>
      </c>
      <c r="L104" s="254"/>
      <c r="M104" s="255"/>
    </row>
    <row r="105" spans="1:53" ht="15.75" thickBot="1" x14ac:dyDescent="0.3">
      <c r="A105" s="256"/>
      <c r="B105" s="38" t="s">
        <v>29</v>
      </c>
      <c r="C105" s="93" t="s">
        <v>30</v>
      </c>
      <c r="D105" s="93" t="s">
        <v>21</v>
      </c>
      <c r="E105" s="29" t="s">
        <v>29</v>
      </c>
      <c r="F105" s="29" t="s">
        <v>30</v>
      </c>
      <c r="G105" s="29" t="s">
        <v>21</v>
      </c>
      <c r="H105" s="29" t="s">
        <v>29</v>
      </c>
      <c r="I105" s="29" t="s">
        <v>30</v>
      </c>
      <c r="J105" s="29" t="s">
        <v>21</v>
      </c>
      <c r="K105" s="29" t="s">
        <v>29</v>
      </c>
      <c r="L105" s="29" t="s">
        <v>30</v>
      </c>
      <c r="M105" s="29" t="s">
        <v>21</v>
      </c>
    </row>
    <row r="106" spans="1:53" ht="15.75" thickBot="1" x14ac:dyDescent="0.3">
      <c r="A106" s="77" t="s">
        <v>13</v>
      </c>
      <c r="B106" s="79" t="s">
        <v>60</v>
      </c>
      <c r="C106" s="79" t="str">
        <f>IFERROR(AVERAGEIFS(C$2:C$83,$A$2:$A$83,"&gt;=1975",$A$2:$A$83,"&lt;=1978"),"")</f>
        <v/>
      </c>
      <c r="D106" s="79" t="str">
        <f>IFERROR(AVERAGEIFS(D$2:D$83,$A$2:$A$83,"&gt;=1975",$A$2:$A$83,"&lt;=1978"),"")</f>
        <v/>
      </c>
      <c r="E106" s="79">
        <f>IFERROR(AVERAGEIFS(E$2:E$83,$A$2:$A$83,"&gt;=1975",$A$2:$A$83,"&lt;=1978"),"")</f>
        <v>14468</v>
      </c>
      <c r="F106" s="79">
        <f>IFERROR(AVERAGEIFS(F$2:F$83,$A$2:$A$83,"&gt;=1975",$A$2:$A$83,"&lt;=1978"),"")</f>
        <v>0</v>
      </c>
      <c r="G106" s="79">
        <f>IFERROR(AVERAGEIFS(G$2:G$83,$A$2:$A$83,"&gt;=1975",$A$2:$A$83,"&lt;=1978"),"")</f>
        <v>14468</v>
      </c>
      <c r="H106" s="79" t="s">
        <v>60</v>
      </c>
      <c r="I106" s="79" t="str">
        <f>IFERROR(AVERAGEIFS(I$2:I$83,$A$2:$A$83,"&gt;=1975",$A$2:$A$83,"&lt;=1978"),"")</f>
        <v/>
      </c>
      <c r="J106" s="79" t="str">
        <f>IFERROR(AVERAGEIFS(J$2:J$83,$A$2:$A$83,"&gt;=1975",$A$2:$A$83,"&lt;=1978"),"")</f>
        <v/>
      </c>
      <c r="K106" s="79">
        <f>IFERROR(AVERAGEIFS(K$2:K$83,$A$2:$A$83,"&gt;=1975",$A$2:$A$83,"&lt;=1978"),"")</f>
        <v>14468</v>
      </c>
      <c r="L106" s="79">
        <f>IFERROR(AVERAGEIFS(L$2:L$83,$A$2:$A$83,"&gt;=1975",$A$2:$A$83,"&lt;=1978"),"")</f>
        <v>0</v>
      </c>
      <c r="M106" s="79">
        <f>IFERROR(AVERAGEIFS(M$2:M$83,$A$2:$A$83,"&gt;=1975",$A$2:$A$83,"&lt;=1978"),"")</f>
        <v>14468</v>
      </c>
    </row>
    <row r="107" spans="1:53" ht="15.75" thickBot="1" x14ac:dyDescent="0.3">
      <c r="A107" s="77" t="s">
        <v>14</v>
      </c>
      <c r="B107" s="79" t="s">
        <v>60</v>
      </c>
      <c r="C107" s="79" t="str">
        <f t="shared" ref="C107:M107" si="0">IFERROR(AVERAGEIFS(C$2:C$83,$A$2:$A$83,"&gt;=1979",$A$2:$A$83,"&lt;=1984"),"")</f>
        <v/>
      </c>
      <c r="D107" s="79" t="str">
        <f t="shared" si="0"/>
        <v/>
      </c>
      <c r="E107" s="79">
        <f t="shared" si="0"/>
        <v>5953.666666666667</v>
      </c>
      <c r="F107" s="79">
        <f t="shared" si="0"/>
        <v>0</v>
      </c>
      <c r="G107" s="79">
        <f t="shared" si="0"/>
        <v>5953.666666666667</v>
      </c>
      <c r="H107" s="79">
        <f t="shared" si="0"/>
        <v>30591.8</v>
      </c>
      <c r="I107" s="79" t="str">
        <f t="shared" si="0"/>
        <v/>
      </c>
      <c r="J107" s="79">
        <f t="shared" si="0"/>
        <v>2110.8342000000002</v>
      </c>
      <c r="K107" s="79">
        <f t="shared" si="0"/>
        <v>31446.833333333332</v>
      </c>
      <c r="L107" s="79">
        <f t="shared" si="0"/>
        <v>0</v>
      </c>
      <c r="M107" s="79">
        <f t="shared" si="0"/>
        <v>7712.6951666666673</v>
      </c>
    </row>
    <row r="108" spans="1:53" ht="15.75" thickBot="1" x14ac:dyDescent="0.3">
      <c r="A108" s="77" t="s">
        <v>15</v>
      </c>
      <c r="B108" s="79">
        <f t="shared" ref="B108:M108" si="1">IFERROR(AVERAGEIFS(B$2:B$83,$A$2:$A$83,"&gt;=1985",$A$2:$A$83,"&lt;=1995"),"")</f>
        <v>377</v>
      </c>
      <c r="C108" s="79" t="str">
        <f t="shared" si="1"/>
        <v/>
      </c>
      <c r="D108" s="79">
        <f t="shared" si="1"/>
        <v>17.341999999999999</v>
      </c>
      <c r="E108" s="79">
        <f t="shared" si="1"/>
        <v>9595.818181818182</v>
      </c>
      <c r="F108" s="79">
        <f t="shared" si="1"/>
        <v>0</v>
      </c>
      <c r="G108" s="79">
        <f t="shared" si="1"/>
        <v>9595.818181818182</v>
      </c>
      <c r="H108" s="79">
        <f t="shared" si="1"/>
        <v>23987.090909090908</v>
      </c>
      <c r="I108" s="79" t="str">
        <f t="shared" si="1"/>
        <v/>
      </c>
      <c r="J108" s="79">
        <f t="shared" si="1"/>
        <v>1655.1092727272728</v>
      </c>
      <c r="K108" s="79">
        <f t="shared" si="1"/>
        <v>33788.545454545456</v>
      </c>
      <c r="L108" s="79">
        <f t="shared" si="1"/>
        <v>0</v>
      </c>
      <c r="M108" s="79">
        <f t="shared" si="1"/>
        <v>11260.386727272726</v>
      </c>
    </row>
    <row r="109" spans="1:53" ht="15.75" thickBot="1" x14ac:dyDescent="0.3">
      <c r="A109" s="77" t="s">
        <v>16</v>
      </c>
      <c r="B109" s="79">
        <f t="shared" ref="B109:M109" si="2">IFERROR(AVERAGEIFS(B$2:B$83,$A$2:$A$83,"&gt;=1996",$A$2:$A$83,"&lt;=1998"),"")</f>
        <v>520.66666666666663</v>
      </c>
      <c r="C109" s="79" t="str">
        <f t="shared" si="2"/>
        <v/>
      </c>
      <c r="D109" s="79">
        <f t="shared" si="2"/>
        <v>23.950666666666667</v>
      </c>
      <c r="E109" s="79">
        <f t="shared" si="2"/>
        <v>602.33333333333337</v>
      </c>
      <c r="F109" s="79">
        <f t="shared" si="2"/>
        <v>0</v>
      </c>
      <c r="G109" s="79">
        <f t="shared" si="2"/>
        <v>602.33333333333337</v>
      </c>
      <c r="H109" s="79">
        <f t="shared" si="2"/>
        <v>15267</v>
      </c>
      <c r="I109" s="79" t="str">
        <f t="shared" si="2"/>
        <v/>
      </c>
      <c r="J109" s="79">
        <f t="shared" si="2"/>
        <v>1053.423</v>
      </c>
      <c r="K109" s="79">
        <f t="shared" si="2"/>
        <v>16390</v>
      </c>
      <c r="L109" s="79">
        <f t="shared" si="2"/>
        <v>0</v>
      </c>
      <c r="M109" s="79">
        <f t="shared" si="2"/>
        <v>1679.7070000000001</v>
      </c>
    </row>
    <row r="110" spans="1:53" ht="15.75" thickBot="1" x14ac:dyDescent="0.3">
      <c r="A110" s="5" t="s">
        <v>17</v>
      </c>
      <c r="B110" s="79">
        <f t="shared" ref="B110:M110" si="3">IFERROR(AVERAGEIFS(B$2:B$83,$A$2:$A$83,"&gt;=1999",$A$2:$A$83,"&lt;=2008"),"")</f>
        <v>46.2</v>
      </c>
      <c r="C110" s="79" t="str">
        <f t="shared" si="3"/>
        <v/>
      </c>
      <c r="D110" s="79">
        <f t="shared" si="3"/>
        <v>7.0840000000000005</v>
      </c>
      <c r="E110" s="79">
        <f t="shared" si="3"/>
        <v>285.10000000000002</v>
      </c>
      <c r="F110" s="79">
        <f t="shared" si="3"/>
        <v>206.4</v>
      </c>
      <c r="G110" s="79">
        <f t="shared" si="3"/>
        <v>392.52100000000002</v>
      </c>
      <c r="H110" s="79">
        <f t="shared" si="3"/>
        <v>24656.463170164861</v>
      </c>
      <c r="I110" s="79">
        <f t="shared" si="3"/>
        <v>8827.0985156974657</v>
      </c>
      <c r="J110" s="79">
        <f t="shared" si="3"/>
        <v>2379.21712474694</v>
      </c>
      <c r="K110" s="79">
        <f t="shared" si="3"/>
        <v>24987.763170164861</v>
      </c>
      <c r="L110" s="79">
        <f t="shared" si="3"/>
        <v>3737.2394062789863</v>
      </c>
      <c r="M110" s="79">
        <f t="shared" si="3"/>
        <v>2773.8633247469397</v>
      </c>
    </row>
    <row r="111" spans="1:53" ht="15.75" thickBot="1" x14ac:dyDescent="0.3">
      <c r="A111" s="27">
        <v>2009</v>
      </c>
      <c r="B111" s="30">
        <f t="shared" ref="B111:M124" si="4">IF(VLOOKUP($A111,$A$3:$Z$92,COLUMN(B111),FALSE)="","",VLOOKUP($A111,$A$3:$Z$92,COLUMN(B111),FALSE))</f>
        <v>0</v>
      </c>
      <c r="C111" s="30" t="str">
        <f t="shared" si="4"/>
        <v/>
      </c>
      <c r="D111" s="30" t="str">
        <f t="shared" si="4"/>
        <v/>
      </c>
      <c r="E111" s="30">
        <f t="shared" si="4"/>
        <v>385</v>
      </c>
      <c r="F111" s="30">
        <f t="shared" si="4"/>
        <v>0</v>
      </c>
      <c r="G111" s="30">
        <f t="shared" si="4"/>
        <v>277.2</v>
      </c>
      <c r="H111" s="30">
        <f t="shared" si="4"/>
        <v>25587</v>
      </c>
      <c r="I111" s="30">
        <f t="shared" si="4"/>
        <v>44169</v>
      </c>
      <c r="J111" s="30">
        <f t="shared" si="4"/>
        <v>10245.950999999999</v>
      </c>
      <c r="K111" s="30">
        <f t="shared" si="4"/>
        <v>25972</v>
      </c>
      <c r="L111" s="30">
        <f t="shared" si="4"/>
        <v>44169</v>
      </c>
      <c r="M111" s="30">
        <f t="shared" si="4"/>
        <v>10523.151</v>
      </c>
    </row>
    <row r="112" spans="1:53" ht="15.75" thickBot="1" x14ac:dyDescent="0.3">
      <c r="A112" s="27">
        <v>2010</v>
      </c>
      <c r="B112" s="30">
        <f t="shared" si="4"/>
        <v>0</v>
      </c>
      <c r="C112" s="30" t="str">
        <f t="shared" si="4"/>
        <v/>
      </c>
      <c r="D112" s="30" t="str">
        <f t="shared" si="4"/>
        <v/>
      </c>
      <c r="E112" s="30">
        <f t="shared" si="4"/>
        <v>206</v>
      </c>
      <c r="F112" s="30">
        <f t="shared" si="4"/>
        <v>1239</v>
      </c>
      <c r="G112" s="30">
        <f t="shared" si="4"/>
        <v>920.08799999999997</v>
      </c>
      <c r="H112" s="30">
        <f t="shared" si="4"/>
        <v>15612.252940009999</v>
      </c>
      <c r="I112" s="30">
        <f t="shared" si="4"/>
        <v>4868.0088309875</v>
      </c>
      <c r="J112" s="30">
        <f t="shared" si="4"/>
        <v>2011.90314841029</v>
      </c>
      <c r="K112" s="30">
        <f t="shared" si="4"/>
        <v>15818.252940009999</v>
      </c>
      <c r="L112" s="30">
        <f t="shared" si="4"/>
        <v>6107.0088309875</v>
      </c>
      <c r="M112" s="30">
        <f t="shared" si="4"/>
        <v>2931.99114841029</v>
      </c>
    </row>
    <row r="113" spans="1:13" ht="15.75" thickBot="1" x14ac:dyDescent="0.3">
      <c r="A113" s="27">
        <v>2011</v>
      </c>
      <c r="B113" s="30">
        <f t="shared" si="4"/>
        <v>0</v>
      </c>
      <c r="C113" s="30" t="str">
        <f t="shared" si="4"/>
        <v/>
      </c>
      <c r="D113" s="30" t="str">
        <f t="shared" si="4"/>
        <v/>
      </c>
      <c r="E113" s="30">
        <f t="shared" si="4"/>
        <v>278</v>
      </c>
      <c r="F113" s="30">
        <f t="shared" si="4"/>
        <v>1522</v>
      </c>
      <c r="G113" s="30">
        <f t="shared" si="4"/>
        <v>1166.4839999999999</v>
      </c>
      <c r="H113" s="30">
        <f t="shared" si="4"/>
        <v>21075</v>
      </c>
      <c r="I113" s="30">
        <f t="shared" si="4"/>
        <v>12878</v>
      </c>
      <c r="J113" s="30">
        <f t="shared" si="4"/>
        <v>3926.7510000000002</v>
      </c>
      <c r="K113" s="30">
        <f t="shared" si="4"/>
        <v>21353</v>
      </c>
      <c r="L113" s="30">
        <f t="shared" si="4"/>
        <v>14400</v>
      </c>
      <c r="M113" s="30">
        <f t="shared" si="4"/>
        <v>5093.2350000000006</v>
      </c>
    </row>
    <row r="114" spans="1:13" ht="15.75" thickBot="1" x14ac:dyDescent="0.3">
      <c r="A114" s="27">
        <v>2012</v>
      </c>
      <c r="B114" s="30">
        <f t="shared" si="4"/>
        <v>0</v>
      </c>
      <c r="C114" s="30" t="str">
        <f t="shared" si="4"/>
        <v/>
      </c>
      <c r="D114" s="30" t="str">
        <f t="shared" si="4"/>
        <v/>
      </c>
      <c r="E114" s="30">
        <f t="shared" si="4"/>
        <v>284</v>
      </c>
      <c r="F114" s="30">
        <f t="shared" si="4"/>
        <v>1124</v>
      </c>
      <c r="G114" s="30">
        <f t="shared" si="4"/>
        <v>853.08</v>
      </c>
      <c r="H114" s="30">
        <f t="shared" si="4"/>
        <v>24510</v>
      </c>
      <c r="I114" s="30">
        <f t="shared" si="4"/>
        <v>21436</v>
      </c>
      <c r="J114" s="30">
        <f t="shared" si="4"/>
        <v>5806.902</v>
      </c>
      <c r="K114" s="30">
        <f t="shared" si="4"/>
        <v>24794</v>
      </c>
      <c r="L114" s="30">
        <f t="shared" si="4"/>
        <v>22560</v>
      </c>
      <c r="M114" s="30">
        <f t="shared" si="4"/>
        <v>6659.982</v>
      </c>
    </row>
    <row r="115" spans="1:13" ht="15.75" thickBot="1" x14ac:dyDescent="0.3">
      <c r="A115" s="27">
        <v>2013</v>
      </c>
      <c r="B115" s="30">
        <f t="shared" si="4"/>
        <v>0</v>
      </c>
      <c r="C115" s="30" t="str">
        <f t="shared" si="4"/>
        <v/>
      </c>
      <c r="D115" s="30" t="str">
        <f t="shared" si="4"/>
        <v/>
      </c>
      <c r="E115" s="30">
        <f t="shared" si="4"/>
        <v>251</v>
      </c>
      <c r="F115" s="30">
        <f t="shared" si="4"/>
        <v>1411</v>
      </c>
      <c r="G115" s="30">
        <f t="shared" si="4"/>
        <v>1098.422</v>
      </c>
      <c r="H115" s="30">
        <f t="shared" si="4"/>
        <v>34725</v>
      </c>
      <c r="I115" s="30">
        <f t="shared" si="4"/>
        <v>30005</v>
      </c>
      <c r="J115" s="30">
        <f t="shared" si="4"/>
        <v>8156.9850000000006</v>
      </c>
      <c r="K115" s="30">
        <f t="shared" si="4"/>
        <v>34976</v>
      </c>
      <c r="L115" s="30">
        <f t="shared" si="4"/>
        <v>31416</v>
      </c>
      <c r="M115" s="30">
        <f t="shared" si="4"/>
        <v>9255.4070000000011</v>
      </c>
    </row>
    <row r="116" spans="1:13" ht="15.75" thickBot="1" x14ac:dyDescent="0.3">
      <c r="A116" s="27">
        <v>2014</v>
      </c>
      <c r="B116" s="30">
        <f t="shared" si="4"/>
        <v>0</v>
      </c>
      <c r="C116" s="30" t="str">
        <f t="shared" si="4"/>
        <v/>
      </c>
      <c r="D116" s="30" t="str">
        <f t="shared" si="4"/>
        <v/>
      </c>
      <c r="E116" s="30">
        <f t="shared" si="4"/>
        <v>137</v>
      </c>
      <c r="F116" s="30">
        <f t="shared" si="4"/>
        <v>495</v>
      </c>
      <c r="G116" s="30">
        <f t="shared" si="4"/>
        <v>474.572</v>
      </c>
      <c r="H116" s="30">
        <f t="shared" si="4"/>
        <v>21704</v>
      </c>
      <c r="I116" s="30">
        <f t="shared" si="4"/>
        <v>19002</v>
      </c>
      <c r="J116" s="30">
        <f t="shared" si="4"/>
        <v>5145.96</v>
      </c>
      <c r="K116" s="30">
        <f t="shared" si="4"/>
        <v>21841</v>
      </c>
      <c r="L116" s="30">
        <f t="shared" si="4"/>
        <v>19497</v>
      </c>
      <c r="M116" s="30">
        <f t="shared" si="4"/>
        <v>5620.5320000000002</v>
      </c>
    </row>
    <row r="117" spans="1:13" ht="15.75" thickBot="1" x14ac:dyDescent="0.3">
      <c r="A117" s="27">
        <v>2015</v>
      </c>
      <c r="B117" s="30">
        <f t="shared" si="4"/>
        <v>0</v>
      </c>
      <c r="C117" s="30" t="str">
        <f t="shared" si="4"/>
        <v/>
      </c>
      <c r="D117" s="30" t="str">
        <f t="shared" si="4"/>
        <v/>
      </c>
      <c r="E117" s="30">
        <f t="shared" si="4"/>
        <v>17</v>
      </c>
      <c r="F117" s="30">
        <f t="shared" si="4"/>
        <v>2610</v>
      </c>
      <c r="G117" s="30">
        <f t="shared" si="4"/>
        <v>1884.954</v>
      </c>
      <c r="H117" s="30">
        <f t="shared" si="4"/>
        <v>47051</v>
      </c>
      <c r="I117" s="30">
        <f t="shared" si="4"/>
        <v>42327</v>
      </c>
      <c r="J117" s="30">
        <f t="shared" si="4"/>
        <v>11373.303000000002</v>
      </c>
      <c r="K117" s="30">
        <f t="shared" si="4"/>
        <v>47068</v>
      </c>
      <c r="L117" s="30">
        <f t="shared" si="4"/>
        <v>44937</v>
      </c>
      <c r="M117" s="30">
        <f t="shared" si="4"/>
        <v>13258.257000000001</v>
      </c>
    </row>
    <row r="118" spans="1:13" ht="15.75" thickBot="1" x14ac:dyDescent="0.3">
      <c r="A118" s="27">
        <v>2016</v>
      </c>
      <c r="B118" s="30">
        <f t="shared" si="4"/>
        <v>0</v>
      </c>
      <c r="C118" s="30" t="str">
        <f t="shared" si="4"/>
        <v/>
      </c>
      <c r="D118" s="30" t="str">
        <f t="shared" si="4"/>
        <v/>
      </c>
      <c r="E118" s="30">
        <f t="shared" si="4"/>
        <v>0</v>
      </c>
      <c r="F118" s="30">
        <f t="shared" si="4"/>
        <v>1256</v>
      </c>
      <c r="G118" s="30">
        <f t="shared" si="4"/>
        <v>924.20799999999997</v>
      </c>
      <c r="H118" s="30">
        <f t="shared" si="4"/>
        <v>30852</v>
      </c>
      <c r="I118" s="30">
        <f t="shared" si="4"/>
        <v>48395</v>
      </c>
      <c r="J118" s="30">
        <f t="shared" si="4"/>
        <v>11420.628000000001</v>
      </c>
      <c r="K118" s="30">
        <f t="shared" si="4"/>
        <v>30852</v>
      </c>
      <c r="L118" s="30">
        <f t="shared" si="4"/>
        <v>49651</v>
      </c>
      <c r="M118" s="30">
        <f t="shared" si="4"/>
        <v>12344.836000000001</v>
      </c>
    </row>
    <row r="119" spans="1:13" ht="15.75" thickBot="1" x14ac:dyDescent="0.3">
      <c r="A119" s="27">
        <v>2017</v>
      </c>
      <c r="B119" s="30">
        <f t="shared" si="4"/>
        <v>0</v>
      </c>
      <c r="C119" s="30" t="str">
        <f t="shared" si="4"/>
        <v/>
      </c>
      <c r="D119" s="30" t="str">
        <f t="shared" si="4"/>
        <v/>
      </c>
      <c r="E119" s="30">
        <f t="shared" si="4"/>
        <v>50</v>
      </c>
      <c r="F119" s="30">
        <f t="shared" si="4"/>
        <v>1870</v>
      </c>
      <c r="G119" s="30">
        <f t="shared" si="4"/>
        <v>1374.1980000000001</v>
      </c>
      <c r="H119" s="30">
        <f t="shared" si="4"/>
        <v>37608</v>
      </c>
      <c r="I119" s="30">
        <f t="shared" si="4"/>
        <v>46601</v>
      </c>
      <c r="J119" s="30">
        <f t="shared" si="4"/>
        <v>11542.344000000001</v>
      </c>
      <c r="K119" s="30">
        <f t="shared" si="4"/>
        <v>37658</v>
      </c>
      <c r="L119" s="30">
        <f t="shared" si="4"/>
        <v>48471</v>
      </c>
      <c r="M119" s="30">
        <f t="shared" si="4"/>
        <v>12916.542000000001</v>
      </c>
    </row>
    <row r="120" spans="1:13" ht="15.75" thickBot="1" x14ac:dyDescent="0.3">
      <c r="A120" s="27">
        <v>2018</v>
      </c>
      <c r="B120" s="30">
        <f t="shared" si="4"/>
        <v>0</v>
      </c>
      <c r="C120" s="30" t="str">
        <f t="shared" si="4"/>
        <v/>
      </c>
      <c r="D120" s="30" t="str">
        <f t="shared" si="4"/>
        <v/>
      </c>
      <c r="E120" s="30">
        <f t="shared" si="4"/>
        <v>29</v>
      </c>
      <c r="F120" s="30">
        <f t="shared" si="4"/>
        <v>1214</v>
      </c>
      <c r="G120" s="30">
        <f t="shared" si="4"/>
        <v>894</v>
      </c>
      <c r="H120" s="30">
        <f t="shared" si="4"/>
        <v>37624</v>
      </c>
      <c r="I120" s="30">
        <f t="shared" si="4"/>
        <v>59848</v>
      </c>
      <c r="J120" s="30">
        <f t="shared" si="4"/>
        <v>14086.871999999999</v>
      </c>
      <c r="K120" s="30">
        <f t="shared" si="4"/>
        <v>37653</v>
      </c>
      <c r="L120" s="30">
        <f t="shared" si="4"/>
        <v>61062</v>
      </c>
      <c r="M120" s="30">
        <f t="shared" si="4"/>
        <v>14980.871999999999</v>
      </c>
    </row>
    <row r="121" spans="1:13" ht="15.75" thickBot="1" x14ac:dyDescent="0.3">
      <c r="A121" s="27">
        <v>2019</v>
      </c>
      <c r="B121" s="30">
        <f t="shared" si="4"/>
        <v>0</v>
      </c>
      <c r="C121" s="30">
        <f t="shared" si="4"/>
        <v>0</v>
      </c>
      <c r="D121" s="30">
        <f t="shared" si="4"/>
        <v>0</v>
      </c>
      <c r="E121" s="30">
        <f t="shared" si="4"/>
        <v>155</v>
      </c>
      <c r="F121" s="30">
        <f t="shared" si="4"/>
        <v>2039</v>
      </c>
      <c r="G121" s="30">
        <f t="shared" si="4"/>
        <v>1537</v>
      </c>
      <c r="H121" s="30">
        <f t="shared" si="4"/>
        <v>25778</v>
      </c>
      <c r="I121" s="30">
        <f t="shared" si="4"/>
        <v>44133</v>
      </c>
      <c r="J121" s="30">
        <f t="shared" si="4"/>
        <v>10252</v>
      </c>
      <c r="K121" s="30">
        <f t="shared" si="4"/>
        <v>25933</v>
      </c>
      <c r="L121" s="30">
        <f t="shared" si="4"/>
        <v>46172</v>
      </c>
      <c r="M121" s="30">
        <f t="shared" si="4"/>
        <v>11789</v>
      </c>
    </row>
    <row r="122" spans="1:13" ht="15.75" thickBot="1" x14ac:dyDescent="0.3">
      <c r="A122" s="9">
        <v>2020</v>
      </c>
      <c r="B122" s="30">
        <f t="shared" si="4"/>
        <v>0</v>
      </c>
      <c r="C122" s="30">
        <f t="shared" si="4"/>
        <v>0</v>
      </c>
      <c r="D122" s="30">
        <f t="shared" si="4"/>
        <v>0</v>
      </c>
      <c r="E122" s="30">
        <f t="shared" si="4"/>
        <v>137</v>
      </c>
      <c r="F122" s="30">
        <f t="shared" si="4"/>
        <v>896</v>
      </c>
      <c r="G122" s="30">
        <f t="shared" si="4"/>
        <v>663</v>
      </c>
      <c r="H122" s="30">
        <f t="shared" si="4"/>
        <v>16161</v>
      </c>
      <c r="I122" s="30">
        <f t="shared" si="4"/>
        <v>32312</v>
      </c>
      <c r="J122" s="30">
        <f t="shared" si="4"/>
        <v>7319</v>
      </c>
      <c r="K122" s="30">
        <f t="shared" si="4"/>
        <v>16298</v>
      </c>
      <c r="L122" s="30">
        <f t="shared" si="4"/>
        <v>33208</v>
      </c>
      <c r="M122" s="30">
        <f t="shared" si="4"/>
        <v>7982</v>
      </c>
    </row>
    <row r="123" spans="1:13" ht="15.75" thickBot="1" x14ac:dyDescent="0.3">
      <c r="A123" s="27">
        <v>2021</v>
      </c>
      <c r="B123" s="30" t="str">
        <f t="shared" si="4"/>
        <v/>
      </c>
      <c r="C123" s="30" t="str">
        <f t="shared" si="4"/>
        <v/>
      </c>
      <c r="D123" s="30" t="str">
        <f t="shared" si="4"/>
        <v/>
      </c>
      <c r="E123" s="30">
        <f t="shared" si="4"/>
        <v>355</v>
      </c>
      <c r="F123" s="30">
        <f t="shared" si="4"/>
        <v>2240</v>
      </c>
      <c r="G123" s="30">
        <f t="shared" si="4"/>
        <v>1660</v>
      </c>
      <c r="H123" s="30">
        <f t="shared" si="4"/>
        <v>20158</v>
      </c>
      <c r="I123" s="30">
        <f t="shared" si="4"/>
        <v>49287</v>
      </c>
      <c r="J123" s="30">
        <f t="shared" si="4"/>
        <v>10854</v>
      </c>
      <c r="K123" s="30">
        <f t="shared" si="4"/>
        <v>20513</v>
      </c>
      <c r="L123" s="30">
        <f t="shared" si="4"/>
        <v>51527</v>
      </c>
      <c r="M123" s="30">
        <f t="shared" si="4"/>
        <v>12514</v>
      </c>
    </row>
    <row r="124" spans="1:13" ht="15.75" thickBot="1" x14ac:dyDescent="0.3">
      <c r="A124" s="23">
        <v>2022</v>
      </c>
      <c r="B124" s="30" t="str">
        <f t="shared" si="4"/>
        <v/>
      </c>
      <c r="C124" s="30" t="str">
        <f t="shared" si="4"/>
        <v/>
      </c>
      <c r="D124" s="30" t="str">
        <f t="shared" si="4"/>
        <v/>
      </c>
      <c r="E124" s="30">
        <f t="shared" si="4"/>
        <v>500</v>
      </c>
      <c r="F124" s="30">
        <f t="shared" si="4"/>
        <v>2244</v>
      </c>
      <c r="G124" s="30">
        <f t="shared" si="4"/>
        <v>1746</v>
      </c>
      <c r="H124" s="30">
        <f t="shared" si="4"/>
        <v>23760</v>
      </c>
      <c r="I124" s="30">
        <f t="shared" si="4"/>
        <v>84576</v>
      </c>
      <c r="J124" s="30">
        <f t="shared" si="4"/>
        <v>17878</v>
      </c>
      <c r="K124" s="30">
        <f t="shared" si="4"/>
        <v>24260</v>
      </c>
      <c r="L124" s="30">
        <f t="shared" si="4"/>
        <v>86820</v>
      </c>
      <c r="M124" s="30">
        <f t="shared" si="4"/>
        <v>19624</v>
      </c>
    </row>
    <row r="125" spans="1:13" x14ac:dyDescent="0.25">
      <c r="A125" s="203" t="s">
        <v>74</v>
      </c>
    </row>
    <row r="126" spans="1:13" x14ac:dyDescent="0.25">
      <c r="A126" s="210" t="s">
        <v>75</v>
      </c>
    </row>
    <row r="127" spans="1:13" x14ac:dyDescent="0.25">
      <c r="A127" s="211"/>
    </row>
    <row r="128" spans="1:13" ht="17.25" x14ac:dyDescent="0.25">
      <c r="A128" s="44"/>
    </row>
  </sheetData>
  <mergeCells count="11">
    <mergeCell ref="A103:A105"/>
    <mergeCell ref="B2:M2"/>
    <mergeCell ref="B3:D3"/>
    <mergeCell ref="E3:G3"/>
    <mergeCell ref="H3:J3"/>
    <mergeCell ref="K3:M3"/>
    <mergeCell ref="B103:M103"/>
    <mergeCell ref="B104:D104"/>
    <mergeCell ref="E104:G104"/>
    <mergeCell ref="H104:J104"/>
    <mergeCell ref="K104:M10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dimension ref="A1:BA129"/>
  <sheetViews>
    <sheetView zoomScale="70" zoomScaleNormal="70" workbookViewId="0"/>
  </sheetViews>
  <sheetFormatPr defaultColWidth="9.140625" defaultRowHeight="15" x14ac:dyDescent="0.25"/>
  <cols>
    <col min="1" max="1" width="11.42578125" style="6" customWidth="1"/>
    <col min="2" max="9" width="9.140625" style="12"/>
    <col min="10" max="10" width="9.85546875" style="12" bestFit="1" customWidth="1"/>
    <col min="11" max="53" width="9.140625" style="12"/>
    <col min="54" max="16384" width="9.140625" style="6"/>
  </cols>
  <sheetData>
    <row r="1" spans="1:13" ht="15.75" thickBot="1" x14ac:dyDescent="0.3">
      <c r="A1" s="6" t="s">
        <v>143</v>
      </c>
    </row>
    <row r="2" spans="1:13" ht="15.75" thickBot="1" x14ac:dyDescent="0.3">
      <c r="A2" s="251" t="s">
        <v>5</v>
      </c>
      <c r="B2" s="253" t="s">
        <v>76</v>
      </c>
      <c r="C2" s="254"/>
      <c r="D2" s="254"/>
      <c r="E2" s="254"/>
      <c r="F2" s="254"/>
      <c r="G2" s="254"/>
      <c r="H2" s="254"/>
      <c r="I2" s="254"/>
      <c r="J2" s="254"/>
      <c r="K2" s="254"/>
      <c r="L2" s="254"/>
      <c r="M2" s="255"/>
    </row>
    <row r="3" spans="1:13" ht="15.75" thickBot="1" x14ac:dyDescent="0.3">
      <c r="A3" s="252"/>
      <c r="B3" s="253" t="s">
        <v>6</v>
      </c>
      <c r="C3" s="254"/>
      <c r="D3" s="255"/>
      <c r="E3" s="253" t="s">
        <v>7</v>
      </c>
      <c r="F3" s="254"/>
      <c r="G3" s="255"/>
      <c r="H3" s="253" t="s">
        <v>8</v>
      </c>
      <c r="I3" s="254"/>
      <c r="J3" s="255"/>
      <c r="K3" s="253" t="s">
        <v>9</v>
      </c>
      <c r="L3" s="254"/>
      <c r="M3" s="255"/>
    </row>
    <row r="4" spans="1:13" ht="15.75" thickBot="1" x14ac:dyDescent="0.3">
      <c r="A4" s="256"/>
      <c r="B4" s="29" t="s">
        <v>29</v>
      </c>
      <c r="C4" s="93" t="s">
        <v>30</v>
      </c>
      <c r="D4" s="93" t="s">
        <v>21</v>
      </c>
      <c r="E4" s="29" t="s">
        <v>29</v>
      </c>
      <c r="F4" s="29" t="s">
        <v>30</v>
      </c>
      <c r="G4" s="29" t="s">
        <v>21</v>
      </c>
      <c r="H4" s="29" t="s">
        <v>29</v>
      </c>
      <c r="I4" s="29" t="s">
        <v>30</v>
      </c>
      <c r="J4" s="29" t="s">
        <v>21</v>
      </c>
      <c r="K4" s="29" t="s">
        <v>29</v>
      </c>
      <c r="L4" s="29" t="s">
        <v>30</v>
      </c>
      <c r="M4" s="29" t="s">
        <v>21</v>
      </c>
    </row>
    <row r="5" spans="1:13" ht="15.75" customHeight="1" thickBot="1" x14ac:dyDescent="0.3">
      <c r="A5" s="27">
        <v>1975</v>
      </c>
      <c r="B5" s="45">
        <v>5762</v>
      </c>
      <c r="C5" s="25" t="s">
        <v>60</v>
      </c>
      <c r="D5" s="48">
        <v>144.05000000000001</v>
      </c>
      <c r="E5" s="45">
        <v>8048</v>
      </c>
      <c r="F5" s="25" t="s">
        <v>60</v>
      </c>
      <c r="G5" s="48">
        <v>643.84</v>
      </c>
      <c r="H5" s="45">
        <v>81681</v>
      </c>
      <c r="I5" s="25" t="s">
        <v>60</v>
      </c>
      <c r="J5" s="48">
        <v>11843.744999999999</v>
      </c>
      <c r="K5" s="25">
        <v>95491</v>
      </c>
      <c r="L5" s="25" t="s">
        <v>60</v>
      </c>
      <c r="M5" s="25">
        <v>12631.634999999998</v>
      </c>
    </row>
    <row r="6" spans="1:13" ht="15.75" customHeight="1" thickBot="1" x14ac:dyDescent="0.3">
      <c r="A6" s="27">
        <v>1976</v>
      </c>
      <c r="B6" s="46">
        <v>10486</v>
      </c>
      <c r="C6" s="25" t="s">
        <v>60</v>
      </c>
      <c r="D6" s="48">
        <v>262.15000000000003</v>
      </c>
      <c r="E6" s="46">
        <v>6072</v>
      </c>
      <c r="F6" s="25" t="s">
        <v>60</v>
      </c>
      <c r="G6" s="48">
        <v>485.76</v>
      </c>
      <c r="H6" s="46">
        <v>75308</v>
      </c>
      <c r="I6" s="25" t="s">
        <v>60</v>
      </c>
      <c r="J6" s="48">
        <v>10919.66</v>
      </c>
      <c r="K6" s="25">
        <v>91866</v>
      </c>
      <c r="L6" s="25" t="s">
        <v>60</v>
      </c>
      <c r="M6" s="25">
        <v>11667.57</v>
      </c>
    </row>
    <row r="7" spans="1:13" ht="15.75" customHeight="1" thickBot="1" x14ac:dyDescent="0.3">
      <c r="A7" s="27">
        <v>1977</v>
      </c>
      <c r="B7" s="46">
        <v>8958</v>
      </c>
      <c r="C7" s="25" t="s">
        <v>60</v>
      </c>
      <c r="D7" s="48">
        <v>223.95000000000002</v>
      </c>
      <c r="E7" s="46">
        <v>16794</v>
      </c>
      <c r="F7" s="25" t="s">
        <v>60</v>
      </c>
      <c r="G7" s="48">
        <v>1343.52</v>
      </c>
      <c r="H7" s="46">
        <v>53238</v>
      </c>
      <c r="I7" s="25" t="s">
        <v>60</v>
      </c>
      <c r="J7" s="48">
        <v>7719.5099999999993</v>
      </c>
      <c r="K7" s="25">
        <v>78990</v>
      </c>
      <c r="L7" s="25" t="s">
        <v>60</v>
      </c>
      <c r="M7" s="25">
        <v>9286.98</v>
      </c>
    </row>
    <row r="8" spans="1:13" ht="15.75" customHeight="1" thickBot="1" x14ac:dyDescent="0.3">
      <c r="A8" s="27">
        <v>1978</v>
      </c>
      <c r="B8" s="46">
        <v>10002</v>
      </c>
      <c r="C8" s="25" t="s">
        <v>60</v>
      </c>
      <c r="D8" s="48">
        <v>250.05</v>
      </c>
      <c r="E8" s="46">
        <v>12676</v>
      </c>
      <c r="F8" s="25" t="s">
        <v>60</v>
      </c>
      <c r="G8" s="48">
        <v>1014.08</v>
      </c>
      <c r="H8" s="46">
        <v>62299</v>
      </c>
      <c r="I8" s="25" t="s">
        <v>60</v>
      </c>
      <c r="J8" s="48">
        <v>9033.3549999999996</v>
      </c>
      <c r="K8" s="25">
        <v>84977</v>
      </c>
      <c r="L8" s="25" t="s">
        <v>60</v>
      </c>
      <c r="M8" s="25">
        <v>10297.485000000001</v>
      </c>
    </row>
    <row r="9" spans="1:13" ht="15.75" customHeight="1" thickBot="1" x14ac:dyDescent="0.3">
      <c r="A9" s="27">
        <v>1979</v>
      </c>
      <c r="B9" s="46">
        <v>7575</v>
      </c>
      <c r="C9" s="25" t="s">
        <v>60</v>
      </c>
      <c r="D9" s="48">
        <v>189.375</v>
      </c>
      <c r="E9" s="46">
        <v>13479</v>
      </c>
      <c r="F9" s="25" t="s">
        <v>60</v>
      </c>
      <c r="G9" s="48">
        <v>1078.32</v>
      </c>
      <c r="H9" s="46">
        <v>67094</v>
      </c>
      <c r="I9" s="25" t="s">
        <v>60</v>
      </c>
      <c r="J9" s="48">
        <v>9728.6299999999992</v>
      </c>
      <c r="K9" s="25">
        <v>88148</v>
      </c>
      <c r="L9" s="25" t="s">
        <v>60</v>
      </c>
      <c r="M9" s="25">
        <v>10996.324999999999</v>
      </c>
    </row>
    <row r="10" spans="1:13" ht="15.75" customHeight="1" thickBot="1" x14ac:dyDescent="0.3">
      <c r="A10" s="27">
        <v>1980</v>
      </c>
      <c r="B10" s="46">
        <v>10688</v>
      </c>
      <c r="C10" s="25" t="s">
        <v>60</v>
      </c>
      <c r="D10" s="48">
        <v>267.2</v>
      </c>
      <c r="E10" s="46">
        <v>12753</v>
      </c>
      <c r="F10" s="25" t="s">
        <v>60</v>
      </c>
      <c r="G10" s="48">
        <v>1020.24</v>
      </c>
      <c r="H10" s="46">
        <v>56415</v>
      </c>
      <c r="I10" s="25" t="s">
        <v>60</v>
      </c>
      <c r="J10" s="48">
        <v>8180.1749999999993</v>
      </c>
      <c r="K10" s="25">
        <v>79856</v>
      </c>
      <c r="L10" s="25" t="s">
        <v>60</v>
      </c>
      <c r="M10" s="25">
        <v>9467.6149999999998</v>
      </c>
    </row>
    <row r="11" spans="1:13" ht="15.75" customHeight="1" thickBot="1" x14ac:dyDescent="0.3">
      <c r="A11" s="27">
        <v>1981</v>
      </c>
      <c r="B11" s="46">
        <v>15644</v>
      </c>
      <c r="C11" s="25" t="s">
        <v>60</v>
      </c>
      <c r="D11" s="48">
        <v>391.1</v>
      </c>
      <c r="E11" s="46">
        <v>21607</v>
      </c>
      <c r="F11" s="25" t="s">
        <v>60</v>
      </c>
      <c r="G11" s="48">
        <v>1728.56</v>
      </c>
      <c r="H11" s="46">
        <v>51352</v>
      </c>
      <c r="I11" s="25" t="s">
        <v>60</v>
      </c>
      <c r="J11" s="48">
        <v>7446.0399999999991</v>
      </c>
      <c r="K11" s="25">
        <v>88603</v>
      </c>
      <c r="L11" s="25" t="s">
        <v>60</v>
      </c>
      <c r="M11" s="25">
        <v>9565.6999999999989</v>
      </c>
    </row>
    <row r="12" spans="1:13" ht="15.75" customHeight="1" thickBot="1" x14ac:dyDescent="0.3">
      <c r="A12" s="27">
        <v>1982</v>
      </c>
      <c r="B12" s="46">
        <v>18952</v>
      </c>
      <c r="C12" s="25" t="s">
        <v>60</v>
      </c>
      <c r="D12" s="48">
        <v>473.8</v>
      </c>
      <c r="E12" s="46">
        <v>25490</v>
      </c>
      <c r="F12" s="25" t="s">
        <v>60</v>
      </c>
      <c r="G12" s="48">
        <v>2039.2</v>
      </c>
      <c r="H12" s="46">
        <v>29842</v>
      </c>
      <c r="I12" s="25" t="s">
        <v>60</v>
      </c>
      <c r="J12" s="48">
        <v>4327.09</v>
      </c>
      <c r="K12" s="25">
        <v>74284</v>
      </c>
      <c r="L12" s="25" t="s">
        <v>60</v>
      </c>
      <c r="M12" s="25">
        <v>6840.09</v>
      </c>
    </row>
    <row r="13" spans="1:13" ht="15.75" customHeight="1" thickBot="1" x14ac:dyDescent="0.3">
      <c r="A13" s="27">
        <v>1983</v>
      </c>
      <c r="B13" s="46">
        <v>18468</v>
      </c>
      <c r="C13" s="25" t="s">
        <v>60</v>
      </c>
      <c r="D13" s="48">
        <v>461.70000000000005</v>
      </c>
      <c r="E13" s="46">
        <v>16761</v>
      </c>
      <c r="F13" s="25" t="s">
        <v>60</v>
      </c>
      <c r="G13" s="48">
        <v>1340.88</v>
      </c>
      <c r="H13" s="46">
        <v>58060</v>
      </c>
      <c r="I13" s="25" t="s">
        <v>60</v>
      </c>
      <c r="J13" s="48">
        <v>8418.6999999999989</v>
      </c>
      <c r="K13" s="25">
        <v>93289</v>
      </c>
      <c r="L13" s="25" t="s">
        <v>60</v>
      </c>
      <c r="M13" s="25">
        <v>10221.279999999999</v>
      </c>
    </row>
    <row r="14" spans="1:13" ht="15.75" customHeight="1" thickBot="1" x14ac:dyDescent="0.3">
      <c r="A14" s="27">
        <v>1984</v>
      </c>
      <c r="B14" s="46">
        <v>15805</v>
      </c>
      <c r="C14" s="25" t="s">
        <v>60</v>
      </c>
      <c r="D14" s="48">
        <v>395.125</v>
      </c>
      <c r="E14" s="46">
        <v>12377</v>
      </c>
      <c r="F14" s="25" t="s">
        <v>60</v>
      </c>
      <c r="G14" s="48">
        <v>990.16</v>
      </c>
      <c r="H14" s="46">
        <v>48003</v>
      </c>
      <c r="I14" s="25" t="s">
        <v>60</v>
      </c>
      <c r="J14" s="48">
        <v>6960.4349999999995</v>
      </c>
      <c r="K14" s="25">
        <v>76185</v>
      </c>
      <c r="L14" s="25" t="s">
        <v>60</v>
      </c>
      <c r="M14" s="25">
        <v>8345.7199999999993</v>
      </c>
    </row>
    <row r="15" spans="1:13" ht="15.75" customHeight="1" thickBot="1" x14ac:dyDescent="0.3">
      <c r="A15" s="27">
        <v>1985</v>
      </c>
      <c r="B15" s="46">
        <v>12759</v>
      </c>
      <c r="C15" s="25" t="s">
        <v>60</v>
      </c>
      <c r="D15" s="48">
        <v>318.97500000000002</v>
      </c>
      <c r="E15" s="46">
        <v>12965</v>
      </c>
      <c r="F15" s="25" t="s">
        <v>60</v>
      </c>
      <c r="G15" s="48">
        <v>1037.2</v>
      </c>
      <c r="H15" s="46">
        <v>44267</v>
      </c>
      <c r="I15" s="25" t="s">
        <v>60</v>
      </c>
      <c r="J15" s="48">
        <v>6418.7149999999992</v>
      </c>
      <c r="K15" s="25">
        <v>69991</v>
      </c>
      <c r="L15" s="25" t="s">
        <v>60</v>
      </c>
      <c r="M15" s="25">
        <v>7774.8899999999994</v>
      </c>
    </row>
    <row r="16" spans="1:13" ht="15.75" customHeight="1" thickBot="1" x14ac:dyDescent="0.3">
      <c r="A16" s="27">
        <v>1986</v>
      </c>
      <c r="B16" s="46">
        <v>30346</v>
      </c>
      <c r="C16" s="25" t="s">
        <v>60</v>
      </c>
      <c r="D16" s="48">
        <v>758.65000000000009</v>
      </c>
      <c r="E16" s="46">
        <v>17228</v>
      </c>
      <c r="F16" s="25" t="s">
        <v>60</v>
      </c>
      <c r="G16" s="48">
        <v>1378.24</v>
      </c>
      <c r="H16" s="46">
        <v>69000</v>
      </c>
      <c r="I16" s="25" t="s">
        <v>60</v>
      </c>
      <c r="J16" s="48">
        <v>10005</v>
      </c>
      <c r="K16" s="25">
        <v>116574</v>
      </c>
      <c r="L16" s="25" t="s">
        <v>60</v>
      </c>
      <c r="M16" s="25">
        <v>12141.89</v>
      </c>
    </row>
    <row r="17" spans="1:13" ht="15.75" customHeight="1" thickBot="1" x14ac:dyDescent="0.3">
      <c r="A17" s="27">
        <v>1987</v>
      </c>
      <c r="B17" s="46">
        <v>45005</v>
      </c>
      <c r="C17" s="25" t="s">
        <v>60</v>
      </c>
      <c r="D17" s="48">
        <v>1125.125</v>
      </c>
      <c r="E17" s="46">
        <v>11439</v>
      </c>
      <c r="F17" s="25" t="s">
        <v>60</v>
      </c>
      <c r="G17" s="48">
        <v>915.12</v>
      </c>
      <c r="H17" s="46">
        <v>53000</v>
      </c>
      <c r="I17" s="25" t="s">
        <v>60</v>
      </c>
      <c r="J17" s="48">
        <v>7684.9999999999991</v>
      </c>
      <c r="K17" s="25">
        <v>109444</v>
      </c>
      <c r="L17" s="25" t="s">
        <v>60</v>
      </c>
      <c r="M17" s="25">
        <v>9725.244999999999</v>
      </c>
    </row>
    <row r="18" spans="1:13" ht="15.75" customHeight="1" thickBot="1" x14ac:dyDescent="0.3">
      <c r="A18" s="27">
        <v>1988</v>
      </c>
      <c r="B18" s="46">
        <v>49755</v>
      </c>
      <c r="C18" s="25" t="s">
        <v>60</v>
      </c>
      <c r="D18" s="48">
        <v>1243.875</v>
      </c>
      <c r="E18" s="46">
        <v>11692</v>
      </c>
      <c r="F18" s="25" t="s">
        <v>60</v>
      </c>
      <c r="G18" s="48">
        <v>935.36</v>
      </c>
      <c r="H18" s="46">
        <v>39000</v>
      </c>
      <c r="I18" s="25" t="s">
        <v>60</v>
      </c>
      <c r="J18" s="48">
        <v>5655</v>
      </c>
      <c r="K18" s="25">
        <v>100447</v>
      </c>
      <c r="L18" s="25" t="s">
        <v>60</v>
      </c>
      <c r="M18" s="25">
        <v>7834.2350000000006</v>
      </c>
    </row>
    <row r="19" spans="1:13" ht="15.75" customHeight="1" thickBot="1" x14ac:dyDescent="0.3">
      <c r="A19" s="27">
        <v>1989</v>
      </c>
      <c r="B19" s="46">
        <v>65992</v>
      </c>
      <c r="C19" s="25" t="s">
        <v>60</v>
      </c>
      <c r="D19" s="48">
        <v>1649.8000000000002</v>
      </c>
      <c r="E19" s="46">
        <v>10306</v>
      </c>
      <c r="F19" s="25" t="s">
        <v>60</v>
      </c>
      <c r="G19" s="48">
        <v>824.48</v>
      </c>
      <c r="H19" s="46">
        <v>52000</v>
      </c>
      <c r="I19" s="25" t="s">
        <v>60</v>
      </c>
      <c r="J19" s="48">
        <v>7539.9999999999991</v>
      </c>
      <c r="K19" s="25">
        <v>128298</v>
      </c>
      <c r="L19" s="25" t="s">
        <v>60</v>
      </c>
      <c r="M19" s="25">
        <v>10014.279999999999</v>
      </c>
    </row>
    <row r="20" spans="1:13" ht="15.75" customHeight="1" thickBot="1" x14ac:dyDescent="0.3">
      <c r="A20" s="27">
        <v>1990</v>
      </c>
      <c r="B20" s="46">
        <v>46940</v>
      </c>
      <c r="C20" s="25" t="s">
        <v>60</v>
      </c>
      <c r="D20" s="48">
        <v>1173.5</v>
      </c>
      <c r="E20" s="46">
        <v>5213</v>
      </c>
      <c r="F20" s="25" t="s">
        <v>60</v>
      </c>
      <c r="G20" s="48">
        <v>417.04</v>
      </c>
      <c r="H20" s="46">
        <v>50903</v>
      </c>
      <c r="I20" s="25" t="s">
        <v>60</v>
      </c>
      <c r="J20" s="48">
        <v>7380.9349999999995</v>
      </c>
      <c r="K20" s="25">
        <v>103056</v>
      </c>
      <c r="L20" s="25" t="s">
        <v>60</v>
      </c>
      <c r="M20" s="25">
        <v>8971.4749999999985</v>
      </c>
    </row>
    <row r="21" spans="1:13" ht="15.75" customHeight="1" thickBot="1" x14ac:dyDescent="0.3">
      <c r="A21" s="27">
        <v>1991</v>
      </c>
      <c r="B21" s="46">
        <v>37040</v>
      </c>
      <c r="C21" s="25" t="s">
        <v>60</v>
      </c>
      <c r="D21" s="48">
        <v>926</v>
      </c>
      <c r="E21" s="46">
        <v>3750</v>
      </c>
      <c r="F21" s="25" t="s">
        <v>60</v>
      </c>
      <c r="G21" s="48">
        <v>300</v>
      </c>
      <c r="H21" s="46">
        <v>39667</v>
      </c>
      <c r="I21" s="25" t="s">
        <v>60</v>
      </c>
      <c r="J21" s="48">
        <v>5751.7149999999992</v>
      </c>
      <c r="K21" s="25">
        <v>80457</v>
      </c>
      <c r="L21" s="25" t="s">
        <v>60</v>
      </c>
      <c r="M21" s="25">
        <v>6977.7149999999992</v>
      </c>
    </row>
    <row r="22" spans="1:13" ht="15.75" customHeight="1" thickBot="1" x14ac:dyDescent="0.3">
      <c r="A22" s="27">
        <v>1992</v>
      </c>
      <c r="B22" s="46">
        <v>31370</v>
      </c>
      <c r="C22" s="25" t="s">
        <v>60</v>
      </c>
      <c r="D22" s="48">
        <v>784.25</v>
      </c>
      <c r="E22" s="46">
        <v>1011</v>
      </c>
      <c r="F22" s="25" t="s">
        <v>60</v>
      </c>
      <c r="G22" s="48">
        <v>80.88</v>
      </c>
      <c r="H22" s="46">
        <v>38438</v>
      </c>
      <c r="I22" s="25" t="s">
        <v>60</v>
      </c>
      <c r="J22" s="48">
        <v>5573.5099999999993</v>
      </c>
      <c r="K22" s="25">
        <v>70819</v>
      </c>
      <c r="L22" s="25" t="s">
        <v>60</v>
      </c>
      <c r="M22" s="25">
        <v>6438.6399999999994</v>
      </c>
    </row>
    <row r="23" spans="1:13" ht="15.75" customHeight="1" thickBot="1" x14ac:dyDescent="0.3">
      <c r="A23" s="27">
        <v>1993</v>
      </c>
      <c r="B23" s="46">
        <v>10422</v>
      </c>
      <c r="C23" s="25" t="s">
        <v>60</v>
      </c>
      <c r="D23" s="48">
        <v>260.55</v>
      </c>
      <c r="E23" s="46">
        <v>1457</v>
      </c>
      <c r="F23" s="25" t="s">
        <v>60</v>
      </c>
      <c r="G23" s="48">
        <v>116.56</v>
      </c>
      <c r="H23" s="46">
        <v>32434</v>
      </c>
      <c r="I23" s="25" t="s">
        <v>60</v>
      </c>
      <c r="J23" s="48">
        <v>4702.9299999999994</v>
      </c>
      <c r="K23" s="25">
        <v>44313</v>
      </c>
      <c r="L23" s="25" t="s">
        <v>60</v>
      </c>
      <c r="M23" s="25">
        <v>5080.0399999999991</v>
      </c>
    </row>
    <row r="24" spans="1:13" ht="15.75" customHeight="1" thickBot="1" x14ac:dyDescent="0.3">
      <c r="A24" s="27">
        <v>1994</v>
      </c>
      <c r="B24" s="46">
        <v>3419</v>
      </c>
      <c r="C24" s="25" t="s">
        <v>60</v>
      </c>
      <c r="D24" s="48">
        <v>85.475000000000009</v>
      </c>
      <c r="E24" s="46">
        <v>5895</v>
      </c>
      <c r="F24" s="25" t="s">
        <v>60</v>
      </c>
      <c r="G24" s="48">
        <v>471.6</v>
      </c>
      <c r="H24" s="46">
        <v>1661</v>
      </c>
      <c r="I24" s="25" t="s">
        <v>60</v>
      </c>
      <c r="J24" s="48">
        <v>240.84499999999997</v>
      </c>
      <c r="K24" s="25">
        <v>10975</v>
      </c>
      <c r="L24" s="25" t="s">
        <v>60</v>
      </c>
      <c r="M24" s="25">
        <v>797.92000000000007</v>
      </c>
    </row>
    <row r="25" spans="1:13" ht="15.75" customHeight="1" thickBot="1" x14ac:dyDescent="0.3">
      <c r="A25" s="27">
        <v>1995</v>
      </c>
      <c r="B25" s="46">
        <v>6406</v>
      </c>
      <c r="C25" s="25" t="s">
        <v>60</v>
      </c>
      <c r="D25" s="48">
        <v>160.15</v>
      </c>
      <c r="E25" s="46">
        <v>4770</v>
      </c>
      <c r="F25" s="25" t="s">
        <v>60</v>
      </c>
      <c r="G25" s="48">
        <v>381.6</v>
      </c>
      <c r="H25" s="46">
        <v>6349</v>
      </c>
      <c r="I25" s="25" t="s">
        <v>60</v>
      </c>
      <c r="J25" s="48">
        <v>920.6049999999999</v>
      </c>
      <c r="K25" s="25">
        <v>17525</v>
      </c>
      <c r="L25" s="25" t="s">
        <v>60</v>
      </c>
      <c r="M25" s="25">
        <v>1462.355</v>
      </c>
    </row>
    <row r="26" spans="1:13" ht="15.75" customHeight="1" thickBot="1" x14ac:dyDescent="0.3">
      <c r="A26" s="27">
        <v>1996</v>
      </c>
      <c r="B26" s="46">
        <v>9910</v>
      </c>
      <c r="C26" s="25" t="s">
        <v>60</v>
      </c>
      <c r="D26" s="48">
        <v>247.75</v>
      </c>
      <c r="E26" s="46">
        <v>604</v>
      </c>
      <c r="F26" s="25" t="s">
        <v>60</v>
      </c>
      <c r="G26" s="48">
        <v>48.32</v>
      </c>
      <c r="H26" s="46">
        <v>4825</v>
      </c>
      <c r="I26" s="25" t="s">
        <v>60</v>
      </c>
      <c r="J26" s="48">
        <v>699.625</v>
      </c>
      <c r="K26" s="25">
        <v>15339</v>
      </c>
      <c r="L26" s="25" t="s">
        <v>60</v>
      </c>
      <c r="M26" s="25">
        <v>995.69499999999994</v>
      </c>
    </row>
    <row r="27" spans="1:13" ht="15.75" customHeight="1" thickBot="1" x14ac:dyDescent="0.3">
      <c r="A27" s="27">
        <v>1997</v>
      </c>
      <c r="B27" s="46">
        <v>847</v>
      </c>
      <c r="C27" s="25" t="s">
        <v>60</v>
      </c>
      <c r="D27" s="48">
        <v>21.175000000000001</v>
      </c>
      <c r="E27" s="46">
        <v>492</v>
      </c>
      <c r="F27" s="25" t="s">
        <v>60</v>
      </c>
      <c r="G27" s="48">
        <v>39.36</v>
      </c>
      <c r="H27" s="46">
        <v>12238</v>
      </c>
      <c r="I27" s="25" t="s">
        <v>60</v>
      </c>
      <c r="J27" s="48">
        <v>1774.51</v>
      </c>
      <c r="K27" s="25">
        <v>13577</v>
      </c>
      <c r="L27" s="25" t="s">
        <v>60</v>
      </c>
      <c r="M27" s="25">
        <v>1835.0450000000001</v>
      </c>
    </row>
    <row r="28" spans="1:13" ht="15.75" customHeight="1" thickBot="1" x14ac:dyDescent="0.3">
      <c r="A28" s="27">
        <v>1998</v>
      </c>
      <c r="B28" s="46">
        <v>707</v>
      </c>
      <c r="C28" s="25" t="s">
        <v>60</v>
      </c>
      <c r="D28" s="48">
        <v>17.675000000000001</v>
      </c>
      <c r="E28" s="46">
        <v>266</v>
      </c>
      <c r="F28" s="25" t="s">
        <v>60</v>
      </c>
      <c r="G28" s="48">
        <v>21.28</v>
      </c>
      <c r="H28" s="46">
        <v>2159</v>
      </c>
      <c r="I28" s="25" t="s">
        <v>60</v>
      </c>
      <c r="J28" s="48">
        <v>313.05500000000001</v>
      </c>
      <c r="K28" s="25">
        <v>3132</v>
      </c>
      <c r="L28" s="25" t="s">
        <v>60</v>
      </c>
      <c r="M28" s="25">
        <v>352.01</v>
      </c>
    </row>
    <row r="29" spans="1:13" ht="15.75" customHeight="1" thickBot="1" x14ac:dyDescent="0.3">
      <c r="A29" s="27">
        <v>1999</v>
      </c>
      <c r="B29" s="46">
        <v>658</v>
      </c>
      <c r="C29" s="25" t="s">
        <v>60</v>
      </c>
      <c r="D29" s="48">
        <v>16.45</v>
      </c>
      <c r="E29" s="46">
        <v>589</v>
      </c>
      <c r="F29" s="25" t="s">
        <v>60</v>
      </c>
      <c r="G29" s="48">
        <v>47.12</v>
      </c>
      <c r="H29" s="46">
        <v>1990</v>
      </c>
      <c r="I29" s="25" t="s">
        <v>60</v>
      </c>
      <c r="J29" s="48">
        <v>288.54999999999995</v>
      </c>
      <c r="K29" s="25">
        <v>3237</v>
      </c>
      <c r="L29" s="25" t="s">
        <v>60</v>
      </c>
      <c r="M29" s="25">
        <v>352.11999999999995</v>
      </c>
    </row>
    <row r="30" spans="1:13" ht="15.75" customHeight="1" thickBot="1" x14ac:dyDescent="0.3">
      <c r="A30" s="27">
        <v>2000</v>
      </c>
      <c r="B30" s="46">
        <v>347</v>
      </c>
      <c r="C30" s="25" t="s">
        <v>60</v>
      </c>
      <c r="D30" s="48">
        <v>8.6750000000000007</v>
      </c>
      <c r="E30" s="46">
        <v>800</v>
      </c>
      <c r="F30" s="25" t="s">
        <v>60</v>
      </c>
      <c r="G30" s="48">
        <v>64</v>
      </c>
      <c r="H30" s="46">
        <v>1670</v>
      </c>
      <c r="I30" s="25" t="s">
        <v>60</v>
      </c>
      <c r="J30" s="48">
        <v>242.14999999999998</v>
      </c>
      <c r="K30" s="25">
        <v>2817</v>
      </c>
      <c r="L30" s="25" t="s">
        <v>60</v>
      </c>
      <c r="M30" s="25">
        <v>314.82499999999999</v>
      </c>
    </row>
    <row r="31" spans="1:13" ht="15.75" customHeight="1" thickBot="1" x14ac:dyDescent="0.3">
      <c r="A31" s="27">
        <v>2001</v>
      </c>
      <c r="B31" s="46">
        <v>1974</v>
      </c>
      <c r="C31" s="25" t="s">
        <v>60</v>
      </c>
      <c r="D31" s="48">
        <v>49.35</v>
      </c>
      <c r="E31" s="46">
        <v>931</v>
      </c>
      <c r="F31" s="25" t="s">
        <v>60</v>
      </c>
      <c r="G31" s="48">
        <v>74.48</v>
      </c>
      <c r="H31" s="46">
        <v>4819</v>
      </c>
      <c r="I31" s="25" t="s">
        <v>60</v>
      </c>
      <c r="J31" s="48">
        <v>698.755</v>
      </c>
      <c r="K31" s="25">
        <v>7724</v>
      </c>
      <c r="L31" s="25" t="s">
        <v>60</v>
      </c>
      <c r="M31" s="25">
        <v>822.58500000000004</v>
      </c>
    </row>
    <row r="32" spans="1:13" ht="15.75" customHeight="1" thickBot="1" x14ac:dyDescent="0.3">
      <c r="A32" s="27">
        <v>2002</v>
      </c>
      <c r="B32" s="46">
        <v>1783</v>
      </c>
      <c r="C32" s="25" t="s">
        <v>60</v>
      </c>
      <c r="D32" s="48">
        <v>44.575000000000003</v>
      </c>
      <c r="E32" s="46">
        <v>1074</v>
      </c>
      <c r="F32" s="25" t="s">
        <v>60</v>
      </c>
      <c r="G32" s="48">
        <v>85.92</v>
      </c>
      <c r="H32" s="46">
        <v>2028</v>
      </c>
      <c r="I32" s="25" t="s">
        <v>60</v>
      </c>
      <c r="J32" s="48">
        <v>294.06</v>
      </c>
      <c r="K32" s="25">
        <v>4885</v>
      </c>
      <c r="L32" s="25" t="s">
        <v>60</v>
      </c>
      <c r="M32" s="25">
        <v>424.55500000000001</v>
      </c>
    </row>
    <row r="33" spans="1:13" ht="15.75" customHeight="1" thickBot="1" x14ac:dyDescent="0.3">
      <c r="A33" s="27">
        <v>2003</v>
      </c>
      <c r="B33" s="46">
        <v>436</v>
      </c>
      <c r="C33" s="25" t="s">
        <v>60</v>
      </c>
      <c r="D33" s="48">
        <v>10.9</v>
      </c>
      <c r="E33" s="46">
        <v>908</v>
      </c>
      <c r="F33" s="25" t="s">
        <v>60</v>
      </c>
      <c r="G33" s="48">
        <v>72.64</v>
      </c>
      <c r="H33" s="46">
        <v>5290</v>
      </c>
      <c r="I33" s="25">
        <v>28200.810037602019</v>
      </c>
      <c r="J33" s="25">
        <v>8324.8670900773395</v>
      </c>
      <c r="K33" s="25">
        <v>6634</v>
      </c>
      <c r="L33" s="25">
        <v>28200.810037602019</v>
      </c>
      <c r="M33" s="25">
        <v>8408.4070900773404</v>
      </c>
    </row>
    <row r="34" spans="1:13" ht="15.75" customHeight="1" thickBot="1" x14ac:dyDescent="0.3">
      <c r="A34" s="27">
        <v>2004</v>
      </c>
      <c r="B34" s="46">
        <v>20756</v>
      </c>
      <c r="C34" s="25" t="s">
        <v>60</v>
      </c>
      <c r="D34" s="48">
        <v>518.9</v>
      </c>
      <c r="E34" s="46">
        <v>593</v>
      </c>
      <c r="F34" s="25" t="s">
        <v>60</v>
      </c>
      <c r="G34" s="48">
        <v>47.44</v>
      </c>
      <c r="H34" s="46">
        <v>4519</v>
      </c>
      <c r="I34" s="25">
        <v>22274.815865866101</v>
      </c>
      <c r="J34" s="25">
        <v>6624.9056520521144</v>
      </c>
      <c r="K34" s="25">
        <v>25868</v>
      </c>
      <c r="L34" s="25">
        <v>22274.815865866101</v>
      </c>
      <c r="M34" s="25">
        <v>7191.2456520521146</v>
      </c>
    </row>
    <row r="35" spans="1:13" ht="15.75" customHeight="1" thickBot="1" x14ac:dyDescent="0.3">
      <c r="A35" s="27">
        <v>2005</v>
      </c>
      <c r="B35" s="46">
        <v>5350</v>
      </c>
      <c r="C35" s="25" t="s">
        <v>60</v>
      </c>
      <c r="D35" s="48">
        <v>133.75</v>
      </c>
      <c r="E35" s="46">
        <v>175</v>
      </c>
      <c r="F35" s="25" t="s">
        <v>60</v>
      </c>
      <c r="G35" s="48">
        <v>14</v>
      </c>
      <c r="H35" s="46">
        <v>2700</v>
      </c>
      <c r="I35" s="25">
        <v>10189.368997214082</v>
      </c>
      <c r="J35" s="25">
        <v>3122.250891253374</v>
      </c>
      <c r="K35" s="25">
        <v>8225</v>
      </c>
      <c r="L35" s="25">
        <v>10189.368997214082</v>
      </c>
      <c r="M35" s="25">
        <v>3270.000891253374</v>
      </c>
    </row>
    <row r="36" spans="1:13" ht="15.75" customHeight="1" thickBot="1" x14ac:dyDescent="0.3">
      <c r="A36" s="27">
        <v>2006</v>
      </c>
      <c r="B36" s="46">
        <v>1056</v>
      </c>
      <c r="C36" s="25" t="s">
        <v>60</v>
      </c>
      <c r="D36" s="48">
        <v>26.400000000000002</v>
      </c>
      <c r="E36" s="46">
        <v>994</v>
      </c>
      <c r="F36" s="25" t="s">
        <v>60</v>
      </c>
      <c r="G36" s="48">
        <v>79.52</v>
      </c>
      <c r="H36" s="46">
        <v>5695</v>
      </c>
      <c r="I36" s="25">
        <v>14822.559545427624</v>
      </c>
      <c r="J36" s="25">
        <v>4798.2209581746029</v>
      </c>
      <c r="K36" s="25">
        <v>7745</v>
      </c>
      <c r="L36" s="25">
        <v>14822.559545427624</v>
      </c>
      <c r="M36" s="25">
        <v>4904.1409581746029</v>
      </c>
    </row>
    <row r="37" spans="1:13" ht="15.75" customHeight="1" thickBot="1" x14ac:dyDescent="0.3">
      <c r="A37" s="27">
        <v>2007</v>
      </c>
      <c r="B37" s="46">
        <v>4346</v>
      </c>
      <c r="C37" s="25" t="s">
        <v>60</v>
      </c>
      <c r="D37" s="48">
        <v>108.65</v>
      </c>
      <c r="E37" s="46">
        <v>107</v>
      </c>
      <c r="F37" s="25" t="s">
        <v>60</v>
      </c>
      <c r="G37" s="48">
        <v>8.56</v>
      </c>
      <c r="H37" s="46">
        <v>6967</v>
      </c>
      <c r="I37" s="25">
        <v>23133.260743148698</v>
      </c>
      <c r="J37" s="25">
        <v>7209.928879163851</v>
      </c>
      <c r="K37" s="25">
        <v>11420</v>
      </c>
      <c r="L37" s="25">
        <v>23133.260743148698</v>
      </c>
      <c r="M37" s="25">
        <v>7327.138879163851</v>
      </c>
    </row>
    <row r="38" spans="1:13" ht="15.75" customHeight="1" thickBot="1" x14ac:dyDescent="0.3">
      <c r="A38" s="27">
        <v>2008</v>
      </c>
      <c r="B38" s="46">
        <v>1816</v>
      </c>
      <c r="C38" s="25" t="s">
        <v>60</v>
      </c>
      <c r="D38" s="48">
        <v>45.400000000000006</v>
      </c>
      <c r="E38" s="46">
        <v>4579</v>
      </c>
      <c r="F38" s="25" t="s">
        <v>60</v>
      </c>
      <c r="G38" s="48">
        <v>366.32</v>
      </c>
      <c r="H38" s="46">
        <v>4844</v>
      </c>
      <c r="I38" s="25">
        <v>13359.020230637581</v>
      </c>
      <c r="J38" s="25">
        <v>4282.5974218108713</v>
      </c>
      <c r="K38" s="25">
        <v>11239</v>
      </c>
      <c r="L38" s="25">
        <v>13359.020230637581</v>
      </c>
      <c r="M38" s="25">
        <v>4694.3174218108716</v>
      </c>
    </row>
    <row r="39" spans="1:13" ht="15.75" customHeight="1" thickBot="1" x14ac:dyDescent="0.3">
      <c r="A39" s="27">
        <v>2009</v>
      </c>
      <c r="B39" s="46">
        <v>3359</v>
      </c>
      <c r="C39" s="25" t="s">
        <v>60</v>
      </c>
      <c r="D39" s="48">
        <v>83.975000000000009</v>
      </c>
      <c r="E39" s="46">
        <v>99</v>
      </c>
      <c r="F39" s="25" t="s">
        <v>60</v>
      </c>
      <c r="G39" s="48">
        <v>7.92</v>
      </c>
      <c r="H39" s="46">
        <v>11167</v>
      </c>
      <c r="I39" s="25">
        <v>46046.523896984916</v>
      </c>
      <c r="J39" s="25">
        <v>13959.683404391955</v>
      </c>
      <c r="K39" s="25">
        <v>14625</v>
      </c>
      <c r="L39" s="25">
        <v>46046.523896984916</v>
      </c>
      <c r="M39" s="25">
        <v>14051.578404391956</v>
      </c>
    </row>
    <row r="40" spans="1:13" ht="15.75" customHeight="1" thickBot="1" x14ac:dyDescent="0.3">
      <c r="A40" s="27">
        <v>2010</v>
      </c>
      <c r="B40" s="46">
        <v>2216</v>
      </c>
      <c r="C40" s="25" t="s">
        <v>60</v>
      </c>
      <c r="D40" s="48">
        <v>55.400000000000006</v>
      </c>
      <c r="E40" s="46">
        <v>2220</v>
      </c>
      <c r="F40" s="25" t="s">
        <v>60</v>
      </c>
      <c r="G40" s="48">
        <v>177.6</v>
      </c>
      <c r="H40" s="46">
        <v>11508</v>
      </c>
      <c r="I40" s="25">
        <v>38036.098117112393</v>
      </c>
      <c r="J40" s="25">
        <v>11862.334295386121</v>
      </c>
      <c r="K40" s="25">
        <v>15944</v>
      </c>
      <c r="L40" s="25">
        <v>38036.098117112393</v>
      </c>
      <c r="M40" s="25">
        <v>12095.334295386121</v>
      </c>
    </row>
    <row r="41" spans="1:13" ht="15.75" customHeight="1" thickBot="1" x14ac:dyDescent="0.3">
      <c r="A41" s="27">
        <v>2011</v>
      </c>
      <c r="B41" s="46">
        <v>3818</v>
      </c>
      <c r="C41" s="25" t="s">
        <v>60</v>
      </c>
      <c r="D41" s="48">
        <v>95.45</v>
      </c>
      <c r="E41" s="46">
        <v>359</v>
      </c>
      <c r="F41" s="25" t="s">
        <v>60</v>
      </c>
      <c r="G41" s="48">
        <v>28.72</v>
      </c>
      <c r="H41" s="46">
        <v>9504</v>
      </c>
      <c r="I41" s="25">
        <v>20600.554224759206</v>
      </c>
      <c r="J41" s="25">
        <v>6899.0285322354666</v>
      </c>
      <c r="K41" s="25">
        <v>13681</v>
      </c>
      <c r="L41" s="25">
        <v>20600.554224759206</v>
      </c>
      <c r="M41" s="25">
        <v>7023.1985322354667</v>
      </c>
    </row>
    <row r="42" spans="1:13" ht="15.75" customHeight="1" thickBot="1" x14ac:dyDescent="0.3">
      <c r="A42" s="27">
        <v>2012</v>
      </c>
      <c r="B42" s="46">
        <v>2350</v>
      </c>
      <c r="C42" s="46" t="s">
        <v>60</v>
      </c>
      <c r="D42" s="46">
        <v>58.75</v>
      </c>
      <c r="E42" s="46">
        <v>1544</v>
      </c>
      <c r="F42" s="46" t="s">
        <v>60</v>
      </c>
      <c r="G42" s="46">
        <v>123.52</v>
      </c>
      <c r="H42" s="46">
        <v>13854</v>
      </c>
      <c r="I42" s="46">
        <v>27474.855792963026</v>
      </c>
      <c r="J42" s="46">
        <v>9372.0913525140895</v>
      </c>
      <c r="K42" s="46">
        <v>17748</v>
      </c>
      <c r="L42" s="46">
        <v>27474.855792963026</v>
      </c>
      <c r="M42" s="46">
        <v>9554.36135251409</v>
      </c>
    </row>
    <row r="43" spans="1:13" ht="15.75" customHeight="1" thickBot="1" x14ac:dyDescent="0.3">
      <c r="A43" s="27">
        <v>2013</v>
      </c>
      <c r="B43" s="46">
        <v>3295</v>
      </c>
      <c r="C43" s="46" t="s">
        <v>60</v>
      </c>
      <c r="D43" s="46">
        <v>82.375</v>
      </c>
      <c r="E43" s="46">
        <v>511</v>
      </c>
      <c r="F43" s="46" t="s">
        <v>60</v>
      </c>
      <c r="G43" s="46">
        <v>40.880000000000003</v>
      </c>
      <c r="H43" s="46">
        <v>14900</v>
      </c>
      <c r="I43" s="46">
        <v>57362.931809222435</v>
      </c>
      <c r="J43" s="46">
        <v>17533.765724871613</v>
      </c>
      <c r="K43" s="46">
        <v>18706</v>
      </c>
      <c r="L43" s="46">
        <v>57362.931809222435</v>
      </c>
      <c r="M43" s="46">
        <v>17657.020724871614</v>
      </c>
    </row>
    <row r="44" spans="1:13" ht="15.75" customHeight="1" thickBot="1" x14ac:dyDescent="0.3">
      <c r="A44" s="27">
        <v>2014</v>
      </c>
      <c r="B44" s="46">
        <v>4512</v>
      </c>
      <c r="C44" s="46" t="s">
        <v>60</v>
      </c>
      <c r="D44" s="46">
        <v>112.80000000000001</v>
      </c>
      <c r="E44" s="46">
        <v>1314</v>
      </c>
      <c r="F44" s="46" t="s">
        <v>60</v>
      </c>
      <c r="G44" s="46">
        <v>105.12</v>
      </c>
      <c r="H44" s="46">
        <v>11059</v>
      </c>
      <c r="I44" s="46">
        <v>26097.660130938282</v>
      </c>
      <c r="J44" s="46">
        <v>8597.7279150914601</v>
      </c>
      <c r="K44" s="46">
        <v>16885</v>
      </c>
      <c r="L44" s="46">
        <v>26097.660130938282</v>
      </c>
      <c r="M44" s="46">
        <v>8815.6479150914602</v>
      </c>
    </row>
    <row r="45" spans="1:13" ht="15.75" customHeight="1" thickBot="1" x14ac:dyDescent="0.3">
      <c r="A45" s="27">
        <v>2015</v>
      </c>
      <c r="B45" s="46">
        <v>4876</v>
      </c>
      <c r="C45" s="46" t="s">
        <v>60</v>
      </c>
      <c r="D45" s="46">
        <v>121.9</v>
      </c>
      <c r="E45" s="46">
        <v>831</v>
      </c>
      <c r="F45" s="46" t="s">
        <v>60</v>
      </c>
      <c r="G45" s="46">
        <v>66.48</v>
      </c>
      <c r="H45" s="46">
        <v>11811</v>
      </c>
      <c r="I45" s="46">
        <v>31565.023023252437</v>
      </c>
      <c r="J45" s="46">
        <v>10172.021170231652</v>
      </c>
      <c r="K45" s="46">
        <v>17518</v>
      </c>
      <c r="L45" s="46">
        <v>31565.023023252437</v>
      </c>
      <c r="M45" s="46">
        <v>10360.401170231651</v>
      </c>
    </row>
    <row r="46" spans="1:13" ht="15.75" customHeight="1" thickBot="1" x14ac:dyDescent="0.3">
      <c r="A46" s="27">
        <v>2016</v>
      </c>
      <c r="B46" s="46">
        <v>578</v>
      </c>
      <c r="C46" s="46" t="s">
        <v>60</v>
      </c>
      <c r="D46" s="46">
        <v>14.450000000000001</v>
      </c>
      <c r="E46" s="46">
        <v>254</v>
      </c>
      <c r="F46" s="46" t="s">
        <v>60</v>
      </c>
      <c r="G46" s="46">
        <v>20.32</v>
      </c>
      <c r="H46" s="46">
        <v>9651</v>
      </c>
      <c r="I46" s="46">
        <v>25124.378925343895</v>
      </c>
      <c r="J46" s="46">
        <v>8132.7285519921634</v>
      </c>
      <c r="K46" s="46">
        <v>10483</v>
      </c>
      <c r="L46" s="46">
        <v>25124.378925343895</v>
      </c>
      <c r="M46" s="46">
        <v>8167.4985519921638</v>
      </c>
    </row>
    <row r="47" spans="1:13" ht="15.75" customHeight="1" thickBot="1" x14ac:dyDescent="0.3">
      <c r="A47" s="27">
        <v>2017</v>
      </c>
      <c r="B47" s="46">
        <v>1703</v>
      </c>
      <c r="C47" s="46" t="s">
        <v>60</v>
      </c>
      <c r="D47" s="46">
        <v>42.575000000000003</v>
      </c>
      <c r="E47" s="46">
        <v>50</v>
      </c>
      <c r="F47" s="46" t="s">
        <v>60</v>
      </c>
      <c r="G47" s="46">
        <v>4</v>
      </c>
      <c r="H47" s="46">
        <v>9894</v>
      </c>
      <c r="I47" s="46">
        <v>47534.694891681109</v>
      </c>
      <c r="J47" s="46">
        <v>14173.928230970536</v>
      </c>
      <c r="K47" s="46">
        <v>11647</v>
      </c>
      <c r="L47" s="46">
        <v>47534.694891681109</v>
      </c>
      <c r="M47" s="46">
        <v>14220.503230970537</v>
      </c>
    </row>
    <row r="48" spans="1:13" ht="15.75" customHeight="1" thickBot="1" x14ac:dyDescent="0.3">
      <c r="A48" s="47">
        <v>2018</v>
      </c>
      <c r="B48" s="46">
        <v>1772</v>
      </c>
      <c r="C48" s="46" t="s">
        <v>60</v>
      </c>
      <c r="D48" s="46">
        <v>44.300000000000004</v>
      </c>
      <c r="E48" s="46">
        <v>1830</v>
      </c>
      <c r="F48" s="46" t="s">
        <v>60</v>
      </c>
      <c r="G48" s="46">
        <v>146.4</v>
      </c>
      <c r="H48" s="46">
        <v>14308</v>
      </c>
      <c r="I48" s="46">
        <v>34688.186283367118</v>
      </c>
      <c r="J48" s="46">
        <v>11371.093923942388</v>
      </c>
      <c r="K48" s="46">
        <v>17910</v>
      </c>
      <c r="L48" s="46">
        <v>34688.186283367118</v>
      </c>
      <c r="M48" s="46">
        <v>11561.793923942389</v>
      </c>
    </row>
    <row r="49" spans="1:13" ht="15.75" customHeight="1" thickBot="1" x14ac:dyDescent="0.3">
      <c r="A49" s="47">
        <v>2019</v>
      </c>
      <c r="B49" s="46">
        <v>1520</v>
      </c>
      <c r="C49" s="46" t="s">
        <v>60</v>
      </c>
      <c r="D49" s="46">
        <v>38</v>
      </c>
      <c r="E49" s="46">
        <v>41</v>
      </c>
      <c r="F49" s="46" t="s">
        <v>60</v>
      </c>
      <c r="G49" s="46">
        <v>3.2800000000000002</v>
      </c>
      <c r="H49" s="46">
        <v>11254</v>
      </c>
      <c r="I49" s="46">
        <v>18682.251931230312</v>
      </c>
      <c r="J49" s="46">
        <v>6638.6735175697231</v>
      </c>
      <c r="K49" s="46">
        <v>12815</v>
      </c>
      <c r="L49" s="46">
        <v>18682.251931230312</v>
      </c>
      <c r="M49" s="46">
        <v>6679.9535175697229</v>
      </c>
    </row>
    <row r="50" spans="1:13" ht="15.75" thickBot="1" x14ac:dyDescent="0.3">
      <c r="A50" s="47">
        <v>2020</v>
      </c>
      <c r="B50" s="79">
        <v>843</v>
      </c>
      <c r="C50" s="79" t="s">
        <v>60</v>
      </c>
      <c r="D50" s="79">
        <v>21.075000000000003</v>
      </c>
      <c r="E50" s="79">
        <v>73</v>
      </c>
      <c r="F50" s="79" t="s">
        <v>60</v>
      </c>
      <c r="G50" s="79">
        <v>5.84</v>
      </c>
      <c r="H50" s="79">
        <v>6632</v>
      </c>
      <c r="I50" s="79">
        <v>18530.326312419762</v>
      </c>
      <c r="J50" s="79">
        <v>5927.7674517284959</v>
      </c>
      <c r="K50" s="79">
        <v>7548</v>
      </c>
      <c r="L50" s="79">
        <v>18530.326312419762</v>
      </c>
      <c r="M50" s="79">
        <v>5954.6824517284958</v>
      </c>
    </row>
    <row r="51" spans="1:13" ht="15.75" customHeight="1" thickBot="1" x14ac:dyDescent="0.3">
      <c r="A51" s="47">
        <v>2021</v>
      </c>
      <c r="B51" s="46">
        <v>1775</v>
      </c>
      <c r="C51" s="46" t="s">
        <v>60</v>
      </c>
      <c r="D51" s="46">
        <v>44.375</v>
      </c>
      <c r="E51" s="46">
        <v>10</v>
      </c>
      <c r="F51" s="46" t="s">
        <v>60</v>
      </c>
      <c r="G51" s="46">
        <v>0.8</v>
      </c>
      <c r="H51" s="46">
        <v>13915</v>
      </c>
      <c r="I51" s="39">
        <v>6163.4963110015697</v>
      </c>
      <c r="J51" s="39">
        <v>3669.4920113484204</v>
      </c>
      <c r="K51" s="39">
        <v>15700</v>
      </c>
      <c r="L51" s="39">
        <v>6163.4963110015697</v>
      </c>
      <c r="M51" s="39">
        <v>3714.6670113484206</v>
      </c>
    </row>
    <row r="52" spans="1:13" ht="15.75" customHeight="1" thickBot="1" x14ac:dyDescent="0.3">
      <c r="A52" s="162" t="s">
        <v>77</v>
      </c>
      <c r="B52" s="45">
        <v>2682</v>
      </c>
      <c r="C52" s="45" t="s">
        <v>60</v>
      </c>
      <c r="D52" s="45">
        <v>67.05</v>
      </c>
      <c r="E52" s="45">
        <v>3962</v>
      </c>
      <c r="F52" s="45" t="s">
        <v>60</v>
      </c>
      <c r="G52" s="45">
        <v>316.95999999999998</v>
      </c>
      <c r="H52" s="45">
        <v>10600.333333333334</v>
      </c>
      <c r="I52" s="45">
        <v>4695.3011423203006</v>
      </c>
      <c r="J52" s="45">
        <v>2795.3890394751738</v>
      </c>
      <c r="K52" s="45">
        <v>17244.333333333336</v>
      </c>
      <c r="L52" s="45">
        <v>4695.3011423203006</v>
      </c>
      <c r="M52" s="45">
        <v>3179.3990394751736</v>
      </c>
    </row>
    <row r="53" spans="1:13" x14ac:dyDescent="0.25">
      <c r="A53" s="203" t="s">
        <v>78</v>
      </c>
    </row>
    <row r="54" spans="1:13" x14ac:dyDescent="0.25">
      <c r="A54" s="203" t="s">
        <v>79</v>
      </c>
    </row>
    <row r="55" spans="1:13" x14ac:dyDescent="0.25">
      <c r="A55" s="212" t="s">
        <v>80</v>
      </c>
    </row>
    <row r="57" spans="1:13" ht="17.25" x14ac:dyDescent="0.25">
      <c r="A57" s="28"/>
    </row>
    <row r="100" spans="1:53" s="75" customFormat="1" x14ac:dyDescent="0.25">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6"/>
      <c r="AO100" s="76"/>
      <c r="AP100" s="76"/>
      <c r="AQ100" s="76"/>
      <c r="AR100" s="76"/>
      <c r="AS100" s="76"/>
      <c r="AT100" s="76"/>
      <c r="AU100" s="76"/>
      <c r="AV100" s="76"/>
      <c r="AW100" s="76"/>
      <c r="AX100" s="76"/>
      <c r="AY100" s="76"/>
      <c r="AZ100" s="76"/>
      <c r="BA100" s="76"/>
    </row>
    <row r="102" spans="1:53" ht="15.75" thickBot="1" x14ac:dyDescent="0.3">
      <c r="A102" s="6" t="s">
        <v>143</v>
      </c>
    </row>
    <row r="103" spans="1:53" ht="15.75" thickBot="1" x14ac:dyDescent="0.3">
      <c r="A103" s="251" t="s">
        <v>5</v>
      </c>
      <c r="B103" s="253" t="s">
        <v>76</v>
      </c>
      <c r="C103" s="254"/>
      <c r="D103" s="254"/>
      <c r="E103" s="254"/>
      <c r="F103" s="254"/>
      <c r="G103" s="254"/>
      <c r="H103" s="254"/>
      <c r="I103" s="254"/>
      <c r="J103" s="254"/>
      <c r="K103" s="254"/>
      <c r="L103" s="254"/>
      <c r="M103" s="255"/>
    </row>
    <row r="104" spans="1:53" ht="15.75" thickBot="1" x14ac:dyDescent="0.3">
      <c r="A104" s="252"/>
      <c r="B104" s="253" t="s">
        <v>6</v>
      </c>
      <c r="C104" s="254"/>
      <c r="D104" s="255"/>
      <c r="E104" s="253" t="s">
        <v>7</v>
      </c>
      <c r="F104" s="254"/>
      <c r="G104" s="255"/>
      <c r="H104" s="253" t="s">
        <v>8</v>
      </c>
      <c r="I104" s="254"/>
      <c r="J104" s="255"/>
      <c r="K104" s="253" t="s">
        <v>9</v>
      </c>
      <c r="L104" s="254"/>
      <c r="M104" s="255"/>
    </row>
    <row r="105" spans="1:53" ht="15.75" thickBot="1" x14ac:dyDescent="0.3">
      <c r="A105" s="256"/>
      <c r="B105" s="29" t="s">
        <v>29</v>
      </c>
      <c r="C105" s="93" t="s">
        <v>30</v>
      </c>
      <c r="D105" s="93" t="s">
        <v>21</v>
      </c>
      <c r="E105" s="29" t="s">
        <v>29</v>
      </c>
      <c r="F105" s="29" t="s">
        <v>30</v>
      </c>
      <c r="G105" s="29" t="s">
        <v>21</v>
      </c>
      <c r="H105" s="29" t="s">
        <v>29</v>
      </c>
      <c r="I105" s="29" t="s">
        <v>30</v>
      </c>
      <c r="J105" s="29" t="s">
        <v>21</v>
      </c>
      <c r="K105" s="29" t="s">
        <v>29</v>
      </c>
      <c r="L105" s="29" t="s">
        <v>30</v>
      </c>
      <c r="M105" s="29" t="s">
        <v>21</v>
      </c>
    </row>
    <row r="106" spans="1:53" ht="15.75" customHeight="1" thickBot="1" x14ac:dyDescent="0.3">
      <c r="A106" s="77" t="s">
        <v>13</v>
      </c>
      <c r="B106" s="79">
        <f>IFERROR(AVERAGEIFS(B$2:B$83,$A$2:$A$83,"&gt;=1975",$A$2:$A$83,"&lt;=1978"),"")</f>
        <v>8802</v>
      </c>
      <c r="C106" s="25" t="s">
        <v>60</v>
      </c>
      <c r="D106" s="79">
        <f>IFERROR(AVERAGEIFS(D$2:D$83,$A$2:$A$83,"&gt;=1975",$A$2:$A$83,"&lt;=1978"),"")</f>
        <v>220.05</v>
      </c>
      <c r="E106" s="79">
        <f>IFERROR(AVERAGEIFS(E$2:E$83,$A$2:$A$83,"&gt;=1975",$A$2:$A$83,"&lt;=1978"),"")</f>
        <v>10897.5</v>
      </c>
      <c r="F106" s="25" t="s">
        <v>60</v>
      </c>
      <c r="G106" s="79">
        <f>IFERROR(AVERAGEIFS(G$2:G$83,$A$2:$A$83,"&gt;=1975",$A$2:$A$83,"&lt;=1978"),"")</f>
        <v>871.8</v>
      </c>
      <c r="H106" s="79">
        <f>IFERROR(AVERAGEIFS(H$2:H$83,$A$2:$A$83,"&gt;=1975",$A$2:$A$83,"&lt;=1978"),"")</f>
        <v>68131.5</v>
      </c>
      <c r="I106" s="25" t="s">
        <v>60</v>
      </c>
      <c r="J106" s="79">
        <f>IFERROR(AVERAGEIFS(J$2:J$83,$A$2:$A$83,"&gt;=1975",$A$2:$A$83,"&lt;=1978"),"")</f>
        <v>9879.0674999999992</v>
      </c>
      <c r="K106" s="79">
        <f>IFERROR(AVERAGEIFS(K$2:K$83,$A$2:$A$83,"&gt;=1975",$A$2:$A$83,"&lt;=1978"),"")</f>
        <v>87831</v>
      </c>
      <c r="L106" s="25" t="s">
        <v>60</v>
      </c>
      <c r="M106" s="79">
        <f>IFERROR(AVERAGEIFS(M$2:M$83,$A$2:$A$83,"&gt;=1975",$A$2:$A$83,"&lt;=1978"),"")</f>
        <v>10970.9175</v>
      </c>
    </row>
    <row r="107" spans="1:53" ht="15.75" customHeight="1" thickBot="1" x14ac:dyDescent="0.3">
      <c r="A107" s="77" t="s">
        <v>14</v>
      </c>
      <c r="B107" s="79">
        <f>IFERROR(AVERAGEIFS(B$2:B$83,$A$2:$A$83,"&gt;=1979",$A$2:$A$83,"&lt;=1984"),"")</f>
        <v>14522</v>
      </c>
      <c r="C107" s="25" t="s">
        <v>60</v>
      </c>
      <c r="D107" s="79">
        <f>IFERROR(AVERAGEIFS(D$2:D$83,$A$2:$A$83,"&gt;=1979",$A$2:$A$83,"&lt;=1984"),"")</f>
        <v>363.05</v>
      </c>
      <c r="E107" s="79">
        <f>IFERROR(AVERAGEIFS(E$2:E$83,$A$2:$A$83,"&gt;=1979",$A$2:$A$83,"&lt;=1984"),"")</f>
        <v>17077.833333333332</v>
      </c>
      <c r="F107" s="25" t="s">
        <v>60</v>
      </c>
      <c r="G107" s="79">
        <f>IFERROR(AVERAGEIFS(G$2:G$83,$A$2:$A$83,"&gt;=1979",$A$2:$A$83,"&lt;=1984"),"")</f>
        <v>1366.2266666666667</v>
      </c>
      <c r="H107" s="79">
        <f>IFERROR(AVERAGEIFS(H$2:H$83,$A$2:$A$83,"&gt;=1979",$A$2:$A$83,"&lt;=1984"),"")</f>
        <v>51794.333333333336</v>
      </c>
      <c r="I107" s="25" t="s">
        <v>60</v>
      </c>
      <c r="J107" s="79">
        <f>IFERROR(AVERAGEIFS(J$2:J$83,$A$2:$A$83,"&gt;=1979",$A$2:$A$83,"&lt;=1984"),"")</f>
        <v>7510.1783333333333</v>
      </c>
      <c r="K107" s="79">
        <f>IFERROR(AVERAGEIFS(K$2:K$83,$A$2:$A$83,"&gt;=1979",$A$2:$A$83,"&lt;=1984"),"")</f>
        <v>83394.166666666672</v>
      </c>
      <c r="L107" s="25" t="s">
        <v>60</v>
      </c>
      <c r="M107" s="79">
        <f>IFERROR(AVERAGEIFS(M$2:M$83,$A$2:$A$83,"&gt;=1979",$A$2:$A$83,"&lt;=1984"),"")</f>
        <v>9239.4549999999999</v>
      </c>
    </row>
    <row r="108" spans="1:53" ht="15.75" customHeight="1" thickBot="1" x14ac:dyDescent="0.3">
      <c r="A108" s="77" t="s">
        <v>15</v>
      </c>
      <c r="B108" s="79">
        <f>IFERROR(AVERAGEIFS(B$2:B$83,$A$2:$A$83,"&gt;=1985",$A$2:$A$83,"&lt;=1995"),"")</f>
        <v>30859.454545454544</v>
      </c>
      <c r="C108" s="25" t="s">
        <v>60</v>
      </c>
      <c r="D108" s="79">
        <f>IFERROR(AVERAGEIFS(D$2:D$83,$A$2:$A$83,"&gt;=1985",$A$2:$A$83,"&lt;=1995"),"")</f>
        <v>771.48636363636365</v>
      </c>
      <c r="E108" s="79">
        <f>IFERROR(AVERAGEIFS(E$2:E$83,$A$2:$A$83,"&gt;=1985",$A$2:$A$83,"&lt;=1995"),"")</f>
        <v>7793.272727272727</v>
      </c>
      <c r="F108" s="25" t="s">
        <v>60</v>
      </c>
      <c r="G108" s="79">
        <f>IFERROR(AVERAGEIFS(G$2:G$83,$A$2:$A$83,"&gt;=1985",$A$2:$A$83,"&lt;=1995"),"")</f>
        <v>623.46181818181822</v>
      </c>
      <c r="H108" s="79">
        <f>IFERROR(AVERAGEIFS(H$2:H$83,$A$2:$A$83,"&gt;=1985",$A$2:$A$83,"&lt;=1995"),"")</f>
        <v>38792.63636363636</v>
      </c>
      <c r="I108" s="25" t="s">
        <v>60</v>
      </c>
      <c r="J108" s="79">
        <f>IFERROR(AVERAGEIFS(J$2:J$83,$A$2:$A$83,"&gt;=1985",$A$2:$A$83,"&lt;=1995"),"")</f>
        <v>5624.9322727272729</v>
      </c>
      <c r="K108" s="79">
        <f>IFERROR(AVERAGEIFS(K$2:K$83,$A$2:$A$83,"&gt;=1985",$A$2:$A$83,"&lt;=1995"),"")</f>
        <v>77445.363636363632</v>
      </c>
      <c r="L108" s="25" t="s">
        <v>60</v>
      </c>
      <c r="M108" s="79">
        <f>IFERROR(AVERAGEIFS(M$2:M$83,$A$2:$A$83,"&gt;=1985",$A$2:$A$83,"&lt;=1995"),"")</f>
        <v>7019.8804545454532</v>
      </c>
    </row>
    <row r="109" spans="1:53" ht="15.75" customHeight="1" thickBot="1" x14ac:dyDescent="0.3">
      <c r="A109" s="77" t="s">
        <v>16</v>
      </c>
      <c r="B109" s="79">
        <f>IFERROR(AVERAGEIFS(B$2:B$83,$A$2:$A$83,"&gt;=1996",$A$2:$A$83,"&lt;=1998"),"")</f>
        <v>3821.3333333333335</v>
      </c>
      <c r="C109" s="25" t="s">
        <v>60</v>
      </c>
      <c r="D109" s="79">
        <f>IFERROR(AVERAGEIFS(D$2:D$83,$A$2:$A$83,"&gt;=1996",$A$2:$A$83,"&lt;=1998"),"")</f>
        <v>95.533333333333346</v>
      </c>
      <c r="E109" s="79">
        <f>IFERROR(AVERAGEIFS(E$2:E$83,$A$2:$A$83,"&gt;=1996",$A$2:$A$83,"&lt;=1998"),"")</f>
        <v>454</v>
      </c>
      <c r="F109" s="25" t="s">
        <v>60</v>
      </c>
      <c r="G109" s="79">
        <f>IFERROR(AVERAGEIFS(G$2:G$83,$A$2:$A$83,"&gt;=1996",$A$2:$A$83,"&lt;=1998"),"")</f>
        <v>36.32</v>
      </c>
      <c r="H109" s="79">
        <f>IFERROR(AVERAGEIFS(H$2:H$83,$A$2:$A$83,"&gt;=1996",$A$2:$A$83,"&lt;=1998"),"")</f>
        <v>6407.333333333333</v>
      </c>
      <c r="I109" s="25" t="s">
        <v>60</v>
      </c>
      <c r="J109" s="79">
        <f>IFERROR(AVERAGEIFS(J$2:J$83,$A$2:$A$83,"&gt;=1996",$A$2:$A$83,"&lt;=1998"),"")</f>
        <v>929.06333333333339</v>
      </c>
      <c r="K109" s="79">
        <f>IFERROR(AVERAGEIFS(K$2:K$83,$A$2:$A$83,"&gt;=1996",$A$2:$A$83,"&lt;=1998"),"")</f>
        <v>10682.666666666666</v>
      </c>
      <c r="L109" s="25" t="s">
        <v>60</v>
      </c>
      <c r="M109" s="79">
        <f>IFERROR(AVERAGEIFS(M$2:M$83,$A$2:$A$83,"&gt;=1996",$A$2:$A$83,"&lt;=1998"),"")</f>
        <v>1060.9166666666667</v>
      </c>
    </row>
    <row r="110" spans="1:53" ht="15.75" customHeight="1" thickBot="1" x14ac:dyDescent="0.3">
      <c r="A110" s="5" t="s">
        <v>17</v>
      </c>
      <c r="B110" s="79">
        <f>IFERROR(AVERAGEIFS(B$2:B$83,$A$2:$A$83,"&gt;=1999",$A$2:$A$83,"&lt;=2008"),"")</f>
        <v>3852.2</v>
      </c>
      <c r="C110" s="25" t="s">
        <v>60</v>
      </c>
      <c r="D110" s="79">
        <f>IFERROR(AVERAGEIFS(D$2:D$83,$A$2:$A$83,"&gt;=1999",$A$2:$A$83,"&lt;=2008"),"")</f>
        <v>96.304999999999978</v>
      </c>
      <c r="E110" s="79">
        <f>IFERROR(AVERAGEIFS(E$2:E$83,$A$2:$A$83,"&gt;=1999",$A$2:$A$83,"&lt;=2008"),"")</f>
        <v>1075</v>
      </c>
      <c r="F110" s="25" t="s">
        <v>60</v>
      </c>
      <c r="G110" s="79">
        <f t="shared" ref="G110:M110" si="0">IFERROR(AVERAGEIFS(G$2:G$83,$A$2:$A$83,"&gt;=1999",$A$2:$A$83,"&lt;=2008"),"")</f>
        <v>86</v>
      </c>
      <c r="H110" s="79">
        <f t="shared" si="0"/>
        <v>4052.2</v>
      </c>
      <c r="I110" s="79">
        <f t="shared" si="0"/>
        <v>18663.305903316017</v>
      </c>
      <c r="J110" s="79">
        <f t="shared" si="0"/>
        <v>3588.6285892532151</v>
      </c>
      <c r="K110" s="79">
        <f t="shared" si="0"/>
        <v>8979.4</v>
      </c>
      <c r="L110" s="79">
        <f t="shared" si="0"/>
        <v>18663.305903316017</v>
      </c>
      <c r="M110" s="79">
        <f t="shared" si="0"/>
        <v>3770.9335892532154</v>
      </c>
    </row>
    <row r="111" spans="1:53" ht="15.75" customHeight="1" thickBot="1" x14ac:dyDescent="0.3">
      <c r="A111" s="27">
        <v>2009</v>
      </c>
      <c r="B111" s="30">
        <f t="shared" ref="B111:M124" si="1">IF(VLOOKUP($A111,$A$3:$Z$92,COLUMN(B111),FALSE)="","",VLOOKUP($A111,$A$3:$Z$92,COLUMN(B111),FALSE))</f>
        <v>3359</v>
      </c>
      <c r="C111" s="30" t="str">
        <f t="shared" si="1"/>
        <v>NA</v>
      </c>
      <c r="D111" s="30">
        <f t="shared" si="1"/>
        <v>83.975000000000009</v>
      </c>
      <c r="E111" s="30">
        <f t="shared" si="1"/>
        <v>99</v>
      </c>
      <c r="F111" s="30" t="str">
        <f t="shared" si="1"/>
        <v>NA</v>
      </c>
      <c r="G111" s="30">
        <f t="shared" si="1"/>
        <v>7.92</v>
      </c>
      <c r="H111" s="30">
        <f t="shared" si="1"/>
        <v>11167</v>
      </c>
      <c r="I111" s="30">
        <f t="shared" si="1"/>
        <v>46046.523896984916</v>
      </c>
      <c r="J111" s="30">
        <f t="shared" si="1"/>
        <v>13959.683404391955</v>
      </c>
      <c r="K111" s="30">
        <f t="shared" si="1"/>
        <v>14625</v>
      </c>
      <c r="L111" s="30">
        <f t="shared" si="1"/>
        <v>46046.523896984916</v>
      </c>
      <c r="M111" s="30">
        <f t="shared" si="1"/>
        <v>14051.578404391956</v>
      </c>
    </row>
    <row r="112" spans="1:53" ht="15.75" customHeight="1" thickBot="1" x14ac:dyDescent="0.3">
      <c r="A112" s="27">
        <v>2010</v>
      </c>
      <c r="B112" s="30">
        <f t="shared" si="1"/>
        <v>2216</v>
      </c>
      <c r="C112" s="30" t="str">
        <f t="shared" si="1"/>
        <v>NA</v>
      </c>
      <c r="D112" s="30">
        <f t="shared" si="1"/>
        <v>55.400000000000006</v>
      </c>
      <c r="E112" s="30">
        <f t="shared" si="1"/>
        <v>2220</v>
      </c>
      <c r="F112" s="30" t="str">
        <f t="shared" si="1"/>
        <v>NA</v>
      </c>
      <c r="G112" s="30">
        <f t="shared" si="1"/>
        <v>177.6</v>
      </c>
      <c r="H112" s="30">
        <f t="shared" si="1"/>
        <v>11508</v>
      </c>
      <c r="I112" s="30">
        <f t="shared" si="1"/>
        <v>38036.098117112393</v>
      </c>
      <c r="J112" s="30">
        <f t="shared" si="1"/>
        <v>11862.334295386121</v>
      </c>
      <c r="K112" s="30">
        <f t="shared" si="1"/>
        <v>15944</v>
      </c>
      <c r="L112" s="30">
        <f t="shared" si="1"/>
        <v>38036.098117112393</v>
      </c>
      <c r="M112" s="30">
        <f t="shared" si="1"/>
        <v>12095.334295386121</v>
      </c>
    </row>
    <row r="113" spans="1:13" ht="15.75" customHeight="1" thickBot="1" x14ac:dyDescent="0.3">
      <c r="A113" s="27">
        <v>2011</v>
      </c>
      <c r="B113" s="30">
        <f t="shared" si="1"/>
        <v>3818</v>
      </c>
      <c r="C113" s="30" t="str">
        <f t="shared" si="1"/>
        <v>NA</v>
      </c>
      <c r="D113" s="30">
        <f t="shared" si="1"/>
        <v>95.45</v>
      </c>
      <c r="E113" s="30">
        <f t="shared" si="1"/>
        <v>359</v>
      </c>
      <c r="F113" s="30" t="str">
        <f t="shared" si="1"/>
        <v>NA</v>
      </c>
      <c r="G113" s="30">
        <f t="shared" si="1"/>
        <v>28.72</v>
      </c>
      <c r="H113" s="30">
        <f t="shared" si="1"/>
        <v>9504</v>
      </c>
      <c r="I113" s="30">
        <f t="shared" si="1"/>
        <v>20600.554224759206</v>
      </c>
      <c r="J113" s="30">
        <f t="shared" si="1"/>
        <v>6899.0285322354666</v>
      </c>
      <c r="K113" s="30">
        <f t="shared" si="1"/>
        <v>13681</v>
      </c>
      <c r="L113" s="30">
        <f t="shared" si="1"/>
        <v>20600.554224759206</v>
      </c>
      <c r="M113" s="30">
        <f t="shared" si="1"/>
        <v>7023.1985322354667</v>
      </c>
    </row>
    <row r="114" spans="1:13" ht="15.75" customHeight="1" thickBot="1" x14ac:dyDescent="0.3">
      <c r="A114" s="27">
        <v>2012</v>
      </c>
      <c r="B114" s="30">
        <f t="shared" si="1"/>
        <v>2350</v>
      </c>
      <c r="C114" s="30" t="str">
        <f t="shared" si="1"/>
        <v>NA</v>
      </c>
      <c r="D114" s="30">
        <f t="shared" si="1"/>
        <v>58.75</v>
      </c>
      <c r="E114" s="30">
        <f t="shared" si="1"/>
        <v>1544</v>
      </c>
      <c r="F114" s="30" t="str">
        <f t="shared" si="1"/>
        <v>NA</v>
      </c>
      <c r="G114" s="30">
        <f t="shared" si="1"/>
        <v>123.52</v>
      </c>
      <c r="H114" s="30">
        <f t="shared" si="1"/>
        <v>13854</v>
      </c>
      <c r="I114" s="30">
        <f t="shared" si="1"/>
        <v>27474.855792963026</v>
      </c>
      <c r="J114" s="30">
        <f t="shared" si="1"/>
        <v>9372.0913525140895</v>
      </c>
      <c r="K114" s="30">
        <f t="shared" si="1"/>
        <v>17748</v>
      </c>
      <c r="L114" s="30">
        <f t="shared" si="1"/>
        <v>27474.855792963026</v>
      </c>
      <c r="M114" s="30">
        <f t="shared" si="1"/>
        <v>9554.36135251409</v>
      </c>
    </row>
    <row r="115" spans="1:13" ht="15.75" customHeight="1" thickBot="1" x14ac:dyDescent="0.3">
      <c r="A115" s="27">
        <v>2013</v>
      </c>
      <c r="B115" s="30">
        <f t="shared" si="1"/>
        <v>3295</v>
      </c>
      <c r="C115" s="30" t="str">
        <f t="shared" si="1"/>
        <v>NA</v>
      </c>
      <c r="D115" s="30">
        <f t="shared" si="1"/>
        <v>82.375</v>
      </c>
      <c r="E115" s="30">
        <f t="shared" si="1"/>
        <v>511</v>
      </c>
      <c r="F115" s="30" t="str">
        <f t="shared" si="1"/>
        <v>NA</v>
      </c>
      <c r="G115" s="30">
        <f t="shared" si="1"/>
        <v>40.880000000000003</v>
      </c>
      <c r="H115" s="30">
        <f t="shared" si="1"/>
        <v>14900</v>
      </c>
      <c r="I115" s="30">
        <f t="shared" si="1"/>
        <v>57362.931809222435</v>
      </c>
      <c r="J115" s="30">
        <f t="shared" si="1"/>
        <v>17533.765724871613</v>
      </c>
      <c r="K115" s="30">
        <f t="shared" si="1"/>
        <v>18706</v>
      </c>
      <c r="L115" s="30">
        <f t="shared" si="1"/>
        <v>57362.931809222435</v>
      </c>
      <c r="M115" s="30">
        <f t="shared" si="1"/>
        <v>17657.020724871614</v>
      </c>
    </row>
    <row r="116" spans="1:13" ht="15.75" customHeight="1" thickBot="1" x14ac:dyDescent="0.3">
      <c r="A116" s="27">
        <v>2014</v>
      </c>
      <c r="B116" s="30">
        <f t="shared" si="1"/>
        <v>4512</v>
      </c>
      <c r="C116" s="30" t="str">
        <f t="shared" si="1"/>
        <v>NA</v>
      </c>
      <c r="D116" s="30">
        <f t="shared" si="1"/>
        <v>112.80000000000001</v>
      </c>
      <c r="E116" s="30">
        <f t="shared" si="1"/>
        <v>1314</v>
      </c>
      <c r="F116" s="30" t="str">
        <f t="shared" si="1"/>
        <v>NA</v>
      </c>
      <c r="G116" s="30">
        <f t="shared" si="1"/>
        <v>105.12</v>
      </c>
      <c r="H116" s="30">
        <f t="shared" si="1"/>
        <v>11059</v>
      </c>
      <c r="I116" s="30">
        <f t="shared" si="1"/>
        <v>26097.660130938282</v>
      </c>
      <c r="J116" s="30">
        <f t="shared" si="1"/>
        <v>8597.7279150914601</v>
      </c>
      <c r="K116" s="30">
        <f t="shared" si="1"/>
        <v>16885</v>
      </c>
      <c r="L116" s="30">
        <f t="shared" si="1"/>
        <v>26097.660130938282</v>
      </c>
      <c r="M116" s="30">
        <f t="shared" si="1"/>
        <v>8815.6479150914602</v>
      </c>
    </row>
    <row r="117" spans="1:13" ht="15.75" customHeight="1" thickBot="1" x14ac:dyDescent="0.3">
      <c r="A117" s="27">
        <v>2015</v>
      </c>
      <c r="B117" s="30">
        <f t="shared" si="1"/>
        <v>4876</v>
      </c>
      <c r="C117" s="30" t="str">
        <f t="shared" si="1"/>
        <v>NA</v>
      </c>
      <c r="D117" s="30">
        <f t="shared" si="1"/>
        <v>121.9</v>
      </c>
      <c r="E117" s="30">
        <f t="shared" si="1"/>
        <v>831</v>
      </c>
      <c r="F117" s="30" t="str">
        <f t="shared" si="1"/>
        <v>NA</v>
      </c>
      <c r="G117" s="30">
        <f t="shared" si="1"/>
        <v>66.48</v>
      </c>
      <c r="H117" s="30">
        <f t="shared" si="1"/>
        <v>11811</v>
      </c>
      <c r="I117" s="30">
        <f t="shared" si="1"/>
        <v>31565.023023252437</v>
      </c>
      <c r="J117" s="30">
        <f t="shared" si="1"/>
        <v>10172.021170231652</v>
      </c>
      <c r="K117" s="30">
        <f t="shared" si="1"/>
        <v>17518</v>
      </c>
      <c r="L117" s="30">
        <f t="shared" si="1"/>
        <v>31565.023023252437</v>
      </c>
      <c r="M117" s="30">
        <f t="shared" si="1"/>
        <v>10360.401170231651</v>
      </c>
    </row>
    <row r="118" spans="1:13" ht="15.75" customHeight="1" thickBot="1" x14ac:dyDescent="0.3">
      <c r="A118" s="27">
        <v>2016</v>
      </c>
      <c r="B118" s="30">
        <f t="shared" si="1"/>
        <v>578</v>
      </c>
      <c r="C118" s="30" t="str">
        <f t="shared" si="1"/>
        <v>NA</v>
      </c>
      <c r="D118" s="30">
        <f t="shared" si="1"/>
        <v>14.450000000000001</v>
      </c>
      <c r="E118" s="30">
        <f t="shared" si="1"/>
        <v>254</v>
      </c>
      <c r="F118" s="30" t="str">
        <f t="shared" si="1"/>
        <v>NA</v>
      </c>
      <c r="G118" s="30">
        <f t="shared" si="1"/>
        <v>20.32</v>
      </c>
      <c r="H118" s="30">
        <f t="shared" si="1"/>
        <v>9651</v>
      </c>
      <c r="I118" s="30">
        <f t="shared" si="1"/>
        <v>25124.378925343895</v>
      </c>
      <c r="J118" s="30">
        <f t="shared" si="1"/>
        <v>8132.7285519921634</v>
      </c>
      <c r="K118" s="30">
        <f t="shared" si="1"/>
        <v>10483</v>
      </c>
      <c r="L118" s="30">
        <f t="shared" si="1"/>
        <v>25124.378925343895</v>
      </c>
      <c r="M118" s="30">
        <f t="shared" si="1"/>
        <v>8167.4985519921638</v>
      </c>
    </row>
    <row r="119" spans="1:13" ht="15.75" customHeight="1" thickBot="1" x14ac:dyDescent="0.3">
      <c r="A119" s="27">
        <v>2017</v>
      </c>
      <c r="B119" s="30">
        <f t="shared" si="1"/>
        <v>1703</v>
      </c>
      <c r="C119" s="30" t="str">
        <f t="shared" si="1"/>
        <v>NA</v>
      </c>
      <c r="D119" s="30">
        <f t="shared" si="1"/>
        <v>42.575000000000003</v>
      </c>
      <c r="E119" s="30">
        <f t="shared" si="1"/>
        <v>50</v>
      </c>
      <c r="F119" s="30" t="str">
        <f t="shared" si="1"/>
        <v>NA</v>
      </c>
      <c r="G119" s="30">
        <f t="shared" si="1"/>
        <v>4</v>
      </c>
      <c r="H119" s="30">
        <f t="shared" si="1"/>
        <v>9894</v>
      </c>
      <c r="I119" s="30">
        <f t="shared" si="1"/>
        <v>47534.694891681109</v>
      </c>
      <c r="J119" s="30">
        <f t="shared" si="1"/>
        <v>14173.928230970536</v>
      </c>
      <c r="K119" s="30">
        <f t="shared" si="1"/>
        <v>11647</v>
      </c>
      <c r="L119" s="30">
        <f t="shared" si="1"/>
        <v>47534.694891681109</v>
      </c>
      <c r="M119" s="30">
        <f t="shared" si="1"/>
        <v>14220.503230970537</v>
      </c>
    </row>
    <row r="120" spans="1:13" ht="15.75" customHeight="1" thickBot="1" x14ac:dyDescent="0.3">
      <c r="A120" s="47">
        <v>2018</v>
      </c>
      <c r="B120" s="30">
        <f t="shared" si="1"/>
        <v>1772</v>
      </c>
      <c r="C120" s="30" t="str">
        <f t="shared" si="1"/>
        <v>NA</v>
      </c>
      <c r="D120" s="30">
        <f t="shared" si="1"/>
        <v>44.300000000000004</v>
      </c>
      <c r="E120" s="30">
        <f t="shared" si="1"/>
        <v>1830</v>
      </c>
      <c r="F120" s="30" t="str">
        <f t="shared" si="1"/>
        <v>NA</v>
      </c>
      <c r="G120" s="30">
        <f t="shared" si="1"/>
        <v>146.4</v>
      </c>
      <c r="H120" s="30">
        <f t="shared" si="1"/>
        <v>14308</v>
      </c>
      <c r="I120" s="30">
        <f t="shared" si="1"/>
        <v>34688.186283367118</v>
      </c>
      <c r="J120" s="30">
        <f t="shared" si="1"/>
        <v>11371.093923942388</v>
      </c>
      <c r="K120" s="30">
        <f t="shared" si="1"/>
        <v>17910</v>
      </c>
      <c r="L120" s="30">
        <f t="shared" si="1"/>
        <v>34688.186283367118</v>
      </c>
      <c r="M120" s="30">
        <f t="shared" si="1"/>
        <v>11561.793923942389</v>
      </c>
    </row>
    <row r="121" spans="1:13" ht="15.75" customHeight="1" thickBot="1" x14ac:dyDescent="0.3">
      <c r="A121" s="47">
        <v>2019</v>
      </c>
      <c r="B121" s="30">
        <f t="shared" si="1"/>
        <v>1520</v>
      </c>
      <c r="C121" s="30" t="str">
        <f t="shared" si="1"/>
        <v>NA</v>
      </c>
      <c r="D121" s="30">
        <f t="shared" si="1"/>
        <v>38</v>
      </c>
      <c r="E121" s="30">
        <f t="shared" si="1"/>
        <v>41</v>
      </c>
      <c r="F121" s="30" t="str">
        <f t="shared" si="1"/>
        <v>NA</v>
      </c>
      <c r="G121" s="30">
        <f t="shared" si="1"/>
        <v>3.2800000000000002</v>
      </c>
      <c r="H121" s="30">
        <f t="shared" si="1"/>
        <v>11254</v>
      </c>
      <c r="I121" s="30">
        <f t="shared" si="1"/>
        <v>18682.251931230312</v>
      </c>
      <c r="J121" s="30">
        <f t="shared" si="1"/>
        <v>6638.6735175697231</v>
      </c>
      <c r="K121" s="30">
        <f t="shared" si="1"/>
        <v>12815</v>
      </c>
      <c r="L121" s="30">
        <f t="shared" si="1"/>
        <v>18682.251931230312</v>
      </c>
      <c r="M121" s="30">
        <f t="shared" si="1"/>
        <v>6679.9535175697229</v>
      </c>
    </row>
    <row r="122" spans="1:13" ht="15.75" thickBot="1" x14ac:dyDescent="0.3">
      <c r="A122" s="47">
        <v>2020</v>
      </c>
      <c r="B122" s="30">
        <f>IF(VLOOKUP($A122,$A$3:$Z$92,COLUMN(B122),FALSE)="","",VLOOKUP($A122,$A$3:$Z$92,COLUMN(B122),FALSE))</f>
        <v>843</v>
      </c>
      <c r="C122" s="30" t="str">
        <f t="shared" si="1"/>
        <v>NA</v>
      </c>
      <c r="D122" s="30">
        <f t="shared" si="1"/>
        <v>21.075000000000003</v>
      </c>
      <c r="E122" s="30">
        <f t="shared" si="1"/>
        <v>73</v>
      </c>
      <c r="F122" s="30" t="str">
        <f t="shared" si="1"/>
        <v>NA</v>
      </c>
      <c r="G122" s="30">
        <f t="shared" si="1"/>
        <v>5.84</v>
      </c>
      <c r="H122" s="30">
        <f t="shared" si="1"/>
        <v>6632</v>
      </c>
      <c r="I122" s="30">
        <f t="shared" si="1"/>
        <v>18530.326312419762</v>
      </c>
      <c r="J122" s="30">
        <f t="shared" si="1"/>
        <v>5927.7674517284959</v>
      </c>
      <c r="K122" s="30">
        <f t="shared" si="1"/>
        <v>7548</v>
      </c>
      <c r="L122" s="30">
        <f t="shared" si="1"/>
        <v>18530.326312419762</v>
      </c>
      <c r="M122" s="30">
        <f t="shared" si="1"/>
        <v>5954.6824517284958</v>
      </c>
    </row>
    <row r="123" spans="1:13" ht="15.75" customHeight="1" thickBot="1" x14ac:dyDescent="0.3">
      <c r="A123" s="47">
        <v>2021</v>
      </c>
      <c r="B123" s="30">
        <f t="shared" si="1"/>
        <v>1775</v>
      </c>
      <c r="C123" s="30" t="str">
        <f t="shared" si="1"/>
        <v>NA</v>
      </c>
      <c r="D123" s="30">
        <f t="shared" si="1"/>
        <v>44.375</v>
      </c>
      <c r="E123" s="30">
        <f t="shared" si="1"/>
        <v>10</v>
      </c>
      <c r="F123" s="30" t="str">
        <f t="shared" si="1"/>
        <v>NA</v>
      </c>
      <c r="G123" s="30">
        <f t="shared" si="1"/>
        <v>0.8</v>
      </c>
      <c r="H123" s="30">
        <f t="shared" si="1"/>
        <v>13915</v>
      </c>
      <c r="I123" s="30">
        <f t="shared" si="1"/>
        <v>6163.4963110015697</v>
      </c>
      <c r="J123" s="30">
        <f t="shared" si="1"/>
        <v>3669.4920113484204</v>
      </c>
      <c r="K123" s="30">
        <f t="shared" si="1"/>
        <v>15700</v>
      </c>
      <c r="L123" s="30">
        <f t="shared" si="1"/>
        <v>6163.4963110015697</v>
      </c>
      <c r="M123" s="30">
        <f t="shared" si="1"/>
        <v>3714.6670113484206</v>
      </c>
    </row>
    <row r="124" spans="1:13" ht="15.75" customHeight="1" thickBot="1" x14ac:dyDescent="0.3">
      <c r="A124" s="162" t="s">
        <v>77</v>
      </c>
      <c r="B124" s="30">
        <f t="shared" si="1"/>
        <v>2682</v>
      </c>
      <c r="C124" s="30" t="str">
        <f t="shared" si="1"/>
        <v>NA</v>
      </c>
      <c r="D124" s="30">
        <f t="shared" si="1"/>
        <v>67.05</v>
      </c>
      <c r="E124" s="30">
        <f t="shared" si="1"/>
        <v>3962</v>
      </c>
      <c r="F124" s="30" t="str">
        <f t="shared" si="1"/>
        <v>NA</v>
      </c>
      <c r="G124" s="30">
        <f t="shared" si="1"/>
        <v>316.95999999999998</v>
      </c>
      <c r="H124" s="30">
        <f t="shared" si="1"/>
        <v>10600.333333333334</v>
      </c>
      <c r="I124" s="30">
        <f t="shared" si="1"/>
        <v>4695.3011423203006</v>
      </c>
      <c r="J124" s="30">
        <f t="shared" si="1"/>
        <v>2795.3890394751738</v>
      </c>
      <c r="K124" s="30">
        <f t="shared" si="1"/>
        <v>17244.333333333336</v>
      </c>
      <c r="L124" s="30">
        <f t="shared" si="1"/>
        <v>4695.3011423203006</v>
      </c>
      <c r="M124" s="30">
        <f t="shared" si="1"/>
        <v>3179.3990394751736</v>
      </c>
    </row>
    <row r="125" spans="1:13" x14ac:dyDescent="0.25">
      <c r="A125" s="203" t="s">
        <v>78</v>
      </c>
    </row>
    <row r="126" spans="1:13" x14ac:dyDescent="0.25">
      <c r="A126" s="203" t="s">
        <v>79</v>
      </c>
    </row>
    <row r="127" spans="1:13" x14ac:dyDescent="0.25">
      <c r="A127" s="212" t="s">
        <v>80</v>
      </c>
    </row>
    <row r="129" spans="1:1" ht="17.25" x14ac:dyDescent="0.25">
      <c r="A129" s="28"/>
    </row>
  </sheetData>
  <mergeCells count="12">
    <mergeCell ref="A2:A4"/>
    <mergeCell ref="B2:M2"/>
    <mergeCell ref="B3:D3"/>
    <mergeCell ref="E3:G3"/>
    <mergeCell ref="H3:J3"/>
    <mergeCell ref="K3:M3"/>
    <mergeCell ref="A103:A105"/>
    <mergeCell ref="B103:M103"/>
    <mergeCell ref="B104:D104"/>
    <mergeCell ref="E104:G104"/>
    <mergeCell ref="H104:J104"/>
    <mergeCell ref="K104:M104"/>
  </mergeCells>
  <phoneticPr fontId="51" type="noConversion"/>
  <pageMargins left="0.7" right="0.7" top="0.75" bottom="0.75" header="0.3" footer="0.3"/>
  <pageSetup orientation="landscape" horizontalDpi="1200" verticalDpi="1200" r:id="rId1"/>
  <ignoredErrors>
    <ignoredError sqref="A52 A124"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BA127"/>
  <sheetViews>
    <sheetView zoomScale="70" zoomScaleNormal="70" workbookViewId="0">
      <pane ySplit="4" topLeftCell="A85" activePane="bottomLeft" state="frozen"/>
      <selection pane="bottomLeft" activeCell="A100" sqref="A100"/>
    </sheetView>
  </sheetViews>
  <sheetFormatPr defaultColWidth="8.85546875" defaultRowHeight="15" x14ac:dyDescent="0.25"/>
  <cols>
    <col min="1" max="1" width="11.42578125" style="6" customWidth="1"/>
    <col min="2" max="5" width="8.85546875" style="12"/>
    <col min="6" max="6" width="9.85546875" style="12" bestFit="1" customWidth="1"/>
    <col min="7" max="53" width="8.85546875" style="12"/>
    <col min="54" max="16384" width="8.85546875" style="6"/>
  </cols>
  <sheetData>
    <row r="1" spans="1:13" ht="15.75" customHeight="1" thickBot="1" x14ac:dyDescent="0.3">
      <c r="A1" s="6" t="s">
        <v>144</v>
      </c>
    </row>
    <row r="2" spans="1:13" ht="15.75" customHeight="1" thickBot="1" x14ac:dyDescent="0.3">
      <c r="A2" s="251" t="s">
        <v>5</v>
      </c>
      <c r="B2" s="253" t="s">
        <v>81</v>
      </c>
      <c r="C2" s="254"/>
      <c r="D2" s="254"/>
      <c r="E2" s="254"/>
      <c r="F2" s="254"/>
      <c r="G2" s="254"/>
      <c r="H2" s="254"/>
      <c r="I2" s="254"/>
      <c r="J2" s="254"/>
      <c r="K2" s="254"/>
      <c r="L2" s="254"/>
      <c r="M2" s="255"/>
    </row>
    <row r="3" spans="1:13" ht="15.75" customHeight="1" thickBot="1" x14ac:dyDescent="0.3">
      <c r="A3" s="252"/>
      <c r="B3" s="253" t="s">
        <v>6</v>
      </c>
      <c r="C3" s="254"/>
      <c r="D3" s="255"/>
      <c r="E3" s="253" t="s">
        <v>7</v>
      </c>
      <c r="F3" s="254"/>
      <c r="G3" s="255"/>
      <c r="H3" s="253" t="s">
        <v>8</v>
      </c>
      <c r="I3" s="254"/>
      <c r="J3" s="255"/>
      <c r="K3" s="253" t="s">
        <v>9</v>
      </c>
      <c r="L3" s="254"/>
      <c r="M3" s="255"/>
    </row>
    <row r="4" spans="1:13" ht="15.75" customHeight="1" thickBot="1" x14ac:dyDescent="0.3">
      <c r="A4" s="256"/>
      <c r="B4" s="29" t="s">
        <v>29</v>
      </c>
      <c r="C4" s="93" t="s">
        <v>30</v>
      </c>
      <c r="D4" s="93" t="s">
        <v>21</v>
      </c>
      <c r="E4" s="29" t="s">
        <v>29</v>
      </c>
      <c r="F4" s="29" t="s">
        <v>30</v>
      </c>
      <c r="G4" s="29" t="s">
        <v>21</v>
      </c>
      <c r="H4" s="29" t="s">
        <v>29</v>
      </c>
      <c r="I4" s="29" t="s">
        <v>30</v>
      </c>
      <c r="J4" s="29" t="s">
        <v>21</v>
      </c>
      <c r="K4" s="29" t="s">
        <v>29</v>
      </c>
      <c r="L4" s="29" t="s">
        <v>30</v>
      </c>
      <c r="M4" s="29" t="s">
        <v>21</v>
      </c>
    </row>
    <row r="5" spans="1:13" ht="15.75" customHeight="1" thickBot="1" x14ac:dyDescent="0.3">
      <c r="A5" s="27">
        <v>1975</v>
      </c>
      <c r="B5" s="25">
        <v>3</v>
      </c>
      <c r="C5" s="25" t="s">
        <v>60</v>
      </c>
      <c r="D5" s="25">
        <v>7.5000000000000011E-2</v>
      </c>
      <c r="E5" s="45">
        <v>90100</v>
      </c>
      <c r="F5" s="25" t="s">
        <v>60</v>
      </c>
      <c r="G5" s="48">
        <v>7208</v>
      </c>
      <c r="H5" s="45">
        <v>31988</v>
      </c>
      <c r="I5" s="25" t="s">
        <v>60</v>
      </c>
      <c r="J5" s="48">
        <v>4638.2599999999993</v>
      </c>
      <c r="K5" s="45">
        <v>122091</v>
      </c>
      <c r="L5" s="25" t="s">
        <v>60</v>
      </c>
      <c r="M5" s="45">
        <v>11846.334999999999</v>
      </c>
    </row>
    <row r="6" spans="1:13" ht="15.75" customHeight="1" thickBot="1" x14ac:dyDescent="0.3">
      <c r="A6" s="27">
        <v>1976</v>
      </c>
      <c r="B6" s="25">
        <v>0</v>
      </c>
      <c r="C6" s="25" t="s">
        <v>60</v>
      </c>
      <c r="D6" s="25">
        <v>0</v>
      </c>
      <c r="E6" s="46">
        <v>66832</v>
      </c>
      <c r="F6" s="25" t="s">
        <v>60</v>
      </c>
      <c r="G6" s="48">
        <v>5346.56</v>
      </c>
      <c r="H6" s="46">
        <v>34505</v>
      </c>
      <c r="I6" s="25" t="s">
        <v>60</v>
      </c>
      <c r="J6" s="48">
        <v>5003.2249999999995</v>
      </c>
      <c r="K6" s="45">
        <v>101337</v>
      </c>
      <c r="L6" s="25" t="s">
        <v>60</v>
      </c>
      <c r="M6" s="45">
        <v>10349.785</v>
      </c>
    </row>
    <row r="7" spans="1:13" ht="15.75" customHeight="1" thickBot="1" x14ac:dyDescent="0.3">
      <c r="A7" s="27">
        <v>1977</v>
      </c>
      <c r="B7" s="25">
        <v>9</v>
      </c>
      <c r="C7" s="25" t="s">
        <v>60</v>
      </c>
      <c r="D7" s="25">
        <v>0.22500000000000001</v>
      </c>
      <c r="E7" s="46">
        <v>82452</v>
      </c>
      <c r="F7" s="25" t="s">
        <v>60</v>
      </c>
      <c r="G7" s="48">
        <v>6596.16</v>
      </c>
      <c r="H7" s="46">
        <v>14049</v>
      </c>
      <c r="I7" s="25" t="s">
        <v>60</v>
      </c>
      <c r="J7" s="48">
        <v>2037.1049999999998</v>
      </c>
      <c r="K7" s="45">
        <v>96510</v>
      </c>
      <c r="L7" s="25" t="s">
        <v>60</v>
      </c>
      <c r="M7" s="45">
        <v>8633.49</v>
      </c>
    </row>
    <row r="8" spans="1:13" ht="15.75" customHeight="1" thickBot="1" x14ac:dyDescent="0.3">
      <c r="A8" s="27">
        <v>1978</v>
      </c>
      <c r="B8" s="25">
        <v>0</v>
      </c>
      <c r="C8" s="25" t="s">
        <v>60</v>
      </c>
      <c r="D8" s="25">
        <v>0</v>
      </c>
      <c r="E8" s="46">
        <v>86113</v>
      </c>
      <c r="F8" s="25" t="s">
        <v>60</v>
      </c>
      <c r="G8" s="48">
        <v>6889.04</v>
      </c>
      <c r="H8" s="46">
        <v>15083</v>
      </c>
      <c r="I8" s="25" t="s">
        <v>60</v>
      </c>
      <c r="J8" s="48">
        <v>2187.0349999999999</v>
      </c>
      <c r="K8" s="45">
        <v>101196</v>
      </c>
      <c r="L8" s="25" t="s">
        <v>60</v>
      </c>
      <c r="M8" s="45">
        <v>9076.0750000000007</v>
      </c>
    </row>
    <row r="9" spans="1:13" ht="15.75" customHeight="1" thickBot="1" x14ac:dyDescent="0.3">
      <c r="A9" s="27">
        <v>1979</v>
      </c>
      <c r="B9" s="25">
        <v>0</v>
      </c>
      <c r="C9" s="25" t="s">
        <v>60</v>
      </c>
      <c r="D9" s="25">
        <v>0</v>
      </c>
      <c r="E9" s="46">
        <v>51210</v>
      </c>
      <c r="F9" s="25" t="s">
        <v>60</v>
      </c>
      <c r="G9" s="48">
        <v>4096.8</v>
      </c>
      <c r="H9" s="46">
        <v>17367</v>
      </c>
      <c r="I9" s="25" t="s">
        <v>60</v>
      </c>
      <c r="J9" s="48">
        <v>2518.2149999999997</v>
      </c>
      <c r="K9" s="45">
        <v>68577</v>
      </c>
      <c r="L9" s="25" t="s">
        <v>60</v>
      </c>
      <c r="M9" s="45">
        <v>6615.0149999999994</v>
      </c>
    </row>
    <row r="10" spans="1:13" ht="15.75" customHeight="1" thickBot="1" x14ac:dyDescent="0.3">
      <c r="A10" s="27">
        <v>1980</v>
      </c>
      <c r="B10" s="25">
        <v>0</v>
      </c>
      <c r="C10" s="25" t="s">
        <v>60</v>
      </c>
      <c r="D10" s="25">
        <v>0</v>
      </c>
      <c r="E10" s="46">
        <v>62899</v>
      </c>
      <c r="F10" s="25" t="s">
        <v>60</v>
      </c>
      <c r="G10" s="48">
        <v>5031.92</v>
      </c>
      <c r="H10" s="46">
        <v>12231</v>
      </c>
      <c r="I10" s="25" t="s">
        <v>60</v>
      </c>
      <c r="J10" s="48">
        <v>1773.4949999999999</v>
      </c>
      <c r="K10" s="45">
        <v>75130</v>
      </c>
      <c r="L10" s="25" t="s">
        <v>60</v>
      </c>
      <c r="M10" s="45">
        <v>6805.415</v>
      </c>
    </row>
    <row r="11" spans="1:13" ht="15.75" customHeight="1" thickBot="1" x14ac:dyDescent="0.3">
      <c r="A11" s="27">
        <v>1981</v>
      </c>
      <c r="B11" s="25">
        <v>0</v>
      </c>
      <c r="C11" s="25" t="s">
        <v>60</v>
      </c>
      <c r="D11" s="25">
        <v>0</v>
      </c>
      <c r="E11" s="46">
        <v>47611</v>
      </c>
      <c r="F11" s="25" t="s">
        <v>60</v>
      </c>
      <c r="G11" s="48">
        <v>3808.88</v>
      </c>
      <c r="H11" s="46">
        <v>9727</v>
      </c>
      <c r="I11" s="25" t="s">
        <v>60</v>
      </c>
      <c r="J11" s="48">
        <v>1410.415</v>
      </c>
      <c r="K11" s="45">
        <v>57338</v>
      </c>
      <c r="L11" s="25" t="s">
        <v>60</v>
      </c>
      <c r="M11" s="45">
        <v>5219.2950000000001</v>
      </c>
    </row>
    <row r="12" spans="1:13" ht="15.75" customHeight="1" thickBot="1" x14ac:dyDescent="0.3">
      <c r="A12" s="27">
        <v>1982</v>
      </c>
      <c r="B12" s="25">
        <v>0</v>
      </c>
      <c r="C12" s="25" t="s">
        <v>60</v>
      </c>
      <c r="D12" s="25">
        <v>0</v>
      </c>
      <c r="E12" s="46">
        <v>35778</v>
      </c>
      <c r="F12" s="25" t="s">
        <v>60</v>
      </c>
      <c r="G12" s="48">
        <v>2862.2400000000002</v>
      </c>
      <c r="H12" s="46">
        <v>6953</v>
      </c>
      <c r="I12" s="25" t="s">
        <v>60</v>
      </c>
      <c r="J12" s="48">
        <v>1008.1849999999999</v>
      </c>
      <c r="K12" s="45">
        <v>42731</v>
      </c>
      <c r="L12" s="25" t="s">
        <v>60</v>
      </c>
      <c r="M12" s="45">
        <v>3870.4250000000002</v>
      </c>
    </row>
    <row r="13" spans="1:13" ht="15.75" customHeight="1" thickBot="1" x14ac:dyDescent="0.3">
      <c r="A13" s="27">
        <v>1983</v>
      </c>
      <c r="B13" s="25">
        <v>0</v>
      </c>
      <c r="C13" s="25" t="s">
        <v>60</v>
      </c>
      <c r="D13" s="25">
        <v>0</v>
      </c>
      <c r="E13" s="46">
        <v>27792</v>
      </c>
      <c r="F13" s="25" t="s">
        <v>60</v>
      </c>
      <c r="G13" s="48">
        <v>2223.36</v>
      </c>
      <c r="H13" s="46">
        <v>15166</v>
      </c>
      <c r="I13" s="25" t="s">
        <v>60</v>
      </c>
      <c r="J13" s="48">
        <v>2199.0699999999997</v>
      </c>
      <c r="K13" s="45">
        <v>42958</v>
      </c>
      <c r="L13" s="25" t="s">
        <v>60</v>
      </c>
      <c r="M13" s="45">
        <v>4422.43</v>
      </c>
    </row>
    <row r="14" spans="1:13" ht="15.75" customHeight="1" thickBot="1" x14ac:dyDescent="0.3">
      <c r="A14" s="27">
        <v>1984</v>
      </c>
      <c r="B14" s="25">
        <v>0</v>
      </c>
      <c r="C14" s="25" t="s">
        <v>60</v>
      </c>
      <c r="D14" s="25">
        <v>0</v>
      </c>
      <c r="E14" s="46">
        <v>33175</v>
      </c>
      <c r="F14" s="25" t="s">
        <v>60</v>
      </c>
      <c r="G14" s="48">
        <v>2654</v>
      </c>
      <c r="H14" s="46">
        <v>25759</v>
      </c>
      <c r="I14" s="25" t="s">
        <v>60</v>
      </c>
      <c r="J14" s="48">
        <v>3735.0549999999998</v>
      </c>
      <c r="K14" s="45">
        <v>58934</v>
      </c>
      <c r="L14" s="25" t="s">
        <v>60</v>
      </c>
      <c r="M14" s="45">
        <v>6389.0550000000003</v>
      </c>
    </row>
    <row r="15" spans="1:13" ht="15.75" customHeight="1" thickBot="1" x14ac:dyDescent="0.3">
      <c r="A15" s="27">
        <v>1985</v>
      </c>
      <c r="B15" s="25">
        <v>0</v>
      </c>
      <c r="C15" s="25" t="s">
        <v>60</v>
      </c>
      <c r="D15" s="25">
        <v>0</v>
      </c>
      <c r="E15" s="46">
        <v>33232</v>
      </c>
      <c r="F15" s="25" t="s">
        <v>60</v>
      </c>
      <c r="G15" s="48">
        <v>2658.56</v>
      </c>
      <c r="H15" s="46">
        <v>12610</v>
      </c>
      <c r="I15" s="25" t="s">
        <v>60</v>
      </c>
      <c r="J15" s="48">
        <v>1828.4499999999998</v>
      </c>
      <c r="K15" s="45">
        <v>45842</v>
      </c>
      <c r="L15" s="25" t="s">
        <v>60</v>
      </c>
      <c r="M15" s="45">
        <v>4487.01</v>
      </c>
    </row>
    <row r="16" spans="1:13" ht="15.75" customHeight="1" thickBot="1" x14ac:dyDescent="0.3">
      <c r="A16" s="27">
        <v>1986</v>
      </c>
      <c r="B16" s="25">
        <v>0</v>
      </c>
      <c r="C16" s="25" t="s">
        <v>60</v>
      </c>
      <c r="D16" s="25">
        <v>0</v>
      </c>
      <c r="E16" s="46">
        <v>21307</v>
      </c>
      <c r="F16" s="25" t="s">
        <v>60</v>
      </c>
      <c r="G16" s="48">
        <v>1704.56</v>
      </c>
      <c r="H16" s="46">
        <v>15000</v>
      </c>
      <c r="I16" s="25" t="s">
        <v>60</v>
      </c>
      <c r="J16" s="48">
        <v>2175</v>
      </c>
      <c r="K16" s="45">
        <v>36307</v>
      </c>
      <c r="L16" s="25" t="s">
        <v>60</v>
      </c>
      <c r="M16" s="45">
        <v>3879.56</v>
      </c>
    </row>
    <row r="17" spans="1:13" ht="15.75" customHeight="1" thickBot="1" x14ac:dyDescent="0.3">
      <c r="A17" s="27">
        <v>1987</v>
      </c>
      <c r="B17" s="25">
        <v>48</v>
      </c>
      <c r="C17" s="25" t="s">
        <v>60</v>
      </c>
      <c r="D17" s="25">
        <v>1.2000000000000002</v>
      </c>
      <c r="E17" s="46">
        <v>28692</v>
      </c>
      <c r="F17" s="25" t="s">
        <v>60</v>
      </c>
      <c r="G17" s="48">
        <v>2295.36</v>
      </c>
      <c r="H17" s="46">
        <v>14000</v>
      </c>
      <c r="I17" s="25" t="s">
        <v>60</v>
      </c>
      <c r="J17" s="48">
        <v>2029.9999999999998</v>
      </c>
      <c r="K17" s="45">
        <v>42740</v>
      </c>
      <c r="L17" s="25" t="s">
        <v>60</v>
      </c>
      <c r="M17" s="45">
        <v>4326.5599999999995</v>
      </c>
    </row>
    <row r="18" spans="1:13" ht="15.75" customHeight="1" thickBot="1" x14ac:dyDescent="0.3">
      <c r="A18" s="27">
        <v>1988</v>
      </c>
      <c r="B18" s="25">
        <v>118</v>
      </c>
      <c r="C18" s="25" t="s">
        <v>60</v>
      </c>
      <c r="D18" s="25">
        <v>2.95</v>
      </c>
      <c r="E18" s="46">
        <v>29749</v>
      </c>
      <c r="F18" s="25" t="s">
        <v>60</v>
      </c>
      <c r="G18" s="48">
        <v>2379.92</v>
      </c>
      <c r="H18" s="46">
        <v>9000</v>
      </c>
      <c r="I18" s="25" t="s">
        <v>60</v>
      </c>
      <c r="J18" s="48">
        <v>1305</v>
      </c>
      <c r="K18" s="45">
        <v>38867</v>
      </c>
      <c r="L18" s="25" t="s">
        <v>60</v>
      </c>
      <c r="M18" s="45">
        <v>3687.87</v>
      </c>
    </row>
    <row r="19" spans="1:13" ht="15.75" customHeight="1" thickBot="1" x14ac:dyDescent="0.3">
      <c r="A19" s="27">
        <v>1989</v>
      </c>
      <c r="B19" s="25">
        <v>592</v>
      </c>
      <c r="C19" s="25" t="s">
        <v>60</v>
      </c>
      <c r="D19" s="25">
        <v>14.8</v>
      </c>
      <c r="E19" s="46">
        <v>15690</v>
      </c>
      <c r="F19" s="25" t="s">
        <v>60</v>
      </c>
      <c r="G19" s="48">
        <v>1255.2</v>
      </c>
      <c r="H19" s="46">
        <v>9000</v>
      </c>
      <c r="I19" s="25" t="s">
        <v>60</v>
      </c>
      <c r="J19" s="48">
        <v>1305</v>
      </c>
      <c r="K19" s="45">
        <v>25282</v>
      </c>
      <c r="L19" s="25" t="s">
        <v>60</v>
      </c>
      <c r="M19" s="45">
        <v>2575</v>
      </c>
    </row>
    <row r="20" spans="1:13" ht="15.75" customHeight="1" thickBot="1" x14ac:dyDescent="0.3">
      <c r="A20" s="27">
        <v>1990</v>
      </c>
      <c r="B20" s="25">
        <v>443</v>
      </c>
      <c r="C20" s="25" t="s">
        <v>60</v>
      </c>
      <c r="D20" s="25">
        <v>11.075000000000001</v>
      </c>
      <c r="E20" s="46">
        <v>8540</v>
      </c>
      <c r="F20" s="25" t="s">
        <v>60</v>
      </c>
      <c r="G20" s="48">
        <v>683.2</v>
      </c>
      <c r="H20" s="46">
        <v>7370</v>
      </c>
      <c r="I20" s="25" t="s">
        <v>60</v>
      </c>
      <c r="J20" s="48">
        <v>1068.6499999999999</v>
      </c>
      <c r="K20" s="45">
        <v>16353</v>
      </c>
      <c r="L20" s="25" t="s">
        <v>60</v>
      </c>
      <c r="M20" s="45">
        <v>1762.925</v>
      </c>
    </row>
    <row r="21" spans="1:13" ht="15.75" customHeight="1" thickBot="1" x14ac:dyDescent="0.3">
      <c r="A21" s="27">
        <v>1991</v>
      </c>
      <c r="B21" s="25">
        <v>41</v>
      </c>
      <c r="C21" s="25" t="s">
        <v>60</v>
      </c>
      <c r="D21" s="25">
        <v>1.0250000000000001</v>
      </c>
      <c r="E21" s="46">
        <v>11304</v>
      </c>
      <c r="F21" s="25" t="s">
        <v>60</v>
      </c>
      <c r="G21" s="48">
        <v>904.32</v>
      </c>
      <c r="H21" s="46">
        <v>5115</v>
      </c>
      <c r="I21" s="25" t="s">
        <v>60</v>
      </c>
      <c r="J21" s="48">
        <v>741.67499999999995</v>
      </c>
      <c r="K21" s="45">
        <v>16460</v>
      </c>
      <c r="L21" s="25" t="s">
        <v>60</v>
      </c>
      <c r="M21" s="45">
        <v>1647.02</v>
      </c>
    </row>
    <row r="22" spans="1:13" ht="15.75" customHeight="1" thickBot="1" x14ac:dyDescent="0.3">
      <c r="A22" s="27">
        <v>1992</v>
      </c>
      <c r="B22" s="25">
        <v>99</v>
      </c>
      <c r="C22" s="25" t="s">
        <v>60</v>
      </c>
      <c r="D22" s="25">
        <v>2.4750000000000001</v>
      </c>
      <c r="E22" s="46">
        <v>13893</v>
      </c>
      <c r="F22" s="25" t="s">
        <v>60</v>
      </c>
      <c r="G22" s="48">
        <v>1111.44</v>
      </c>
      <c r="H22" s="46">
        <v>6788</v>
      </c>
      <c r="I22" s="25" t="s">
        <v>60</v>
      </c>
      <c r="J22" s="48">
        <v>984.25999999999988</v>
      </c>
      <c r="K22" s="45">
        <v>20780</v>
      </c>
      <c r="L22" s="25" t="s">
        <v>60</v>
      </c>
      <c r="M22" s="45">
        <v>2098.1749999999997</v>
      </c>
    </row>
    <row r="23" spans="1:13" ht="15.75" customHeight="1" thickBot="1" x14ac:dyDescent="0.3">
      <c r="A23" s="27">
        <v>1993</v>
      </c>
      <c r="B23" s="25">
        <v>0</v>
      </c>
      <c r="C23" s="25" t="s">
        <v>60</v>
      </c>
      <c r="D23" s="25">
        <v>0</v>
      </c>
      <c r="E23" s="46">
        <v>13951</v>
      </c>
      <c r="F23" s="25" t="s">
        <v>60</v>
      </c>
      <c r="G23" s="48">
        <v>1116.08</v>
      </c>
      <c r="H23" s="46">
        <v>6916</v>
      </c>
      <c r="I23" s="25" t="s">
        <v>60</v>
      </c>
      <c r="J23" s="48">
        <v>1002.8199999999999</v>
      </c>
      <c r="K23" s="45">
        <v>20867</v>
      </c>
      <c r="L23" s="25" t="s">
        <v>60</v>
      </c>
      <c r="M23" s="45">
        <v>2118.8999999999996</v>
      </c>
    </row>
    <row r="24" spans="1:13" ht="15.75" customHeight="1" thickBot="1" x14ac:dyDescent="0.3">
      <c r="A24" s="27">
        <v>1994</v>
      </c>
      <c r="B24" s="25">
        <v>0</v>
      </c>
      <c r="C24" s="25" t="s">
        <v>60</v>
      </c>
      <c r="D24" s="25">
        <v>0</v>
      </c>
      <c r="E24" s="46">
        <v>13877</v>
      </c>
      <c r="F24" s="25" t="s">
        <v>60</v>
      </c>
      <c r="G24" s="48">
        <v>1110.1600000000001</v>
      </c>
      <c r="H24" s="46">
        <v>5795</v>
      </c>
      <c r="I24" s="25" t="s">
        <v>60</v>
      </c>
      <c r="J24" s="48">
        <v>840.27499999999998</v>
      </c>
      <c r="K24" s="45">
        <v>19672</v>
      </c>
      <c r="L24" s="25" t="s">
        <v>60</v>
      </c>
      <c r="M24" s="45">
        <v>1950.4349999999999</v>
      </c>
    </row>
    <row r="25" spans="1:13" ht="15.75" customHeight="1" thickBot="1" x14ac:dyDescent="0.3">
      <c r="A25" s="27">
        <v>1995</v>
      </c>
      <c r="B25" s="25">
        <v>0</v>
      </c>
      <c r="C25" s="25" t="s">
        <v>60</v>
      </c>
      <c r="D25" s="25">
        <v>0</v>
      </c>
      <c r="E25" s="46">
        <v>5332</v>
      </c>
      <c r="F25" s="25" t="s">
        <v>60</v>
      </c>
      <c r="G25" s="48">
        <v>426.56</v>
      </c>
      <c r="H25" s="46">
        <v>7863</v>
      </c>
      <c r="I25" s="25" t="s">
        <v>60</v>
      </c>
      <c r="J25" s="48">
        <v>1140.135</v>
      </c>
      <c r="K25" s="45">
        <v>13195</v>
      </c>
      <c r="L25" s="25" t="s">
        <v>60</v>
      </c>
      <c r="M25" s="45">
        <v>1566.6949999999999</v>
      </c>
    </row>
    <row r="26" spans="1:13" ht="15.75" customHeight="1" thickBot="1" x14ac:dyDescent="0.3">
      <c r="A26" s="27">
        <v>1996</v>
      </c>
      <c r="B26" s="25">
        <v>0</v>
      </c>
      <c r="C26" s="25" t="s">
        <v>60</v>
      </c>
      <c r="D26" s="25">
        <v>0</v>
      </c>
      <c r="E26" s="46">
        <v>3934</v>
      </c>
      <c r="F26" s="25" t="s">
        <v>60</v>
      </c>
      <c r="G26" s="48">
        <v>314.72000000000003</v>
      </c>
      <c r="H26" s="46">
        <v>12674</v>
      </c>
      <c r="I26" s="25" t="s">
        <v>60</v>
      </c>
      <c r="J26" s="48">
        <v>1837.7299999999998</v>
      </c>
      <c r="K26" s="45">
        <v>16608</v>
      </c>
      <c r="L26" s="25" t="s">
        <v>60</v>
      </c>
      <c r="M26" s="45">
        <v>2152.4499999999998</v>
      </c>
    </row>
    <row r="27" spans="1:13" ht="15.75" customHeight="1" thickBot="1" x14ac:dyDescent="0.3">
      <c r="A27" s="27">
        <v>1997</v>
      </c>
      <c r="B27" s="25">
        <v>11</v>
      </c>
      <c r="C27" s="25" t="s">
        <v>60</v>
      </c>
      <c r="D27" s="25">
        <v>0.27500000000000002</v>
      </c>
      <c r="E27" s="46">
        <v>29593</v>
      </c>
      <c r="F27" s="25" t="s">
        <v>60</v>
      </c>
      <c r="G27" s="48">
        <v>2367.44</v>
      </c>
      <c r="H27" s="46">
        <v>9155</v>
      </c>
      <c r="I27" s="25" t="s">
        <v>60</v>
      </c>
      <c r="J27" s="48">
        <v>1327.4749999999999</v>
      </c>
      <c r="K27" s="45">
        <v>38759</v>
      </c>
      <c r="L27" s="25" t="s">
        <v>60</v>
      </c>
      <c r="M27" s="45">
        <v>3695.19</v>
      </c>
    </row>
    <row r="28" spans="1:13" ht="15.75" customHeight="1" thickBot="1" x14ac:dyDescent="0.3">
      <c r="A28" s="27">
        <v>1998</v>
      </c>
      <c r="B28" s="25">
        <v>7</v>
      </c>
      <c r="C28" s="25" t="s">
        <v>60</v>
      </c>
      <c r="D28" s="25">
        <v>0.17500000000000002</v>
      </c>
      <c r="E28" s="46">
        <v>3798</v>
      </c>
      <c r="F28" s="25" t="s">
        <v>60</v>
      </c>
      <c r="G28" s="48">
        <v>303.84000000000003</v>
      </c>
      <c r="H28" s="46">
        <v>3069</v>
      </c>
      <c r="I28" s="25" t="s">
        <v>60</v>
      </c>
      <c r="J28" s="48">
        <v>445.005</v>
      </c>
      <c r="K28" s="45">
        <v>6874</v>
      </c>
      <c r="L28" s="25" t="s">
        <v>60</v>
      </c>
      <c r="M28" s="45">
        <v>749.02</v>
      </c>
    </row>
    <row r="29" spans="1:13" ht="15.75" customHeight="1" thickBot="1" x14ac:dyDescent="0.3">
      <c r="A29" s="27">
        <v>1999</v>
      </c>
      <c r="B29" s="25">
        <v>0</v>
      </c>
      <c r="C29" s="25" t="s">
        <v>60</v>
      </c>
      <c r="D29" s="25">
        <v>0</v>
      </c>
      <c r="E29" s="46">
        <v>3</v>
      </c>
      <c r="F29" s="25" t="s">
        <v>60</v>
      </c>
      <c r="G29" s="48">
        <v>0.24</v>
      </c>
      <c r="H29" s="46">
        <v>3421</v>
      </c>
      <c r="I29" s="25" t="s">
        <v>60</v>
      </c>
      <c r="J29" s="48">
        <v>496.04499999999996</v>
      </c>
      <c r="K29" s="45">
        <v>3424</v>
      </c>
      <c r="L29" s="25" t="s">
        <v>60</v>
      </c>
      <c r="M29" s="45">
        <v>496.28499999999997</v>
      </c>
    </row>
    <row r="30" spans="1:13" ht="15.75" customHeight="1" thickBot="1" x14ac:dyDescent="0.3">
      <c r="A30" s="27">
        <v>2000</v>
      </c>
      <c r="B30" s="25">
        <v>7</v>
      </c>
      <c r="C30" s="25" t="s">
        <v>60</v>
      </c>
      <c r="D30" s="25">
        <v>0.17500000000000002</v>
      </c>
      <c r="E30" s="46">
        <v>841</v>
      </c>
      <c r="F30" s="25" t="s">
        <v>60</v>
      </c>
      <c r="G30" s="48">
        <v>67.28</v>
      </c>
      <c r="H30" s="46">
        <v>4447</v>
      </c>
      <c r="I30" s="25" t="s">
        <v>60</v>
      </c>
      <c r="J30" s="48">
        <v>644.81499999999994</v>
      </c>
      <c r="K30" s="45">
        <v>5295</v>
      </c>
      <c r="L30" s="25" t="s">
        <v>60</v>
      </c>
      <c r="M30" s="45">
        <v>712.27</v>
      </c>
    </row>
    <row r="31" spans="1:13" ht="15.75" customHeight="1" thickBot="1" x14ac:dyDescent="0.3">
      <c r="A31" s="27">
        <v>2001</v>
      </c>
      <c r="B31" s="25">
        <v>0</v>
      </c>
      <c r="C31" s="25" t="s">
        <v>60</v>
      </c>
      <c r="D31" s="25">
        <v>0</v>
      </c>
      <c r="E31" s="46">
        <v>970</v>
      </c>
      <c r="F31" s="25" t="s">
        <v>60</v>
      </c>
      <c r="G31" s="48">
        <v>77.600000000000009</v>
      </c>
      <c r="H31" s="46">
        <v>6522</v>
      </c>
      <c r="I31" s="25" t="s">
        <v>60</v>
      </c>
      <c r="J31" s="48">
        <v>945.68999999999994</v>
      </c>
      <c r="K31" s="45">
        <v>7492</v>
      </c>
      <c r="L31" s="25" t="s">
        <v>60</v>
      </c>
      <c r="M31" s="45">
        <v>1023.29</v>
      </c>
    </row>
    <row r="32" spans="1:13" ht="15.75" customHeight="1" thickBot="1" x14ac:dyDescent="0.3">
      <c r="A32" s="27">
        <v>2002</v>
      </c>
      <c r="B32" s="25">
        <v>0</v>
      </c>
      <c r="C32" s="25" t="s">
        <v>60</v>
      </c>
      <c r="D32" s="25">
        <v>0</v>
      </c>
      <c r="E32" s="46">
        <v>1931</v>
      </c>
      <c r="F32" s="25" t="s">
        <v>60</v>
      </c>
      <c r="G32" s="48">
        <v>154.47999999999999</v>
      </c>
      <c r="H32" s="46">
        <v>4827</v>
      </c>
      <c r="I32" s="25" t="s">
        <v>60</v>
      </c>
      <c r="J32" s="48">
        <v>699.91499999999996</v>
      </c>
      <c r="K32" s="45">
        <v>6758</v>
      </c>
      <c r="L32" s="25" t="s">
        <v>60</v>
      </c>
      <c r="M32" s="45">
        <v>854.39499999999998</v>
      </c>
    </row>
    <row r="33" spans="1:13" ht="15.75" customHeight="1" thickBot="1" x14ac:dyDescent="0.3">
      <c r="A33" s="27">
        <v>2003</v>
      </c>
      <c r="B33" s="25">
        <v>0</v>
      </c>
      <c r="C33" s="25" t="s">
        <v>60</v>
      </c>
      <c r="D33" s="25">
        <v>0</v>
      </c>
      <c r="E33" s="46">
        <v>4827</v>
      </c>
      <c r="F33" s="25" t="s">
        <v>60</v>
      </c>
      <c r="G33" s="48">
        <v>386.16</v>
      </c>
      <c r="H33" s="46">
        <v>3008</v>
      </c>
      <c r="I33" s="25">
        <v>1646.2611940114366</v>
      </c>
      <c r="J33" s="25">
        <v>877.35799999506492</v>
      </c>
      <c r="K33" s="45">
        <v>7835</v>
      </c>
      <c r="L33" s="25">
        <v>1646.2611940114366</v>
      </c>
      <c r="M33" s="45">
        <v>1263.5179999950649</v>
      </c>
    </row>
    <row r="34" spans="1:13" ht="15.75" customHeight="1" thickBot="1" x14ac:dyDescent="0.3">
      <c r="A34" s="27">
        <v>2004</v>
      </c>
      <c r="B34" s="25">
        <v>0</v>
      </c>
      <c r="C34" s="25" t="s">
        <v>60</v>
      </c>
      <c r="D34" s="25">
        <v>0</v>
      </c>
      <c r="E34" s="46">
        <v>5133</v>
      </c>
      <c r="F34" s="25" t="s">
        <v>60</v>
      </c>
      <c r="G34" s="48">
        <v>410.64</v>
      </c>
      <c r="H34" s="46">
        <v>1971</v>
      </c>
      <c r="I34" s="25">
        <v>1189.8865549287023</v>
      </c>
      <c r="J34" s="25">
        <v>604.68459672089216</v>
      </c>
      <c r="K34" s="45">
        <v>7104</v>
      </c>
      <c r="L34" s="25">
        <v>1189.8865549287023</v>
      </c>
      <c r="M34" s="45">
        <v>1015.3245967208921</v>
      </c>
    </row>
    <row r="35" spans="1:13" ht="15.75" customHeight="1" thickBot="1" x14ac:dyDescent="0.3">
      <c r="A35" s="27">
        <v>2005</v>
      </c>
      <c r="B35" s="25">
        <v>0</v>
      </c>
      <c r="C35" s="25" t="s">
        <v>60</v>
      </c>
      <c r="D35" s="25">
        <v>0</v>
      </c>
      <c r="E35" s="46">
        <v>4358</v>
      </c>
      <c r="F35" s="25">
        <v>491</v>
      </c>
      <c r="G35" s="48">
        <v>741.43999999999994</v>
      </c>
      <c r="H35" s="46">
        <v>2703</v>
      </c>
      <c r="I35" s="25">
        <v>1544.4397789832592</v>
      </c>
      <c r="J35" s="25">
        <v>805.84486076751341</v>
      </c>
      <c r="K35" s="45">
        <v>7061</v>
      </c>
      <c r="L35" s="25">
        <v>2035.4397789832592</v>
      </c>
      <c r="M35" s="45">
        <v>1547.2848607675132</v>
      </c>
    </row>
    <row r="36" spans="1:13" ht="15.75" customHeight="1" thickBot="1" x14ac:dyDescent="0.3">
      <c r="A36" s="27">
        <v>2006</v>
      </c>
      <c r="B36" s="25">
        <v>0</v>
      </c>
      <c r="C36" s="25" t="s">
        <v>60</v>
      </c>
      <c r="D36" s="25">
        <v>0</v>
      </c>
      <c r="E36" s="46">
        <v>5241</v>
      </c>
      <c r="F36" s="25">
        <v>439</v>
      </c>
      <c r="G36" s="48">
        <v>770.48</v>
      </c>
      <c r="H36" s="46">
        <v>4168</v>
      </c>
      <c r="I36" s="25">
        <v>1278.1175939868772</v>
      </c>
      <c r="J36" s="25">
        <v>946.89551518848293</v>
      </c>
      <c r="K36" s="45">
        <v>9409</v>
      </c>
      <c r="L36" s="25">
        <v>1717.1175939868772</v>
      </c>
      <c r="M36" s="45">
        <v>1717.375515188483</v>
      </c>
    </row>
    <row r="37" spans="1:13" ht="15.75" customHeight="1" thickBot="1" x14ac:dyDescent="0.3">
      <c r="A37" s="27">
        <v>2007</v>
      </c>
      <c r="B37" s="25">
        <v>0</v>
      </c>
      <c r="C37" s="25" t="s">
        <v>60</v>
      </c>
      <c r="D37" s="25">
        <v>0</v>
      </c>
      <c r="E37" s="46">
        <v>2584</v>
      </c>
      <c r="F37" s="25">
        <v>476</v>
      </c>
      <c r="G37" s="48">
        <v>587.52</v>
      </c>
      <c r="H37" s="46">
        <v>4955</v>
      </c>
      <c r="I37" s="25">
        <v>3932.9793330398252</v>
      </c>
      <c r="J37" s="25">
        <v>1772.5134612546731</v>
      </c>
      <c r="K37" s="45">
        <v>7539</v>
      </c>
      <c r="L37" s="25">
        <v>4408.9793330398252</v>
      </c>
      <c r="M37" s="45">
        <v>2360.0334612546731</v>
      </c>
    </row>
    <row r="38" spans="1:13" ht="15.75" customHeight="1" thickBot="1" x14ac:dyDescent="0.3">
      <c r="A38" s="27">
        <v>2008</v>
      </c>
      <c r="B38" s="25">
        <v>0</v>
      </c>
      <c r="C38" s="25" t="s">
        <v>60</v>
      </c>
      <c r="D38" s="25">
        <v>0</v>
      </c>
      <c r="E38" s="46">
        <v>48</v>
      </c>
      <c r="F38" s="25">
        <v>76</v>
      </c>
      <c r="G38" s="48">
        <v>64.64</v>
      </c>
      <c r="H38" s="46">
        <v>5829</v>
      </c>
      <c r="I38" s="25">
        <v>2673.304841161832</v>
      </c>
      <c r="J38" s="25">
        <v>1561.6506974313711</v>
      </c>
      <c r="K38" s="45">
        <v>5877</v>
      </c>
      <c r="L38" s="25">
        <v>2749.304841161832</v>
      </c>
      <c r="M38" s="45">
        <v>1626.2906974313712</v>
      </c>
    </row>
    <row r="39" spans="1:13" ht="15.75" customHeight="1" thickBot="1" x14ac:dyDescent="0.3">
      <c r="A39" s="27">
        <v>2009</v>
      </c>
      <c r="B39" s="25">
        <v>0</v>
      </c>
      <c r="C39" s="25" t="s">
        <v>60</v>
      </c>
      <c r="D39" s="25">
        <v>0</v>
      </c>
      <c r="E39" s="46">
        <v>1014</v>
      </c>
      <c r="F39" s="48">
        <v>2012</v>
      </c>
      <c r="G39" s="48">
        <v>1690.7199999999998</v>
      </c>
      <c r="H39" s="46">
        <v>4077</v>
      </c>
      <c r="I39" s="25">
        <v>5374.8947444109417</v>
      </c>
      <c r="J39" s="25">
        <v>2031.6367915021324</v>
      </c>
      <c r="K39" s="45">
        <v>5091</v>
      </c>
      <c r="L39" s="25">
        <v>7386.8947444109417</v>
      </c>
      <c r="M39" s="45">
        <v>3722.3567915021322</v>
      </c>
    </row>
    <row r="40" spans="1:13" ht="15.75" customHeight="1" thickBot="1" x14ac:dyDescent="0.3">
      <c r="A40" s="27">
        <v>2010</v>
      </c>
      <c r="B40" s="25">
        <v>0</v>
      </c>
      <c r="C40" s="25" t="s">
        <v>60</v>
      </c>
      <c r="D40" s="25">
        <v>0</v>
      </c>
      <c r="E40" s="46">
        <v>6129</v>
      </c>
      <c r="F40" s="48">
        <v>4972</v>
      </c>
      <c r="G40" s="48">
        <v>4467.92</v>
      </c>
      <c r="H40" s="46">
        <v>3157</v>
      </c>
      <c r="I40" s="25">
        <v>2402.314831340841</v>
      </c>
      <c r="J40" s="25">
        <v>1101.5853747993453</v>
      </c>
      <c r="K40" s="45">
        <v>9286</v>
      </c>
      <c r="L40" s="25">
        <v>7374.314831340841</v>
      </c>
      <c r="M40" s="45">
        <v>5569.5053747993452</v>
      </c>
    </row>
    <row r="41" spans="1:13" ht="15.75" customHeight="1" thickBot="1" x14ac:dyDescent="0.3">
      <c r="A41" s="27">
        <v>2011</v>
      </c>
      <c r="B41" s="25">
        <v>0</v>
      </c>
      <c r="C41" s="25" t="s">
        <v>60</v>
      </c>
      <c r="D41" s="25">
        <v>0</v>
      </c>
      <c r="E41" s="46">
        <v>5630</v>
      </c>
      <c r="F41" s="48">
        <v>11893</v>
      </c>
      <c r="G41" s="48">
        <v>9964.7999999999993</v>
      </c>
      <c r="H41" s="46">
        <v>6193</v>
      </c>
      <c r="I41" s="25">
        <v>6603.2128629066556</v>
      </c>
      <c r="J41" s="25">
        <v>2667.6460472589833</v>
      </c>
      <c r="K41" s="45">
        <v>11823</v>
      </c>
      <c r="L41" s="25">
        <v>18496.212862906657</v>
      </c>
      <c r="M41" s="45">
        <v>12632.446047258982</v>
      </c>
    </row>
    <row r="42" spans="1:13" ht="15.75" customHeight="1" thickBot="1" x14ac:dyDescent="0.3">
      <c r="A42" s="27">
        <v>2012</v>
      </c>
      <c r="B42" s="48">
        <v>0</v>
      </c>
      <c r="C42" s="48" t="s">
        <v>60</v>
      </c>
      <c r="D42" s="48">
        <v>0</v>
      </c>
      <c r="E42" s="48">
        <v>420</v>
      </c>
      <c r="F42" s="48">
        <v>218</v>
      </c>
      <c r="G42" s="48">
        <v>208</v>
      </c>
      <c r="H42" s="48">
        <v>5764</v>
      </c>
      <c r="I42" s="48">
        <v>5528.3412875819322</v>
      </c>
      <c r="J42" s="48">
        <v>2317.3754650719575</v>
      </c>
      <c r="K42" s="45">
        <v>6184</v>
      </c>
      <c r="L42" s="25">
        <v>5746.3412875819322</v>
      </c>
      <c r="M42" s="45">
        <v>2525.3754650719575</v>
      </c>
    </row>
    <row r="43" spans="1:13" ht="15.75" customHeight="1" thickBot="1" x14ac:dyDescent="0.3">
      <c r="A43" s="27">
        <v>2013</v>
      </c>
      <c r="B43" s="48">
        <v>0</v>
      </c>
      <c r="C43" s="48" t="s">
        <v>60</v>
      </c>
      <c r="D43" s="48">
        <v>0</v>
      </c>
      <c r="E43" s="48">
        <v>3908</v>
      </c>
      <c r="F43" s="48">
        <v>12160</v>
      </c>
      <c r="G43" s="48">
        <v>10040.64</v>
      </c>
      <c r="H43" s="48">
        <v>9502</v>
      </c>
      <c r="I43" s="48">
        <v>8028.1229390726439</v>
      </c>
      <c r="J43" s="48">
        <v>3529.3269476714686</v>
      </c>
      <c r="K43" s="45">
        <v>13410</v>
      </c>
      <c r="L43" s="25">
        <v>20188.122939072644</v>
      </c>
      <c r="M43" s="45">
        <v>13569.966947671468</v>
      </c>
    </row>
    <row r="44" spans="1:13" ht="15.75" customHeight="1" thickBot="1" x14ac:dyDescent="0.3">
      <c r="A44" s="27">
        <v>2014</v>
      </c>
      <c r="B44" s="48">
        <v>0</v>
      </c>
      <c r="C44" s="48" t="s">
        <v>60</v>
      </c>
      <c r="D44" s="48">
        <v>0</v>
      </c>
      <c r="E44" s="48">
        <v>6826</v>
      </c>
      <c r="F44" s="48">
        <v>5711</v>
      </c>
      <c r="G44" s="48">
        <v>5114.88</v>
      </c>
      <c r="H44" s="48">
        <v>9216</v>
      </c>
      <c r="I44" s="48">
        <v>8939.3990360330445</v>
      </c>
      <c r="J44" s="48">
        <v>3732.0789416568555</v>
      </c>
      <c r="K44" s="45">
        <v>16042</v>
      </c>
      <c r="L44" s="25">
        <v>14650.399036033044</v>
      </c>
      <c r="M44" s="45">
        <v>8846.958941656856</v>
      </c>
    </row>
    <row r="45" spans="1:13" ht="15.75" customHeight="1" thickBot="1" x14ac:dyDescent="0.3">
      <c r="A45" s="27">
        <v>2015</v>
      </c>
      <c r="B45" s="48">
        <v>0</v>
      </c>
      <c r="C45" s="48" t="s">
        <v>60</v>
      </c>
      <c r="D45" s="48">
        <v>0</v>
      </c>
      <c r="E45" s="48">
        <v>4773</v>
      </c>
      <c r="F45" s="48">
        <v>7928</v>
      </c>
      <c r="G45" s="48">
        <v>6724.24</v>
      </c>
      <c r="H45" s="48">
        <v>8551</v>
      </c>
      <c r="I45" s="48">
        <v>11347.255088753913</v>
      </c>
      <c r="J45" s="48">
        <v>4280.959363786048</v>
      </c>
      <c r="K45" s="45">
        <v>13324</v>
      </c>
      <c r="L45" s="25">
        <v>19275.255088753911</v>
      </c>
      <c r="M45" s="45">
        <v>11005.199363786047</v>
      </c>
    </row>
    <row r="46" spans="1:13" ht="15.75" customHeight="1" thickBot="1" x14ac:dyDescent="0.3">
      <c r="A46" s="27">
        <v>2016</v>
      </c>
      <c r="B46" s="48">
        <v>0</v>
      </c>
      <c r="C46" s="48" t="s">
        <v>60</v>
      </c>
      <c r="D46" s="48">
        <v>0</v>
      </c>
      <c r="E46" s="48">
        <v>22</v>
      </c>
      <c r="F46" s="48">
        <v>0</v>
      </c>
      <c r="G46" s="48">
        <v>1.76</v>
      </c>
      <c r="H46" s="48">
        <v>6173</v>
      </c>
      <c r="I46" s="48">
        <v>9501.2821017359984</v>
      </c>
      <c r="J46" s="48">
        <v>3441.4286032652471</v>
      </c>
      <c r="K46" s="45">
        <v>6195</v>
      </c>
      <c r="L46" s="25">
        <v>9501.2821017359984</v>
      </c>
      <c r="M46" s="45">
        <v>3443.1886032652474</v>
      </c>
    </row>
    <row r="47" spans="1:13" ht="15.75" customHeight="1" thickBot="1" x14ac:dyDescent="0.3">
      <c r="A47" s="27">
        <v>2017</v>
      </c>
      <c r="B47" s="48">
        <v>0</v>
      </c>
      <c r="C47" s="48" t="s">
        <v>60</v>
      </c>
      <c r="D47" s="48">
        <v>0</v>
      </c>
      <c r="E47" s="48">
        <v>2630</v>
      </c>
      <c r="F47" s="48">
        <v>46</v>
      </c>
      <c r="G47" s="48">
        <v>247.20000000000002</v>
      </c>
      <c r="H47" s="48">
        <v>11321</v>
      </c>
      <c r="I47" s="48">
        <v>19294.750667740718</v>
      </c>
      <c r="J47" s="48">
        <v>6812.5381789545117</v>
      </c>
      <c r="K47" s="45">
        <v>13951</v>
      </c>
      <c r="L47" s="25">
        <v>19340.750667740718</v>
      </c>
      <c r="M47" s="45">
        <v>7059.7381789545116</v>
      </c>
    </row>
    <row r="48" spans="1:13" ht="15.75" customHeight="1" thickBot="1" x14ac:dyDescent="0.3">
      <c r="A48" s="47">
        <v>2018</v>
      </c>
      <c r="B48" s="48">
        <v>0</v>
      </c>
      <c r="C48" s="48" t="s">
        <v>60</v>
      </c>
      <c r="D48" s="48">
        <v>0</v>
      </c>
      <c r="E48" s="48">
        <v>3429</v>
      </c>
      <c r="F48" s="48">
        <v>783</v>
      </c>
      <c r="G48" s="48">
        <v>900.72</v>
      </c>
      <c r="H48" s="48">
        <v>7303</v>
      </c>
      <c r="I48" s="48">
        <v>7030.1347036421239</v>
      </c>
      <c r="J48" s="48">
        <v>2943.0111005760891</v>
      </c>
      <c r="K48" s="45">
        <v>10732</v>
      </c>
      <c r="L48" s="25">
        <v>7813.1347036421239</v>
      </c>
      <c r="M48" s="45">
        <v>3843.7311005760894</v>
      </c>
    </row>
    <row r="49" spans="1:13" ht="15.75" customHeight="1" thickBot="1" x14ac:dyDescent="0.3">
      <c r="A49" s="47">
        <v>2019</v>
      </c>
      <c r="B49" s="48">
        <v>0</v>
      </c>
      <c r="C49" s="48" t="s">
        <v>60</v>
      </c>
      <c r="D49" s="48">
        <v>0</v>
      </c>
      <c r="E49" s="48">
        <v>3661</v>
      </c>
      <c r="F49" s="48">
        <v>757</v>
      </c>
      <c r="G49" s="48">
        <v>898.48</v>
      </c>
      <c r="H49" s="48">
        <v>7082</v>
      </c>
      <c r="I49" s="48">
        <v>6369.3602308067693</v>
      </c>
      <c r="J49" s="48">
        <v>2733.8785418562143</v>
      </c>
      <c r="K49" s="45">
        <v>10743</v>
      </c>
      <c r="L49" s="25">
        <v>7126.3602308067693</v>
      </c>
      <c r="M49" s="45">
        <v>3632.3585418562143</v>
      </c>
    </row>
    <row r="50" spans="1:13" ht="15.75" thickBot="1" x14ac:dyDescent="0.3">
      <c r="A50" s="47">
        <v>2020</v>
      </c>
      <c r="B50" s="79">
        <v>0</v>
      </c>
      <c r="C50" s="79" t="s">
        <v>60</v>
      </c>
      <c r="D50" s="79">
        <v>0</v>
      </c>
      <c r="E50" s="79">
        <v>55</v>
      </c>
      <c r="F50" s="79">
        <v>151</v>
      </c>
      <c r="G50" s="79">
        <v>125.2</v>
      </c>
      <c r="H50" s="79">
        <v>3409</v>
      </c>
      <c r="I50" s="79">
        <v>5103.5689819627369</v>
      </c>
      <c r="J50" s="79">
        <v>1862.0614871660136</v>
      </c>
      <c r="K50" s="79">
        <v>3464</v>
      </c>
      <c r="L50" s="79">
        <v>5254.5689819627369</v>
      </c>
      <c r="M50" s="79">
        <v>1987.2614871660137</v>
      </c>
    </row>
    <row r="51" spans="1:13" ht="15.75" customHeight="1" thickBot="1" x14ac:dyDescent="0.3">
      <c r="A51" s="47">
        <v>2021</v>
      </c>
      <c r="B51" s="48">
        <v>0</v>
      </c>
      <c r="C51" s="48" t="s">
        <v>60</v>
      </c>
      <c r="D51" s="48">
        <v>0</v>
      </c>
      <c r="E51" s="48">
        <v>2069</v>
      </c>
      <c r="F51" s="48">
        <v>196</v>
      </c>
      <c r="G51" s="48">
        <v>322.32000000000005</v>
      </c>
      <c r="H51" s="48">
        <v>2987</v>
      </c>
      <c r="I51" s="48">
        <v>747.62034709026443</v>
      </c>
      <c r="J51" s="48">
        <v>633.47725302019091</v>
      </c>
      <c r="K51" s="39">
        <v>5056</v>
      </c>
      <c r="L51" s="25">
        <v>943.62034709026443</v>
      </c>
      <c r="M51" s="39">
        <v>955.79725302019096</v>
      </c>
    </row>
    <row r="52" spans="1:13" ht="15.75" customHeight="1" thickBot="1" x14ac:dyDescent="0.3">
      <c r="A52" s="162" t="s">
        <v>77</v>
      </c>
      <c r="B52" s="53">
        <v>0</v>
      </c>
      <c r="C52" s="53" t="s">
        <v>60</v>
      </c>
      <c r="D52" s="53">
        <v>0</v>
      </c>
      <c r="E52" s="53">
        <v>4620</v>
      </c>
      <c r="F52" s="53">
        <v>114</v>
      </c>
      <c r="G52" s="53">
        <v>460.8</v>
      </c>
      <c r="H52" s="53">
        <v>4492.666666666667</v>
      </c>
      <c r="I52" s="53">
        <v>1124.4757324051541</v>
      </c>
      <c r="J52" s="53">
        <v>952.79616295124799</v>
      </c>
      <c r="K52" s="45">
        <v>9112.6666666666679</v>
      </c>
      <c r="L52" s="161">
        <v>1238.4757324051541</v>
      </c>
      <c r="M52" s="45">
        <v>1413.5961629512481</v>
      </c>
    </row>
    <row r="53" spans="1:13" ht="15.75" customHeight="1" x14ac:dyDescent="0.25">
      <c r="A53" s="202" t="s">
        <v>82</v>
      </c>
    </row>
    <row r="54" spans="1:13" ht="15.75" customHeight="1" x14ac:dyDescent="0.25">
      <c r="A54" s="202" t="s">
        <v>79</v>
      </c>
    </row>
    <row r="55" spans="1:13" ht="15.75" customHeight="1" x14ac:dyDescent="0.25">
      <c r="A55" s="126" t="s">
        <v>80</v>
      </c>
    </row>
    <row r="98" spans="1:53" s="75" customFormat="1" x14ac:dyDescent="0.25">
      <c r="B98" s="76"/>
      <c r="C98" s="76"/>
      <c r="D98" s="76"/>
      <c r="E98" s="76"/>
      <c r="F98" s="76"/>
      <c r="G98" s="76"/>
      <c r="H98" s="76"/>
      <c r="I98" s="76"/>
      <c r="J98" s="76"/>
      <c r="K98" s="76"/>
      <c r="L98" s="76"/>
      <c r="M98" s="76"/>
      <c r="N98" s="76"/>
      <c r="O98" s="76"/>
      <c r="P98" s="76"/>
      <c r="Q98" s="76"/>
      <c r="R98" s="76"/>
      <c r="S98" s="76"/>
      <c r="T98" s="76"/>
      <c r="U98" s="76"/>
      <c r="V98" s="76"/>
      <c r="W98" s="76"/>
      <c r="X98" s="76"/>
      <c r="Y98" s="76"/>
      <c r="Z98" s="76"/>
      <c r="AA98" s="76"/>
      <c r="AB98" s="76"/>
      <c r="AC98" s="76"/>
      <c r="AD98" s="76"/>
      <c r="AE98" s="76"/>
      <c r="AF98" s="76"/>
      <c r="AG98" s="76"/>
      <c r="AH98" s="76"/>
      <c r="AI98" s="76"/>
      <c r="AJ98" s="76"/>
      <c r="AK98" s="76"/>
      <c r="AL98" s="76"/>
      <c r="AM98" s="76"/>
      <c r="AN98" s="76"/>
      <c r="AO98" s="76"/>
      <c r="AP98" s="76"/>
      <c r="AQ98" s="76"/>
      <c r="AR98" s="76"/>
      <c r="AS98" s="76"/>
      <c r="AT98" s="76"/>
      <c r="AU98" s="76"/>
      <c r="AV98" s="76"/>
      <c r="AW98" s="76"/>
      <c r="AX98" s="76"/>
      <c r="AY98" s="76"/>
      <c r="AZ98" s="76"/>
      <c r="BA98" s="76"/>
    </row>
    <row r="100" spans="1:53" ht="15.75" customHeight="1" thickBot="1" x14ac:dyDescent="0.3">
      <c r="A100" s="6" t="s">
        <v>144</v>
      </c>
    </row>
    <row r="101" spans="1:53" ht="15.75" customHeight="1" thickBot="1" x14ac:dyDescent="0.3">
      <c r="A101" s="251" t="s">
        <v>5</v>
      </c>
      <c r="B101" s="253" t="s">
        <v>81</v>
      </c>
      <c r="C101" s="254"/>
      <c r="D101" s="254"/>
      <c r="E101" s="254"/>
      <c r="F101" s="254"/>
      <c r="G101" s="254"/>
      <c r="H101" s="254"/>
      <c r="I101" s="254"/>
      <c r="J101" s="254"/>
      <c r="K101" s="254"/>
      <c r="L101" s="254"/>
      <c r="M101" s="255"/>
    </row>
    <row r="102" spans="1:53" ht="15.75" customHeight="1" thickBot="1" x14ac:dyDescent="0.3">
      <c r="A102" s="252"/>
      <c r="B102" s="253" t="s">
        <v>6</v>
      </c>
      <c r="C102" s="254"/>
      <c r="D102" s="255"/>
      <c r="E102" s="253" t="s">
        <v>7</v>
      </c>
      <c r="F102" s="254"/>
      <c r="G102" s="255"/>
      <c r="H102" s="253" t="s">
        <v>8</v>
      </c>
      <c r="I102" s="254"/>
      <c r="J102" s="255"/>
      <c r="K102" s="253" t="s">
        <v>9</v>
      </c>
      <c r="L102" s="254"/>
      <c r="M102" s="255"/>
    </row>
    <row r="103" spans="1:53" ht="15.75" customHeight="1" thickBot="1" x14ac:dyDescent="0.3">
      <c r="A103" s="256"/>
      <c r="B103" s="29" t="s">
        <v>29</v>
      </c>
      <c r="C103" s="93" t="s">
        <v>30</v>
      </c>
      <c r="D103" s="93" t="s">
        <v>21</v>
      </c>
      <c r="E103" s="29" t="s">
        <v>29</v>
      </c>
      <c r="F103" s="29" t="s">
        <v>30</v>
      </c>
      <c r="G103" s="29" t="s">
        <v>21</v>
      </c>
      <c r="H103" s="29" t="s">
        <v>29</v>
      </c>
      <c r="I103" s="29" t="s">
        <v>30</v>
      </c>
      <c r="J103" s="29" t="s">
        <v>21</v>
      </c>
      <c r="K103" s="29" t="s">
        <v>29</v>
      </c>
      <c r="L103" s="29" t="s">
        <v>30</v>
      </c>
      <c r="M103" s="29" t="s">
        <v>21</v>
      </c>
    </row>
    <row r="104" spans="1:53" ht="15.75" customHeight="1" thickBot="1" x14ac:dyDescent="0.3">
      <c r="A104" s="77" t="s">
        <v>13</v>
      </c>
      <c r="B104" s="79">
        <f>IFERROR(AVERAGEIFS(B$2:B$81,$A$2:$A$81,"&gt;=1975",$A$2:$A$81,"&lt;=1978"),"")</f>
        <v>3</v>
      </c>
      <c r="C104" s="25" t="s">
        <v>60</v>
      </c>
      <c r="D104" s="79">
        <f>IFERROR(AVERAGEIFS(D$2:D$81,$A$2:$A$81,"&gt;=1975",$A$2:$A$81,"&lt;=1978"),"")</f>
        <v>7.5000000000000011E-2</v>
      </c>
      <c r="E104" s="79">
        <f>IFERROR(AVERAGEIFS(E$2:E$81,$A$2:$A$81,"&gt;=1975",$A$2:$A$81,"&lt;=1978"),"")</f>
        <v>81374.25</v>
      </c>
      <c r="F104" s="25" t="s">
        <v>60</v>
      </c>
      <c r="G104" s="79">
        <f>IFERROR(AVERAGEIFS(G$2:G$81,$A$2:$A$81,"&gt;=1975",$A$2:$A$81,"&lt;=1978"),"")</f>
        <v>6509.9400000000005</v>
      </c>
      <c r="H104" s="79">
        <f>IFERROR(AVERAGEIFS(H$2:H$81,$A$2:$A$81,"&gt;=1975",$A$2:$A$81,"&lt;=1978"),"")</f>
        <v>23906.25</v>
      </c>
      <c r="I104" s="25" t="s">
        <v>60</v>
      </c>
      <c r="J104" s="79">
        <f>IFERROR(AVERAGEIFS(J$2:J$81,$A$2:$A$81,"&gt;=1975",$A$2:$A$81,"&lt;=1978"),"")</f>
        <v>3466.4062499999995</v>
      </c>
      <c r="K104" s="79">
        <f>IFERROR(AVERAGEIFS(K$2:K$81,$A$2:$A$81,"&gt;=1975",$A$2:$A$81,"&lt;=1978"),"")</f>
        <v>105283.5</v>
      </c>
      <c r="L104" s="25" t="s">
        <v>60</v>
      </c>
      <c r="M104" s="79">
        <f>IFERROR(AVERAGEIFS(M$2:M$81,$A$2:$A$81,"&gt;=1975",$A$2:$A$81,"&lt;=1978"),"")</f>
        <v>9976.4212499999994</v>
      </c>
    </row>
    <row r="105" spans="1:53" ht="15.75" customHeight="1" thickBot="1" x14ac:dyDescent="0.3">
      <c r="A105" s="77" t="s">
        <v>14</v>
      </c>
      <c r="B105" s="79">
        <f>IFERROR(AVERAGEIFS(B$2:B$81,$A$2:$A$81,"&gt;=1979",$A$2:$A$81,"&lt;=1984"),"")</f>
        <v>0</v>
      </c>
      <c r="C105" s="25" t="s">
        <v>60</v>
      </c>
      <c r="D105" s="79">
        <f>IFERROR(AVERAGEIFS(D$2:D$81,$A$2:$A$81,"&gt;=1979",$A$2:$A$81,"&lt;=1984"),"")</f>
        <v>0</v>
      </c>
      <c r="E105" s="79">
        <f>IFERROR(AVERAGEIFS(E$2:E$81,$A$2:$A$81,"&gt;=1979",$A$2:$A$81,"&lt;=1984"),"")</f>
        <v>43077.5</v>
      </c>
      <c r="F105" s="25" t="s">
        <v>60</v>
      </c>
      <c r="G105" s="79">
        <f>IFERROR(AVERAGEIFS(G$2:G$81,$A$2:$A$81,"&gt;=1979",$A$2:$A$81,"&lt;=1984"),"")</f>
        <v>3446.2000000000003</v>
      </c>
      <c r="H105" s="79">
        <f>IFERROR(AVERAGEIFS(H$2:H$81,$A$2:$A$81,"&gt;=1979",$A$2:$A$81,"&lt;=1984"),"")</f>
        <v>14533.833333333334</v>
      </c>
      <c r="I105" s="25" t="s">
        <v>60</v>
      </c>
      <c r="J105" s="79">
        <f>IFERROR(AVERAGEIFS(J$2:J$81,$A$2:$A$81,"&gt;=1979",$A$2:$A$81,"&lt;=1984"),"")</f>
        <v>2107.4058333333332</v>
      </c>
      <c r="K105" s="79">
        <f>IFERROR(AVERAGEIFS(K$2:K$81,$A$2:$A$81,"&gt;=1979",$A$2:$A$81,"&lt;=1984"),"")</f>
        <v>57611.333333333336</v>
      </c>
      <c r="L105" s="25" t="s">
        <v>60</v>
      </c>
      <c r="M105" s="79">
        <f>IFERROR(AVERAGEIFS(M$2:M$81,$A$2:$A$81,"&gt;=1979",$A$2:$A$81,"&lt;=1984"),"")</f>
        <v>5553.6058333333322</v>
      </c>
    </row>
    <row r="106" spans="1:53" ht="15.75" customHeight="1" thickBot="1" x14ac:dyDescent="0.3">
      <c r="A106" s="77" t="s">
        <v>15</v>
      </c>
      <c r="B106" s="79">
        <f>IFERROR(AVERAGEIFS(B$2:B$81,$A$2:$A$81,"&gt;=1985",$A$2:$A$81,"&lt;=1995"),"")</f>
        <v>121.90909090909091</v>
      </c>
      <c r="C106" s="25" t="s">
        <v>60</v>
      </c>
      <c r="D106" s="79">
        <f>IFERROR(AVERAGEIFS(D$2:D$81,$A$2:$A$81,"&gt;=1985",$A$2:$A$81,"&lt;=1995"),"")</f>
        <v>3.0477272727272733</v>
      </c>
      <c r="E106" s="79">
        <f>IFERROR(AVERAGEIFS(E$2:E$81,$A$2:$A$81,"&gt;=1985",$A$2:$A$81,"&lt;=1995"),"")</f>
        <v>17778.81818181818</v>
      </c>
      <c r="F106" s="25" t="s">
        <v>60</v>
      </c>
      <c r="G106" s="79">
        <f>IFERROR(AVERAGEIFS(G$2:G$81,$A$2:$A$81,"&gt;=1985",$A$2:$A$81,"&lt;=1995"),"")</f>
        <v>1422.3054545454545</v>
      </c>
      <c r="H106" s="79">
        <f>IFERROR(AVERAGEIFS(H$2:H$81,$A$2:$A$81,"&gt;=1985",$A$2:$A$81,"&lt;=1995"),"")</f>
        <v>9041.545454545454</v>
      </c>
      <c r="I106" s="25" t="s">
        <v>60</v>
      </c>
      <c r="J106" s="79">
        <f>IFERROR(AVERAGEIFS(J$2:J$81,$A$2:$A$81,"&gt;=1985",$A$2:$A$81,"&lt;=1995"),"")</f>
        <v>1311.0240909090908</v>
      </c>
      <c r="K106" s="79">
        <f>IFERROR(AVERAGEIFS(K$2:K$81,$A$2:$A$81,"&gt;=1985",$A$2:$A$81,"&lt;=1995"),"")</f>
        <v>26942.272727272728</v>
      </c>
      <c r="L106" s="25" t="s">
        <v>60</v>
      </c>
      <c r="M106" s="79">
        <f>IFERROR(AVERAGEIFS(M$2:M$81,$A$2:$A$81,"&gt;=1985",$A$2:$A$81,"&lt;=1995"),"")</f>
        <v>2736.3772727272726</v>
      </c>
    </row>
    <row r="107" spans="1:53" ht="15.75" customHeight="1" thickBot="1" x14ac:dyDescent="0.3">
      <c r="A107" s="77" t="s">
        <v>16</v>
      </c>
      <c r="B107" s="79">
        <f>IFERROR(AVERAGEIFS(B$2:B$81,$A$2:$A$81,"&gt;=1996",$A$2:$A$81,"&lt;=1998"),"")</f>
        <v>6</v>
      </c>
      <c r="C107" s="25" t="s">
        <v>60</v>
      </c>
      <c r="D107" s="79">
        <f>IFERROR(AVERAGEIFS(D$2:D$81,$A$2:$A$81,"&gt;=1996",$A$2:$A$81,"&lt;=1998"),"")</f>
        <v>0.15000000000000002</v>
      </c>
      <c r="E107" s="79">
        <f>IFERROR(AVERAGEIFS(E$2:E$81,$A$2:$A$81,"&gt;=1996",$A$2:$A$81,"&lt;=1998"),"")</f>
        <v>12441.666666666666</v>
      </c>
      <c r="F107" s="25" t="s">
        <v>60</v>
      </c>
      <c r="G107" s="79">
        <f>IFERROR(AVERAGEIFS(G$2:G$81,$A$2:$A$81,"&gt;=1996",$A$2:$A$81,"&lt;=1998"),"")</f>
        <v>995.33333333333337</v>
      </c>
      <c r="H107" s="79">
        <f>IFERROR(AVERAGEIFS(H$2:H$81,$A$2:$A$81,"&gt;=1996",$A$2:$A$81,"&lt;=1998"),"")</f>
        <v>8299.3333333333339</v>
      </c>
      <c r="I107" s="25" t="s">
        <v>60</v>
      </c>
      <c r="J107" s="79">
        <f>IFERROR(AVERAGEIFS(J$2:J$81,$A$2:$A$81,"&gt;=1996",$A$2:$A$81,"&lt;=1998"),"")</f>
        <v>1203.4033333333334</v>
      </c>
      <c r="K107" s="79">
        <f>IFERROR(AVERAGEIFS(K$2:K$81,$A$2:$A$81,"&gt;=1996",$A$2:$A$81,"&lt;=1998"),"")</f>
        <v>20747</v>
      </c>
      <c r="L107" s="25" t="s">
        <v>60</v>
      </c>
      <c r="M107" s="79">
        <f>IFERROR(AVERAGEIFS(M$2:M$81,$A$2:$A$81,"&gt;=1996",$A$2:$A$81,"&lt;=1998"),"")</f>
        <v>2198.8866666666668</v>
      </c>
    </row>
    <row r="108" spans="1:53" ht="15.75" customHeight="1" thickBot="1" x14ac:dyDescent="0.3">
      <c r="A108" s="5" t="s">
        <v>17</v>
      </c>
      <c r="B108" s="79">
        <f>IFERROR(AVERAGEIFS(B$2:B$81,$A$2:$A$81,"&gt;=1999",$A$2:$A$81,"&lt;=2008"),"")</f>
        <v>0.7</v>
      </c>
      <c r="C108" s="25" t="s">
        <v>60</v>
      </c>
      <c r="D108" s="79">
        <f t="shared" ref="D108:M108" si="0">IFERROR(AVERAGEIFS(D$2:D$81,$A$2:$A$81,"&gt;=1999",$A$2:$A$81,"&lt;=2008"),"")</f>
        <v>1.7500000000000002E-2</v>
      </c>
      <c r="E108" s="79">
        <f t="shared" si="0"/>
        <v>2593.6</v>
      </c>
      <c r="F108" s="79">
        <f t="shared" si="0"/>
        <v>370.5</v>
      </c>
      <c r="G108" s="79">
        <f t="shared" si="0"/>
        <v>326.048</v>
      </c>
      <c r="H108" s="79">
        <f t="shared" si="0"/>
        <v>4185.1000000000004</v>
      </c>
      <c r="I108" s="79">
        <f t="shared" si="0"/>
        <v>2044.1648826853223</v>
      </c>
      <c r="J108" s="79">
        <f t="shared" si="0"/>
        <v>935.54121313579958</v>
      </c>
      <c r="K108" s="79">
        <f t="shared" si="0"/>
        <v>6779.4</v>
      </c>
      <c r="L108" s="79">
        <f t="shared" si="0"/>
        <v>2291.164882685322</v>
      </c>
      <c r="M108" s="79">
        <f t="shared" si="0"/>
        <v>1261.6067131357997</v>
      </c>
    </row>
    <row r="109" spans="1:53" ht="15.75" customHeight="1" thickBot="1" x14ac:dyDescent="0.3">
      <c r="A109" s="27">
        <v>2009</v>
      </c>
      <c r="B109" s="30">
        <f t="shared" ref="B109:M122" si="1">IF(VLOOKUP($A109,$A$3:$Z$90,COLUMN(B109),FALSE)="","",VLOOKUP($A109,$A$3:$Z$90,COLUMN(B109),FALSE))</f>
        <v>0</v>
      </c>
      <c r="C109" s="30" t="str">
        <f t="shared" si="1"/>
        <v>NA</v>
      </c>
      <c r="D109" s="30">
        <f t="shared" si="1"/>
        <v>0</v>
      </c>
      <c r="E109" s="30">
        <f t="shared" si="1"/>
        <v>1014</v>
      </c>
      <c r="F109" s="30">
        <f t="shared" si="1"/>
        <v>2012</v>
      </c>
      <c r="G109" s="30">
        <f t="shared" si="1"/>
        <v>1690.7199999999998</v>
      </c>
      <c r="H109" s="30">
        <f t="shared" si="1"/>
        <v>4077</v>
      </c>
      <c r="I109" s="30">
        <f t="shared" si="1"/>
        <v>5374.8947444109417</v>
      </c>
      <c r="J109" s="30">
        <f t="shared" si="1"/>
        <v>2031.6367915021324</v>
      </c>
      <c r="K109" s="30">
        <f t="shared" si="1"/>
        <v>5091</v>
      </c>
      <c r="L109" s="30">
        <f t="shared" si="1"/>
        <v>7386.8947444109417</v>
      </c>
      <c r="M109" s="30">
        <f t="shared" si="1"/>
        <v>3722.3567915021322</v>
      </c>
    </row>
    <row r="110" spans="1:53" ht="15.75" customHeight="1" thickBot="1" x14ac:dyDescent="0.3">
      <c r="A110" s="27">
        <v>2010</v>
      </c>
      <c r="B110" s="30">
        <f t="shared" si="1"/>
        <v>0</v>
      </c>
      <c r="C110" s="30" t="str">
        <f t="shared" si="1"/>
        <v>NA</v>
      </c>
      <c r="D110" s="30">
        <f t="shared" si="1"/>
        <v>0</v>
      </c>
      <c r="E110" s="30">
        <f t="shared" si="1"/>
        <v>6129</v>
      </c>
      <c r="F110" s="30">
        <f t="shared" si="1"/>
        <v>4972</v>
      </c>
      <c r="G110" s="30">
        <f t="shared" si="1"/>
        <v>4467.92</v>
      </c>
      <c r="H110" s="30">
        <f t="shared" si="1"/>
        <v>3157</v>
      </c>
      <c r="I110" s="30">
        <f t="shared" si="1"/>
        <v>2402.314831340841</v>
      </c>
      <c r="J110" s="30">
        <f t="shared" si="1"/>
        <v>1101.5853747993453</v>
      </c>
      <c r="K110" s="30">
        <f t="shared" si="1"/>
        <v>9286</v>
      </c>
      <c r="L110" s="30">
        <f t="shared" si="1"/>
        <v>7374.314831340841</v>
      </c>
      <c r="M110" s="30">
        <f t="shared" si="1"/>
        <v>5569.5053747993452</v>
      </c>
    </row>
    <row r="111" spans="1:53" ht="15.75" customHeight="1" thickBot="1" x14ac:dyDescent="0.3">
      <c r="A111" s="27">
        <v>2011</v>
      </c>
      <c r="B111" s="30">
        <f t="shared" si="1"/>
        <v>0</v>
      </c>
      <c r="C111" s="30" t="str">
        <f t="shared" si="1"/>
        <v>NA</v>
      </c>
      <c r="D111" s="30">
        <f t="shared" si="1"/>
        <v>0</v>
      </c>
      <c r="E111" s="30">
        <f t="shared" si="1"/>
        <v>5630</v>
      </c>
      <c r="F111" s="30">
        <f t="shared" si="1"/>
        <v>11893</v>
      </c>
      <c r="G111" s="30">
        <f t="shared" si="1"/>
        <v>9964.7999999999993</v>
      </c>
      <c r="H111" s="30">
        <f t="shared" si="1"/>
        <v>6193</v>
      </c>
      <c r="I111" s="30">
        <f t="shared" si="1"/>
        <v>6603.2128629066556</v>
      </c>
      <c r="J111" s="30">
        <f t="shared" si="1"/>
        <v>2667.6460472589833</v>
      </c>
      <c r="K111" s="30">
        <f t="shared" si="1"/>
        <v>11823</v>
      </c>
      <c r="L111" s="30">
        <f t="shared" si="1"/>
        <v>18496.212862906657</v>
      </c>
      <c r="M111" s="30">
        <f t="shared" si="1"/>
        <v>12632.446047258982</v>
      </c>
    </row>
    <row r="112" spans="1:53" ht="15.75" customHeight="1" thickBot="1" x14ac:dyDescent="0.3">
      <c r="A112" s="27">
        <v>2012</v>
      </c>
      <c r="B112" s="30">
        <f t="shared" si="1"/>
        <v>0</v>
      </c>
      <c r="C112" s="30" t="str">
        <f t="shared" si="1"/>
        <v>NA</v>
      </c>
      <c r="D112" s="30">
        <f t="shared" si="1"/>
        <v>0</v>
      </c>
      <c r="E112" s="30">
        <f t="shared" si="1"/>
        <v>420</v>
      </c>
      <c r="F112" s="30">
        <f t="shared" si="1"/>
        <v>218</v>
      </c>
      <c r="G112" s="30">
        <f t="shared" si="1"/>
        <v>208</v>
      </c>
      <c r="H112" s="30">
        <f t="shared" si="1"/>
        <v>5764</v>
      </c>
      <c r="I112" s="30">
        <f t="shared" si="1"/>
        <v>5528.3412875819322</v>
      </c>
      <c r="J112" s="30">
        <f t="shared" si="1"/>
        <v>2317.3754650719575</v>
      </c>
      <c r="K112" s="30">
        <f t="shared" si="1"/>
        <v>6184</v>
      </c>
      <c r="L112" s="30">
        <f t="shared" si="1"/>
        <v>5746.3412875819322</v>
      </c>
      <c r="M112" s="30">
        <f t="shared" si="1"/>
        <v>2525.3754650719575</v>
      </c>
    </row>
    <row r="113" spans="1:13" ht="15.75" customHeight="1" thickBot="1" x14ac:dyDescent="0.3">
      <c r="A113" s="27">
        <v>2013</v>
      </c>
      <c r="B113" s="30">
        <f t="shared" si="1"/>
        <v>0</v>
      </c>
      <c r="C113" s="30" t="str">
        <f t="shared" si="1"/>
        <v>NA</v>
      </c>
      <c r="D113" s="30">
        <f t="shared" si="1"/>
        <v>0</v>
      </c>
      <c r="E113" s="30">
        <f t="shared" si="1"/>
        <v>3908</v>
      </c>
      <c r="F113" s="30">
        <f t="shared" si="1"/>
        <v>12160</v>
      </c>
      <c r="G113" s="30">
        <f t="shared" si="1"/>
        <v>10040.64</v>
      </c>
      <c r="H113" s="30">
        <f t="shared" si="1"/>
        <v>9502</v>
      </c>
      <c r="I113" s="30">
        <f t="shared" si="1"/>
        <v>8028.1229390726439</v>
      </c>
      <c r="J113" s="30">
        <f t="shared" si="1"/>
        <v>3529.3269476714686</v>
      </c>
      <c r="K113" s="30">
        <f t="shared" si="1"/>
        <v>13410</v>
      </c>
      <c r="L113" s="30">
        <f t="shared" si="1"/>
        <v>20188.122939072644</v>
      </c>
      <c r="M113" s="30">
        <f t="shared" si="1"/>
        <v>13569.966947671468</v>
      </c>
    </row>
    <row r="114" spans="1:13" ht="15.75" customHeight="1" thickBot="1" x14ac:dyDescent="0.3">
      <c r="A114" s="27">
        <v>2014</v>
      </c>
      <c r="B114" s="30">
        <f t="shared" si="1"/>
        <v>0</v>
      </c>
      <c r="C114" s="30" t="str">
        <f t="shared" si="1"/>
        <v>NA</v>
      </c>
      <c r="D114" s="30">
        <f t="shared" si="1"/>
        <v>0</v>
      </c>
      <c r="E114" s="30">
        <f t="shared" si="1"/>
        <v>6826</v>
      </c>
      <c r="F114" s="30">
        <f t="shared" si="1"/>
        <v>5711</v>
      </c>
      <c r="G114" s="30">
        <f t="shared" si="1"/>
        <v>5114.88</v>
      </c>
      <c r="H114" s="30">
        <f t="shared" si="1"/>
        <v>9216</v>
      </c>
      <c r="I114" s="30">
        <f t="shared" si="1"/>
        <v>8939.3990360330445</v>
      </c>
      <c r="J114" s="30">
        <f t="shared" si="1"/>
        <v>3732.0789416568555</v>
      </c>
      <c r="K114" s="30">
        <f t="shared" si="1"/>
        <v>16042</v>
      </c>
      <c r="L114" s="30">
        <f t="shared" si="1"/>
        <v>14650.399036033044</v>
      </c>
      <c r="M114" s="30">
        <f t="shared" si="1"/>
        <v>8846.958941656856</v>
      </c>
    </row>
    <row r="115" spans="1:13" ht="15.75" customHeight="1" thickBot="1" x14ac:dyDescent="0.3">
      <c r="A115" s="27">
        <v>2015</v>
      </c>
      <c r="B115" s="30">
        <f t="shared" si="1"/>
        <v>0</v>
      </c>
      <c r="C115" s="30" t="str">
        <f t="shared" si="1"/>
        <v>NA</v>
      </c>
      <c r="D115" s="30">
        <f t="shared" si="1"/>
        <v>0</v>
      </c>
      <c r="E115" s="30">
        <f t="shared" si="1"/>
        <v>4773</v>
      </c>
      <c r="F115" s="30">
        <f t="shared" si="1"/>
        <v>7928</v>
      </c>
      <c r="G115" s="30">
        <f t="shared" si="1"/>
        <v>6724.24</v>
      </c>
      <c r="H115" s="30">
        <f t="shared" si="1"/>
        <v>8551</v>
      </c>
      <c r="I115" s="30">
        <f t="shared" si="1"/>
        <v>11347.255088753913</v>
      </c>
      <c r="J115" s="30">
        <f t="shared" si="1"/>
        <v>4280.959363786048</v>
      </c>
      <c r="K115" s="30">
        <f t="shared" si="1"/>
        <v>13324</v>
      </c>
      <c r="L115" s="30">
        <f t="shared" si="1"/>
        <v>19275.255088753911</v>
      </c>
      <c r="M115" s="30">
        <f t="shared" si="1"/>
        <v>11005.199363786047</v>
      </c>
    </row>
    <row r="116" spans="1:13" ht="15.75" customHeight="1" thickBot="1" x14ac:dyDescent="0.3">
      <c r="A116" s="27">
        <v>2016</v>
      </c>
      <c r="B116" s="30">
        <f t="shared" si="1"/>
        <v>0</v>
      </c>
      <c r="C116" s="30" t="str">
        <f t="shared" si="1"/>
        <v>NA</v>
      </c>
      <c r="D116" s="30">
        <f t="shared" si="1"/>
        <v>0</v>
      </c>
      <c r="E116" s="30">
        <f t="shared" si="1"/>
        <v>22</v>
      </c>
      <c r="F116" s="30">
        <f t="shared" si="1"/>
        <v>0</v>
      </c>
      <c r="G116" s="30">
        <f t="shared" si="1"/>
        <v>1.76</v>
      </c>
      <c r="H116" s="30">
        <f t="shared" si="1"/>
        <v>6173</v>
      </c>
      <c r="I116" s="30">
        <f t="shared" si="1"/>
        <v>9501.2821017359984</v>
      </c>
      <c r="J116" s="30">
        <f t="shared" si="1"/>
        <v>3441.4286032652471</v>
      </c>
      <c r="K116" s="30">
        <f t="shared" si="1"/>
        <v>6195</v>
      </c>
      <c r="L116" s="30">
        <f t="shared" si="1"/>
        <v>9501.2821017359984</v>
      </c>
      <c r="M116" s="30">
        <f t="shared" si="1"/>
        <v>3443.1886032652474</v>
      </c>
    </row>
    <row r="117" spans="1:13" ht="15.75" customHeight="1" thickBot="1" x14ac:dyDescent="0.3">
      <c r="A117" s="27">
        <v>2017</v>
      </c>
      <c r="B117" s="30">
        <f t="shared" si="1"/>
        <v>0</v>
      </c>
      <c r="C117" s="30" t="str">
        <f t="shared" si="1"/>
        <v>NA</v>
      </c>
      <c r="D117" s="30">
        <f t="shared" si="1"/>
        <v>0</v>
      </c>
      <c r="E117" s="30">
        <f t="shared" si="1"/>
        <v>2630</v>
      </c>
      <c r="F117" s="30">
        <f t="shared" si="1"/>
        <v>46</v>
      </c>
      <c r="G117" s="30">
        <f t="shared" si="1"/>
        <v>247.20000000000002</v>
      </c>
      <c r="H117" s="30">
        <f t="shared" si="1"/>
        <v>11321</v>
      </c>
      <c r="I117" s="30">
        <f t="shared" si="1"/>
        <v>19294.750667740718</v>
      </c>
      <c r="J117" s="30">
        <f t="shared" si="1"/>
        <v>6812.5381789545117</v>
      </c>
      <c r="K117" s="30">
        <f t="shared" si="1"/>
        <v>13951</v>
      </c>
      <c r="L117" s="30">
        <f t="shared" si="1"/>
        <v>19340.750667740718</v>
      </c>
      <c r="M117" s="30">
        <f t="shared" si="1"/>
        <v>7059.7381789545116</v>
      </c>
    </row>
    <row r="118" spans="1:13" ht="15.75" customHeight="1" thickBot="1" x14ac:dyDescent="0.3">
      <c r="A118" s="47">
        <v>2018</v>
      </c>
      <c r="B118" s="30">
        <f t="shared" si="1"/>
        <v>0</v>
      </c>
      <c r="C118" s="30" t="str">
        <f t="shared" si="1"/>
        <v>NA</v>
      </c>
      <c r="D118" s="30">
        <f t="shared" si="1"/>
        <v>0</v>
      </c>
      <c r="E118" s="30">
        <f t="shared" si="1"/>
        <v>3429</v>
      </c>
      <c r="F118" s="30">
        <f t="shared" si="1"/>
        <v>783</v>
      </c>
      <c r="G118" s="30">
        <f t="shared" si="1"/>
        <v>900.72</v>
      </c>
      <c r="H118" s="30">
        <f t="shared" si="1"/>
        <v>7303</v>
      </c>
      <c r="I118" s="30">
        <f t="shared" si="1"/>
        <v>7030.1347036421239</v>
      </c>
      <c r="J118" s="30">
        <f t="shared" si="1"/>
        <v>2943.0111005760891</v>
      </c>
      <c r="K118" s="30">
        <f t="shared" si="1"/>
        <v>10732</v>
      </c>
      <c r="L118" s="30">
        <f t="shared" si="1"/>
        <v>7813.1347036421239</v>
      </c>
      <c r="M118" s="30">
        <f t="shared" si="1"/>
        <v>3843.7311005760894</v>
      </c>
    </row>
    <row r="119" spans="1:13" ht="15.75" customHeight="1" thickBot="1" x14ac:dyDescent="0.3">
      <c r="A119" s="47">
        <v>2019</v>
      </c>
      <c r="B119" s="30">
        <f t="shared" si="1"/>
        <v>0</v>
      </c>
      <c r="C119" s="30" t="str">
        <f t="shared" si="1"/>
        <v>NA</v>
      </c>
      <c r="D119" s="30">
        <f t="shared" si="1"/>
        <v>0</v>
      </c>
      <c r="E119" s="30">
        <f t="shared" si="1"/>
        <v>3661</v>
      </c>
      <c r="F119" s="30">
        <f t="shared" si="1"/>
        <v>757</v>
      </c>
      <c r="G119" s="30">
        <f t="shared" si="1"/>
        <v>898.48</v>
      </c>
      <c r="H119" s="30">
        <f t="shared" si="1"/>
        <v>7082</v>
      </c>
      <c r="I119" s="30">
        <f t="shared" si="1"/>
        <v>6369.3602308067693</v>
      </c>
      <c r="J119" s="30">
        <f t="shared" si="1"/>
        <v>2733.8785418562143</v>
      </c>
      <c r="K119" s="30">
        <f t="shared" si="1"/>
        <v>10743</v>
      </c>
      <c r="L119" s="30">
        <f t="shared" si="1"/>
        <v>7126.3602308067693</v>
      </c>
      <c r="M119" s="30">
        <f t="shared" si="1"/>
        <v>3632.3585418562143</v>
      </c>
    </row>
    <row r="120" spans="1:13" ht="15.75" thickBot="1" x14ac:dyDescent="0.3">
      <c r="A120" s="47">
        <v>2020</v>
      </c>
      <c r="B120" s="30">
        <f t="shared" si="1"/>
        <v>0</v>
      </c>
      <c r="C120" s="30" t="str">
        <f t="shared" si="1"/>
        <v>NA</v>
      </c>
      <c r="D120" s="30">
        <f t="shared" si="1"/>
        <v>0</v>
      </c>
      <c r="E120" s="30">
        <f t="shared" si="1"/>
        <v>55</v>
      </c>
      <c r="F120" s="30">
        <f t="shared" si="1"/>
        <v>151</v>
      </c>
      <c r="G120" s="30">
        <f t="shared" si="1"/>
        <v>125.2</v>
      </c>
      <c r="H120" s="30">
        <f t="shared" si="1"/>
        <v>3409</v>
      </c>
      <c r="I120" s="30">
        <f t="shared" si="1"/>
        <v>5103.5689819627369</v>
      </c>
      <c r="J120" s="30">
        <f t="shared" si="1"/>
        <v>1862.0614871660136</v>
      </c>
      <c r="K120" s="30">
        <f t="shared" si="1"/>
        <v>3464</v>
      </c>
      <c r="L120" s="30">
        <f t="shared" si="1"/>
        <v>5254.5689819627369</v>
      </c>
      <c r="M120" s="30">
        <f t="shared" si="1"/>
        <v>1987.2614871660137</v>
      </c>
    </row>
    <row r="121" spans="1:13" ht="15.75" customHeight="1" thickBot="1" x14ac:dyDescent="0.3">
      <c r="A121" s="47">
        <v>2021</v>
      </c>
      <c r="B121" s="30">
        <f t="shared" si="1"/>
        <v>0</v>
      </c>
      <c r="C121" s="30" t="str">
        <f t="shared" si="1"/>
        <v>NA</v>
      </c>
      <c r="D121" s="30">
        <f t="shared" si="1"/>
        <v>0</v>
      </c>
      <c r="E121" s="30">
        <f t="shared" si="1"/>
        <v>2069</v>
      </c>
      <c r="F121" s="30">
        <f t="shared" si="1"/>
        <v>196</v>
      </c>
      <c r="G121" s="30">
        <f t="shared" si="1"/>
        <v>322.32000000000005</v>
      </c>
      <c r="H121" s="30">
        <f t="shared" si="1"/>
        <v>2987</v>
      </c>
      <c r="I121" s="30">
        <f t="shared" si="1"/>
        <v>747.62034709026443</v>
      </c>
      <c r="J121" s="30">
        <f t="shared" si="1"/>
        <v>633.47725302019091</v>
      </c>
      <c r="K121" s="30">
        <f t="shared" si="1"/>
        <v>5056</v>
      </c>
      <c r="L121" s="30">
        <f t="shared" si="1"/>
        <v>943.62034709026443</v>
      </c>
      <c r="M121" s="30">
        <f t="shared" si="1"/>
        <v>955.79725302019096</v>
      </c>
    </row>
    <row r="122" spans="1:13" ht="15.75" customHeight="1" thickBot="1" x14ac:dyDescent="0.3">
      <c r="A122" s="162" t="s">
        <v>77</v>
      </c>
      <c r="B122" s="30">
        <f t="shared" si="1"/>
        <v>0</v>
      </c>
      <c r="C122" s="30" t="str">
        <f t="shared" si="1"/>
        <v>NA</v>
      </c>
      <c r="D122" s="30">
        <f t="shared" si="1"/>
        <v>0</v>
      </c>
      <c r="E122" s="30">
        <f t="shared" si="1"/>
        <v>4620</v>
      </c>
      <c r="F122" s="30">
        <f t="shared" si="1"/>
        <v>114</v>
      </c>
      <c r="G122" s="30">
        <f t="shared" si="1"/>
        <v>460.8</v>
      </c>
      <c r="H122" s="30">
        <f t="shared" si="1"/>
        <v>4492.666666666667</v>
      </c>
      <c r="I122" s="30">
        <f t="shared" si="1"/>
        <v>1124.4757324051541</v>
      </c>
      <c r="J122" s="30">
        <f t="shared" si="1"/>
        <v>952.79616295124799</v>
      </c>
      <c r="K122" s="30">
        <f t="shared" si="1"/>
        <v>9112.6666666666679</v>
      </c>
      <c r="L122" s="30">
        <f t="shared" si="1"/>
        <v>1238.4757324051541</v>
      </c>
      <c r="M122" s="30">
        <f t="shared" si="1"/>
        <v>1413.5961629512481</v>
      </c>
    </row>
    <row r="123" spans="1:13" ht="15.75" customHeight="1" x14ac:dyDescent="0.25">
      <c r="A123" s="202" t="s">
        <v>82</v>
      </c>
    </row>
    <row r="124" spans="1:13" ht="15.75" customHeight="1" x14ac:dyDescent="0.25">
      <c r="A124" s="202" t="s">
        <v>79</v>
      </c>
    </row>
    <row r="125" spans="1:13" ht="15.75" customHeight="1" x14ac:dyDescent="0.25">
      <c r="A125" s="126" t="s">
        <v>80</v>
      </c>
    </row>
    <row r="126" spans="1:13" ht="15.75" customHeight="1" x14ac:dyDescent="0.25"/>
    <row r="127" spans="1:13" ht="15.75" customHeight="1" x14ac:dyDescent="0.25">
      <c r="A127" s="126"/>
    </row>
  </sheetData>
  <mergeCells count="12">
    <mergeCell ref="K3:M3"/>
    <mergeCell ref="A2:A4"/>
    <mergeCell ref="B2:M2"/>
    <mergeCell ref="B3:D3"/>
    <mergeCell ref="E3:G3"/>
    <mergeCell ref="H3:J3"/>
    <mergeCell ref="A101:A103"/>
    <mergeCell ref="B101:M101"/>
    <mergeCell ref="B102:D102"/>
    <mergeCell ref="E102:G102"/>
    <mergeCell ref="H102:J102"/>
    <mergeCell ref="K102:M102"/>
  </mergeCells>
  <pageMargins left="0.7" right="0.7" top="0.75" bottom="0.75" header="0.3" footer="0.3"/>
  <pageSetup orientation="portrait" r:id="rId1"/>
  <ignoredErrors>
    <ignoredError sqref="A52 A12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7">
    <tabColor theme="7"/>
  </sheetPr>
  <dimension ref="A1:A26"/>
  <sheetViews>
    <sheetView workbookViewId="0">
      <selection activeCell="C30" sqref="C30"/>
    </sheetView>
  </sheetViews>
  <sheetFormatPr defaultColWidth="9.140625" defaultRowHeight="15" x14ac:dyDescent="0.25"/>
  <cols>
    <col min="1" max="16384" width="9.140625" style="6"/>
  </cols>
  <sheetData>
    <row r="1" spans="1:1" ht="23.25" x14ac:dyDescent="0.35">
      <c r="A1" s="81" t="s">
        <v>3</v>
      </c>
    </row>
    <row r="2" spans="1:1" x14ac:dyDescent="0.25">
      <c r="A2" s="82" t="s">
        <v>127</v>
      </c>
    </row>
    <row r="3" spans="1:1" x14ac:dyDescent="0.25">
      <c r="A3" s="82" t="s">
        <v>129</v>
      </c>
    </row>
    <row r="4" spans="1:1" x14ac:dyDescent="0.25">
      <c r="A4" s="82" t="s">
        <v>23</v>
      </c>
    </row>
    <row r="5" spans="1:1" x14ac:dyDescent="0.25">
      <c r="A5" s="82" t="s">
        <v>130</v>
      </c>
    </row>
    <row r="6" spans="1:1" x14ac:dyDescent="0.25">
      <c r="A6" s="82" t="s">
        <v>132</v>
      </c>
    </row>
    <row r="7" spans="1:1" x14ac:dyDescent="0.25">
      <c r="A7" s="82" t="s">
        <v>133</v>
      </c>
    </row>
    <row r="8" spans="1:1" x14ac:dyDescent="0.25">
      <c r="A8" s="82" t="s">
        <v>134</v>
      </c>
    </row>
    <row r="9" spans="1:1" x14ac:dyDescent="0.25">
      <c r="A9" s="82" t="s">
        <v>135</v>
      </c>
    </row>
    <row r="10" spans="1:1" x14ac:dyDescent="0.25">
      <c r="A10" s="82" t="s">
        <v>136</v>
      </c>
    </row>
    <row r="11" spans="1:1" x14ac:dyDescent="0.25">
      <c r="A11" s="82" t="s">
        <v>137</v>
      </c>
    </row>
    <row r="12" spans="1:1" x14ac:dyDescent="0.25">
      <c r="A12" s="82" t="s">
        <v>138</v>
      </c>
    </row>
    <row r="13" spans="1:1" x14ac:dyDescent="0.25">
      <c r="A13" s="82" t="s">
        <v>139</v>
      </c>
    </row>
    <row r="14" spans="1:1" x14ac:dyDescent="0.25">
      <c r="A14" s="82" t="s">
        <v>140</v>
      </c>
    </row>
    <row r="15" spans="1:1" x14ac:dyDescent="0.25">
      <c r="A15" s="82" t="s">
        <v>141</v>
      </c>
    </row>
    <row r="16" spans="1:1" x14ac:dyDescent="0.25">
      <c r="A16" s="82" t="s">
        <v>142</v>
      </c>
    </row>
    <row r="17" spans="1:1" x14ac:dyDescent="0.25">
      <c r="A17" s="82" t="s">
        <v>143</v>
      </c>
    </row>
    <row r="18" spans="1:1" x14ac:dyDescent="0.25">
      <c r="A18" s="82" t="s">
        <v>144</v>
      </c>
    </row>
    <row r="19" spans="1:1" x14ac:dyDescent="0.25">
      <c r="A19" s="82" t="s">
        <v>145</v>
      </c>
    </row>
    <row r="20" spans="1:1" x14ac:dyDescent="0.25">
      <c r="A20" s="82" t="s">
        <v>146</v>
      </c>
    </row>
    <row r="21" spans="1:1" x14ac:dyDescent="0.25">
      <c r="A21" s="82" t="s">
        <v>147</v>
      </c>
    </row>
    <row r="22" spans="1:1" x14ac:dyDescent="0.25">
      <c r="A22" s="82" t="s">
        <v>148</v>
      </c>
    </row>
    <row r="23" spans="1:1" x14ac:dyDescent="0.25">
      <c r="A23" s="82" t="s">
        <v>149</v>
      </c>
    </row>
    <row r="24" spans="1:1" x14ac:dyDescent="0.25">
      <c r="A24" s="82" t="s">
        <v>150</v>
      </c>
    </row>
    <row r="25" spans="1:1" x14ac:dyDescent="0.25">
      <c r="A25" s="82" t="s">
        <v>151</v>
      </c>
    </row>
    <row r="26" spans="1:1" x14ac:dyDescent="0.25">
      <c r="A26" s="82" t="s">
        <v>152</v>
      </c>
    </row>
  </sheetData>
  <hyperlinks>
    <hyperlink ref="A2" location="'A1'!A1" display="Table A1.–Southeast Alaska aggregate abundance-based management (AABM) Chinook salmon catches." xr:uid="{00000000-0004-0000-0100-000000000000}"/>
    <hyperlink ref="A3" location="'A2'!A1" display="Table A2.–Estimates of incidental mortality associated with Southeast Alaska aggregate abundance-based management (AABM) Chinook salmon treaty catches." xr:uid="{00000000-0004-0000-0100-000001000000}"/>
    <hyperlink ref="A4" location="'A3'!A1" display="Table A3.–Estimates of incidental mortality associated with Southeast Alaska Chinook salmon total catches." xr:uid="{00000000-0004-0000-0100-000002000000}"/>
    <hyperlink ref="A5" location="'A4'!A1" display="Table A4.–Canadian Transboundary (TBR) Rivers (Taku, Stikine, Alsek) individual stock-based management (ISBM) Chinook salmon landed catch (LC), releases (Rel.), and incidental mortality (IM)." xr:uid="{00000000-0004-0000-0100-000003000000}"/>
    <hyperlink ref="A6" location="'A5'!A1" display="Table A5.–Northern British Columbia (NBC) aggregate abundance-based management (AABM) Chinook salmon catches." xr:uid="{00000000-0004-0000-0100-000004000000}"/>
    <hyperlink ref="A7" location="'A6'!A1" display="Table A6.–Estimates of incidental mortality associated with Northern British Columbia (NBC) aggregate abundance-based management (AABM) Chinook salmon catches." xr:uid="{00000000-0004-0000-0100-000005000000}"/>
    <hyperlink ref="A8" location="'A7'!A1" display="Table A7.–Northern British Columbia (NBC) individual stock-based management (ISBM) Chinook salmon landed catch (LC), releases (Rel.), and incidental mortality (IM)." xr:uid="{00000000-0004-0000-0100-000006000000}"/>
    <hyperlink ref="A9" location="'A8'!A1" display="Table A8.–Central British Columbia individual stock-based management (ISBM) Chinook salmon landed catch (LC), releases (Rel.), and incidental mortality (IM)." xr:uid="{00000000-0004-0000-0100-000007000000}"/>
    <hyperlink ref="A10" location="'A9'!A1" display="Table A9.–West Coast Vancouver Island (WCVI) aggregate abundance-based management (AABM) Chinook salmon catches." xr:uid="{00000000-0004-0000-0100-000008000000}"/>
    <hyperlink ref="A11" location="'A10'!A1" display="Table A10.–Estimates of incidental mortality associated with West Coast Vancouver Island (WCVI) aggregate abundance-based management (AABM) Chinook salmon catches." xr:uid="{00000000-0004-0000-0100-000009000000}"/>
    <hyperlink ref="A12" location="'A11'!A1" display="Table A11.–West Coast Vancouver Island (WCVI) individual stock-based management (ISBM) Chinook salmon landed catch (LC), releases (Rel.), and incidental mortality (IM)." xr:uid="{00000000-0004-0000-0100-00000A000000}"/>
    <hyperlink ref="A13" location="'A12'!A1" display="Table A12.–Johnstone Strait individual stock-based management (ISBM) Chinook salmon landed catch (LC), releases (Rel.), and incidental mortality (IM)." xr:uid="{00000000-0004-0000-0100-00000B000000}"/>
    <hyperlink ref="A14" location="'A13'!A1" display="Table A13.–Georgia Strait individual stock-based management (ISBM) Chinook salmon landed catch (LC), releases (Rel.), and incidental mortality (IM)." xr:uid="{00000000-0004-0000-0100-00000C000000}"/>
    <hyperlink ref="A15" location="'A14'!A1" display="Table A14.–Fraser River individual stock-based management (ISBM) Chinook salmon landed catch (LC), releases (Rel.), and incidental mortality (IM)." xr:uid="{00000000-0004-0000-0100-00000D000000}"/>
    <hyperlink ref="A16" location="'A15'!A1" display="Table A15.–Canada: Strait of Juan de Fuca individual stock-based management (ISBM) Chinook salmon landed catch (LC), releases (Rel.), and incidental mortality (IM)." xr:uid="{00000000-0004-0000-0100-00000E000000}"/>
    <hyperlink ref="A17" location="'A16'!A1" display="Table A16.–Washington: Strait of Juan de Fuca individual stock-based management (ISBM) Chinook salmon landed catch (LC), releases (Rel.), and incidental mortality (IM)." xr:uid="{00000000-0004-0000-0100-00000F000000}"/>
    <hyperlink ref="A18" location="'A17'!A1" display="Table A17.–Washington: San Juan individual stock-based management (ISBM) Chinook salmon landed catch (LC), releases (Rel.), and incidental mortality (IM)." xr:uid="{00000000-0004-0000-0100-000010000000}"/>
    <hyperlink ref="A19" location="'A18'!A1" display="Table A18.–Washington: Other Puget Sound individual stock-based management (ISBM) Chinook salmon landed catch (LC), releases (Rel.), and incidental mortality (IM)." xr:uid="{00000000-0004-0000-0100-000011000000}"/>
    <hyperlink ref="A20" location="'A19'!A1" display="Table A19.–Washington: Inside Coastal individual stock-based management (ISBM) Chinook salmon landed catch (LC), releases (Rel.), and incidental mortality (IM)." xr:uid="{00000000-0004-0000-0100-000012000000}"/>
    <hyperlink ref="A21" location="'A20'!A1" display="Table A20.–Washington/Oregon North of Cape Falcon individual stock-based management (ISBM) Chinook salmon landed catch (LC), releases (Rel.), and incidental mortality (IM)." xr:uid="{00000000-0004-0000-0100-000013000000}"/>
    <hyperlink ref="A22" location="'A21'!A1" display="Table A21.–Columbia River individual stock-based management (ISBM) Chinook salmon landed catch (LC), releases (Rel.), and incidental mortality (IM)." xr:uid="{00000000-0004-0000-0100-000014000000}"/>
    <hyperlink ref="A23" location="'A22'!A1" display="Table A22.–Oregon individual stock-based management (ISBM) Chinook salmon landed catch (LC), releases (Rel.), and incidental mortality (IM)." xr:uid="{00000000-0004-0000-0100-000015000000}"/>
    <hyperlink ref="A24" location="'A23'!A1" display="Table A23.–Summary of landed catches of PSC aggregate abundance-based management (AABM) and individual stock-based management (ISBM) fisheries." xr:uid="{00000000-0004-0000-0100-000016000000}"/>
    <hyperlink ref="A25" location="'A24'!A1" display="Table A24.–Estimated incidental mortality (LIM and SIM in nominal fish) associated with Chinook salmon catches in U.S. and Canadian aggregate abundance-based management (AABM) and individual stock-based management (ISBM) fisheries." xr:uid="{00000000-0004-0000-0100-000017000000}"/>
    <hyperlink ref="A26" location="'A25'!A1" display="Table A25.–Estimated total mortality (LC and IM) associated with Chinook salmon catches in U.S. and Canadian aggregate abundance-based management (AABM) and individual stock-based management (ISBM) fisheries." xr:uid="{00000000-0004-0000-0100-000018000000}"/>
  </hyperlinks>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dimension ref="A1:BA128"/>
  <sheetViews>
    <sheetView zoomScale="85" zoomScaleNormal="85" workbookViewId="0">
      <pane ySplit="4" topLeftCell="A91" activePane="bottomLeft" state="frozen"/>
      <selection pane="bottomLeft" activeCell="A102" sqref="A102"/>
    </sheetView>
  </sheetViews>
  <sheetFormatPr defaultColWidth="9.140625" defaultRowHeight="15" x14ac:dyDescent="0.25"/>
  <cols>
    <col min="1" max="1" width="11.42578125" style="6" customWidth="1"/>
    <col min="2" max="2" width="9.28515625" style="12" bestFit="1" customWidth="1"/>
    <col min="3" max="3" width="11.5703125" style="12" bestFit="1" customWidth="1"/>
    <col min="4" max="4" width="9.85546875" style="12" bestFit="1" customWidth="1"/>
    <col min="5" max="5" width="9.140625" style="12"/>
    <col min="6" max="6" width="9.7109375" style="12" bestFit="1" customWidth="1"/>
    <col min="7" max="7" width="10.7109375" style="12" bestFit="1" customWidth="1"/>
    <col min="8" max="8" width="9.140625" style="12"/>
    <col min="9" max="9" width="10.85546875" style="12" bestFit="1" customWidth="1"/>
    <col min="10" max="10" width="10" style="12" bestFit="1" customWidth="1"/>
    <col min="11" max="53" width="9.140625" style="12"/>
    <col min="54" max="16384" width="9.140625" style="6"/>
  </cols>
  <sheetData>
    <row r="1" spans="1:10" ht="15.75" customHeight="1" thickBot="1" x14ac:dyDescent="0.3">
      <c r="A1" s="6" t="s">
        <v>145</v>
      </c>
    </row>
    <row r="2" spans="1:10" ht="15.75" customHeight="1" thickBot="1" x14ac:dyDescent="0.3">
      <c r="A2" s="251" t="s">
        <v>5</v>
      </c>
      <c r="B2" s="253" t="s">
        <v>83</v>
      </c>
      <c r="C2" s="257"/>
      <c r="D2" s="257"/>
      <c r="E2" s="257"/>
      <c r="F2" s="257"/>
      <c r="G2" s="257"/>
      <c r="H2" s="257"/>
      <c r="I2" s="257"/>
      <c r="J2" s="258"/>
    </row>
    <row r="3" spans="1:10" ht="15.75" customHeight="1" thickBot="1" x14ac:dyDescent="0.3">
      <c r="A3" s="252"/>
      <c r="B3" s="253" t="s">
        <v>7</v>
      </c>
      <c r="C3" s="254"/>
      <c r="D3" s="255"/>
      <c r="E3" s="253" t="s">
        <v>8</v>
      </c>
      <c r="F3" s="254"/>
      <c r="G3" s="255"/>
      <c r="H3" s="253" t="s">
        <v>9</v>
      </c>
      <c r="I3" s="254"/>
      <c r="J3" s="255"/>
    </row>
    <row r="4" spans="1:10" ht="15.75" customHeight="1" thickBot="1" x14ac:dyDescent="0.3">
      <c r="A4" s="256"/>
      <c r="B4" s="29" t="s">
        <v>29</v>
      </c>
      <c r="C4" s="29" t="s">
        <v>30</v>
      </c>
      <c r="D4" s="29" t="s">
        <v>21</v>
      </c>
      <c r="E4" s="29" t="s">
        <v>29</v>
      </c>
      <c r="F4" s="29" t="s">
        <v>30</v>
      </c>
      <c r="G4" s="29" t="s">
        <v>21</v>
      </c>
      <c r="H4" s="29" t="s">
        <v>29</v>
      </c>
      <c r="I4" s="29" t="s">
        <v>30</v>
      </c>
      <c r="J4" s="29" t="s">
        <v>21</v>
      </c>
    </row>
    <row r="5" spans="1:10" ht="15.75" customHeight="1" thickBot="1" x14ac:dyDescent="0.3">
      <c r="A5" s="27">
        <v>1975</v>
      </c>
      <c r="B5" s="45">
        <v>131982</v>
      </c>
      <c r="C5" s="25" t="s">
        <v>60</v>
      </c>
      <c r="D5" s="48">
        <v>10558.56</v>
      </c>
      <c r="E5" s="45">
        <v>173086</v>
      </c>
      <c r="F5" s="25" t="s">
        <v>60</v>
      </c>
      <c r="G5" s="48">
        <v>25097.469999999998</v>
      </c>
      <c r="H5" s="45">
        <v>305068</v>
      </c>
      <c r="I5" s="25" t="s">
        <v>60</v>
      </c>
      <c r="J5" s="48">
        <v>35656.03</v>
      </c>
    </row>
    <row r="6" spans="1:10" ht="15.75" customHeight="1" thickBot="1" x14ac:dyDescent="0.3">
      <c r="A6" s="27">
        <v>1976</v>
      </c>
      <c r="B6" s="46">
        <v>141281</v>
      </c>
      <c r="C6" s="25" t="s">
        <v>60</v>
      </c>
      <c r="D6" s="48">
        <v>11302.48</v>
      </c>
      <c r="E6" s="46">
        <v>151246</v>
      </c>
      <c r="F6" s="25" t="s">
        <v>60</v>
      </c>
      <c r="G6" s="48">
        <v>21930.67</v>
      </c>
      <c r="H6" s="46">
        <v>292527</v>
      </c>
      <c r="I6" s="25" t="s">
        <v>60</v>
      </c>
      <c r="J6" s="48">
        <v>33233.149999999994</v>
      </c>
    </row>
    <row r="7" spans="1:10" ht="15.75" customHeight="1" thickBot="1" x14ac:dyDescent="0.3">
      <c r="A7" s="27">
        <v>1977</v>
      </c>
      <c r="B7" s="46">
        <v>145470</v>
      </c>
      <c r="C7" s="25" t="s">
        <v>60</v>
      </c>
      <c r="D7" s="48">
        <v>11637.6</v>
      </c>
      <c r="E7" s="46">
        <v>97761</v>
      </c>
      <c r="F7" s="25" t="s">
        <v>60</v>
      </c>
      <c r="G7" s="48">
        <v>14175.344999999999</v>
      </c>
      <c r="H7" s="46">
        <v>243231</v>
      </c>
      <c r="I7" s="25" t="s">
        <v>60</v>
      </c>
      <c r="J7" s="48">
        <v>25812.945</v>
      </c>
    </row>
    <row r="8" spans="1:10" ht="15.75" customHeight="1" thickBot="1" x14ac:dyDescent="0.3">
      <c r="A8" s="27">
        <v>1978</v>
      </c>
      <c r="B8" s="46">
        <v>150298</v>
      </c>
      <c r="C8" s="25" t="s">
        <v>60</v>
      </c>
      <c r="D8" s="48">
        <v>12023.84</v>
      </c>
      <c r="E8" s="46">
        <v>116979</v>
      </c>
      <c r="F8" s="25" t="s">
        <v>60</v>
      </c>
      <c r="G8" s="48">
        <v>16961.954999999998</v>
      </c>
      <c r="H8" s="46">
        <v>267277</v>
      </c>
      <c r="I8" s="25" t="s">
        <v>60</v>
      </c>
      <c r="J8" s="48">
        <v>28985.794999999998</v>
      </c>
    </row>
    <row r="9" spans="1:10" ht="15.75" customHeight="1" thickBot="1" x14ac:dyDescent="0.3">
      <c r="A9" s="27">
        <v>1979</v>
      </c>
      <c r="B9" s="46">
        <v>128073</v>
      </c>
      <c r="C9" s="25" t="s">
        <v>60</v>
      </c>
      <c r="D9" s="48">
        <v>10245.84</v>
      </c>
      <c r="E9" s="46">
        <v>156402</v>
      </c>
      <c r="F9" s="25" t="s">
        <v>60</v>
      </c>
      <c r="G9" s="48">
        <v>22678.289999999997</v>
      </c>
      <c r="H9" s="46">
        <v>284475</v>
      </c>
      <c r="I9" s="25" t="s">
        <v>60</v>
      </c>
      <c r="J9" s="48">
        <v>32924.129999999997</v>
      </c>
    </row>
    <row r="10" spans="1:10" ht="15.75" customHeight="1" thickBot="1" x14ac:dyDescent="0.3">
      <c r="A10" s="27">
        <v>1980</v>
      </c>
      <c r="B10" s="46">
        <v>171516</v>
      </c>
      <c r="C10" s="25" t="s">
        <v>60</v>
      </c>
      <c r="D10" s="48">
        <v>13721.28</v>
      </c>
      <c r="E10" s="46">
        <v>142799</v>
      </c>
      <c r="F10" s="25" t="s">
        <v>60</v>
      </c>
      <c r="G10" s="48">
        <v>20705.855</v>
      </c>
      <c r="H10" s="46">
        <v>314315</v>
      </c>
      <c r="I10" s="25" t="s">
        <v>60</v>
      </c>
      <c r="J10" s="48">
        <v>34427.135000000002</v>
      </c>
    </row>
    <row r="11" spans="1:10" ht="15.75" customHeight="1" thickBot="1" x14ac:dyDescent="0.3">
      <c r="A11" s="27">
        <v>1981</v>
      </c>
      <c r="B11" s="46">
        <v>145152</v>
      </c>
      <c r="C11" s="25" t="s">
        <v>60</v>
      </c>
      <c r="D11" s="48">
        <v>11612.16</v>
      </c>
      <c r="E11" s="46">
        <v>106048</v>
      </c>
      <c r="F11" s="25" t="s">
        <v>60</v>
      </c>
      <c r="G11" s="48">
        <v>15376.96</v>
      </c>
      <c r="H11" s="46">
        <v>251200</v>
      </c>
      <c r="I11" s="25" t="s">
        <v>60</v>
      </c>
      <c r="J11" s="48">
        <v>26989.119999999999</v>
      </c>
    </row>
    <row r="12" spans="1:10" ht="15.75" customHeight="1" thickBot="1" x14ac:dyDescent="0.3">
      <c r="A12" s="27">
        <v>1982</v>
      </c>
      <c r="B12" s="46">
        <v>149274</v>
      </c>
      <c r="C12" s="25" t="s">
        <v>60</v>
      </c>
      <c r="D12" s="48">
        <v>11941.92</v>
      </c>
      <c r="E12" s="46">
        <v>85703</v>
      </c>
      <c r="F12" s="25" t="s">
        <v>60</v>
      </c>
      <c r="G12" s="48">
        <v>12426.934999999999</v>
      </c>
      <c r="H12" s="46">
        <v>234977</v>
      </c>
      <c r="I12" s="25" t="s">
        <v>60</v>
      </c>
      <c r="J12" s="48">
        <v>24368.855</v>
      </c>
    </row>
    <row r="13" spans="1:10" ht="15.75" customHeight="1" thickBot="1" x14ac:dyDescent="0.3">
      <c r="A13" s="27">
        <v>1983</v>
      </c>
      <c r="B13" s="46">
        <v>134492</v>
      </c>
      <c r="C13" s="25" t="s">
        <v>60</v>
      </c>
      <c r="D13" s="48">
        <v>10759.36</v>
      </c>
      <c r="E13" s="46">
        <v>123752</v>
      </c>
      <c r="F13" s="25" t="s">
        <v>60</v>
      </c>
      <c r="G13" s="48">
        <v>17944.039999999997</v>
      </c>
      <c r="H13" s="46">
        <v>258244</v>
      </c>
      <c r="I13" s="25" t="s">
        <v>60</v>
      </c>
      <c r="J13" s="48">
        <v>28703.399999999998</v>
      </c>
    </row>
    <row r="14" spans="1:10" ht="15.75" customHeight="1" thickBot="1" x14ac:dyDescent="0.3">
      <c r="A14" s="27">
        <v>1984</v>
      </c>
      <c r="B14" s="46">
        <v>180248</v>
      </c>
      <c r="C14" s="25" t="s">
        <v>60</v>
      </c>
      <c r="D14" s="48">
        <v>14419.84</v>
      </c>
      <c r="E14" s="46">
        <v>102740</v>
      </c>
      <c r="F14" s="25" t="s">
        <v>60</v>
      </c>
      <c r="G14" s="48">
        <v>14897.3</v>
      </c>
      <c r="H14" s="46">
        <v>282988</v>
      </c>
      <c r="I14" s="25" t="s">
        <v>60</v>
      </c>
      <c r="J14" s="48">
        <v>29317.14</v>
      </c>
    </row>
    <row r="15" spans="1:10" ht="15.75" customHeight="1" thickBot="1" x14ac:dyDescent="0.3">
      <c r="A15" s="27">
        <v>1985</v>
      </c>
      <c r="B15" s="46">
        <v>184907</v>
      </c>
      <c r="C15" s="25" t="s">
        <v>60</v>
      </c>
      <c r="D15" s="48">
        <v>14792.56</v>
      </c>
      <c r="E15" s="46">
        <v>92603</v>
      </c>
      <c r="F15" s="25" t="s">
        <v>60</v>
      </c>
      <c r="G15" s="48">
        <v>13427.434999999999</v>
      </c>
      <c r="H15" s="46">
        <v>277510</v>
      </c>
      <c r="I15" s="25" t="s">
        <v>60</v>
      </c>
      <c r="J15" s="48">
        <v>28219.994999999999</v>
      </c>
    </row>
    <row r="16" spans="1:10" ht="15.75" customHeight="1" thickBot="1" x14ac:dyDescent="0.3">
      <c r="A16" s="27">
        <v>1986</v>
      </c>
      <c r="B16" s="46">
        <v>153000</v>
      </c>
      <c r="C16" s="25" t="s">
        <v>60</v>
      </c>
      <c r="D16" s="48">
        <v>12240</v>
      </c>
      <c r="E16" s="46">
        <v>88000</v>
      </c>
      <c r="F16" s="25" t="s">
        <v>60</v>
      </c>
      <c r="G16" s="48">
        <v>12760</v>
      </c>
      <c r="H16" s="46">
        <v>241000</v>
      </c>
      <c r="I16" s="25" t="s">
        <v>60</v>
      </c>
      <c r="J16" s="48">
        <v>25000</v>
      </c>
    </row>
    <row r="17" spans="1:10" ht="15.75" customHeight="1" thickBot="1" x14ac:dyDescent="0.3">
      <c r="A17" s="27">
        <v>1987</v>
      </c>
      <c r="B17" s="46">
        <v>127000</v>
      </c>
      <c r="C17" s="25" t="s">
        <v>60</v>
      </c>
      <c r="D17" s="48">
        <v>10160</v>
      </c>
      <c r="E17" s="46">
        <v>59000</v>
      </c>
      <c r="F17" s="25" t="s">
        <v>60</v>
      </c>
      <c r="G17" s="48">
        <v>8555</v>
      </c>
      <c r="H17" s="46">
        <v>186000</v>
      </c>
      <c r="I17" s="25" t="s">
        <v>60</v>
      </c>
      <c r="J17" s="48">
        <v>18715</v>
      </c>
    </row>
    <row r="18" spans="1:10" ht="15.75" customHeight="1" thickBot="1" x14ac:dyDescent="0.3">
      <c r="A18" s="27">
        <v>1988</v>
      </c>
      <c r="B18" s="46">
        <v>133000</v>
      </c>
      <c r="C18" s="25" t="s">
        <v>60</v>
      </c>
      <c r="D18" s="48">
        <v>10640</v>
      </c>
      <c r="E18" s="46">
        <v>63000</v>
      </c>
      <c r="F18" s="25" t="s">
        <v>60</v>
      </c>
      <c r="G18" s="48">
        <v>9135</v>
      </c>
      <c r="H18" s="46">
        <v>196000</v>
      </c>
      <c r="I18" s="25" t="s">
        <v>60</v>
      </c>
      <c r="J18" s="48">
        <v>19775</v>
      </c>
    </row>
    <row r="19" spans="1:10" ht="15.75" customHeight="1" thickBot="1" x14ac:dyDescent="0.3">
      <c r="A19" s="27">
        <v>1989</v>
      </c>
      <c r="B19" s="46">
        <v>156000</v>
      </c>
      <c r="C19" s="25" t="s">
        <v>60</v>
      </c>
      <c r="D19" s="48">
        <v>12480</v>
      </c>
      <c r="E19" s="46">
        <v>75000</v>
      </c>
      <c r="F19" s="25" t="s">
        <v>60</v>
      </c>
      <c r="G19" s="48">
        <v>10875</v>
      </c>
      <c r="H19" s="46">
        <v>231000</v>
      </c>
      <c r="I19" s="25" t="s">
        <v>60</v>
      </c>
      <c r="J19" s="48">
        <v>23355</v>
      </c>
    </row>
    <row r="20" spans="1:10" ht="15.75" customHeight="1" thickBot="1" x14ac:dyDescent="0.3">
      <c r="A20" s="27">
        <v>1990</v>
      </c>
      <c r="B20" s="46">
        <v>179593</v>
      </c>
      <c r="C20" s="25" t="s">
        <v>60</v>
      </c>
      <c r="D20" s="48">
        <v>14367.44</v>
      </c>
      <c r="E20" s="46">
        <v>71000</v>
      </c>
      <c r="F20" s="25" t="s">
        <v>60</v>
      </c>
      <c r="G20" s="48">
        <v>10295</v>
      </c>
      <c r="H20" s="46">
        <v>250593</v>
      </c>
      <c r="I20" s="25" t="s">
        <v>60</v>
      </c>
      <c r="J20" s="48">
        <v>24662.440000000002</v>
      </c>
    </row>
    <row r="21" spans="1:10" ht="15.75" customHeight="1" thickBot="1" x14ac:dyDescent="0.3">
      <c r="A21" s="27">
        <v>1991</v>
      </c>
      <c r="B21" s="46">
        <v>89495</v>
      </c>
      <c r="C21" s="25" t="s">
        <v>60</v>
      </c>
      <c r="D21" s="48">
        <v>7159.6</v>
      </c>
      <c r="E21" s="46">
        <v>48859</v>
      </c>
      <c r="F21" s="25" t="s">
        <v>60</v>
      </c>
      <c r="G21" s="48">
        <v>7084.5549999999994</v>
      </c>
      <c r="H21" s="46">
        <v>138354</v>
      </c>
      <c r="I21" s="25" t="s">
        <v>60</v>
      </c>
      <c r="J21" s="48">
        <v>14244.154999999999</v>
      </c>
    </row>
    <row r="22" spans="1:10" ht="15.75" customHeight="1" thickBot="1" x14ac:dyDescent="0.3">
      <c r="A22" s="27">
        <v>1992</v>
      </c>
      <c r="B22" s="46">
        <v>63460</v>
      </c>
      <c r="C22" s="25" t="s">
        <v>60</v>
      </c>
      <c r="D22" s="48">
        <v>5076.8</v>
      </c>
      <c r="E22" s="46">
        <v>51656</v>
      </c>
      <c r="F22" s="25" t="s">
        <v>60</v>
      </c>
      <c r="G22" s="48">
        <v>7490.12</v>
      </c>
      <c r="H22" s="46">
        <v>115116</v>
      </c>
      <c r="I22" s="25" t="s">
        <v>60</v>
      </c>
      <c r="J22" s="48">
        <v>12566.92</v>
      </c>
    </row>
    <row r="23" spans="1:10" ht="15.75" customHeight="1" thickBot="1" x14ac:dyDescent="0.3">
      <c r="A23" s="27">
        <v>1993</v>
      </c>
      <c r="B23" s="46">
        <v>54968</v>
      </c>
      <c r="C23" s="25" t="s">
        <v>60</v>
      </c>
      <c r="D23" s="48">
        <v>4397.4400000000005</v>
      </c>
      <c r="E23" s="46">
        <v>41034</v>
      </c>
      <c r="F23" s="25" t="s">
        <v>60</v>
      </c>
      <c r="G23" s="48">
        <v>5949.9299999999994</v>
      </c>
      <c r="H23" s="46">
        <v>96002</v>
      </c>
      <c r="I23" s="25" t="s">
        <v>60</v>
      </c>
      <c r="J23" s="48">
        <v>10347.369999999999</v>
      </c>
    </row>
    <row r="24" spans="1:10" ht="15.75" customHeight="1" thickBot="1" x14ac:dyDescent="0.3">
      <c r="A24" s="27">
        <v>1994</v>
      </c>
      <c r="B24" s="46">
        <v>63577</v>
      </c>
      <c r="C24" s="25" t="s">
        <v>60</v>
      </c>
      <c r="D24" s="48">
        <v>5086.16</v>
      </c>
      <c r="E24" s="46">
        <v>44181</v>
      </c>
      <c r="F24" s="25" t="s">
        <v>60</v>
      </c>
      <c r="G24" s="48">
        <v>6406.2449999999999</v>
      </c>
      <c r="H24" s="46">
        <v>107758</v>
      </c>
      <c r="I24" s="25" t="s">
        <v>60</v>
      </c>
      <c r="J24" s="48">
        <v>11492.404999999999</v>
      </c>
    </row>
    <row r="25" spans="1:10" ht="15.75" customHeight="1" thickBot="1" x14ac:dyDescent="0.3">
      <c r="A25" s="27">
        <v>1995</v>
      </c>
      <c r="B25" s="46">
        <v>63593</v>
      </c>
      <c r="C25" s="25" t="s">
        <v>60</v>
      </c>
      <c r="D25" s="48">
        <v>5087.4400000000005</v>
      </c>
      <c r="E25" s="46">
        <v>61509</v>
      </c>
      <c r="F25" s="25" t="s">
        <v>60</v>
      </c>
      <c r="G25" s="48">
        <v>8918.8050000000003</v>
      </c>
      <c r="H25" s="46">
        <v>125102</v>
      </c>
      <c r="I25" s="25" t="s">
        <v>60</v>
      </c>
      <c r="J25" s="48">
        <v>14006.245000000001</v>
      </c>
    </row>
    <row r="26" spans="1:10" ht="15.75" customHeight="1" thickBot="1" x14ac:dyDescent="0.3">
      <c r="A26" s="27">
        <v>1996</v>
      </c>
      <c r="B26" s="46">
        <v>61658</v>
      </c>
      <c r="C26" s="25" t="s">
        <v>60</v>
      </c>
      <c r="D26" s="48">
        <v>4932.6400000000003</v>
      </c>
      <c r="E26" s="46">
        <v>58538</v>
      </c>
      <c r="F26" s="25" t="s">
        <v>60</v>
      </c>
      <c r="G26" s="48">
        <v>8488.01</v>
      </c>
      <c r="H26" s="46">
        <v>120196</v>
      </c>
      <c r="I26" s="25" t="s">
        <v>60</v>
      </c>
      <c r="J26" s="48">
        <v>13420.650000000001</v>
      </c>
    </row>
    <row r="27" spans="1:10" ht="15.75" customHeight="1" thickBot="1" x14ac:dyDescent="0.3">
      <c r="A27" s="27">
        <v>1997</v>
      </c>
      <c r="B27" s="46">
        <v>47522</v>
      </c>
      <c r="C27" s="25" t="s">
        <v>60</v>
      </c>
      <c r="D27" s="48">
        <v>3801.76</v>
      </c>
      <c r="E27" s="46">
        <v>43961</v>
      </c>
      <c r="F27" s="25" t="s">
        <v>60</v>
      </c>
      <c r="G27" s="48">
        <v>6374.3449999999993</v>
      </c>
      <c r="H27" s="46">
        <v>91483</v>
      </c>
      <c r="I27" s="25" t="s">
        <v>60</v>
      </c>
      <c r="J27" s="48">
        <v>10176.105</v>
      </c>
    </row>
    <row r="28" spans="1:10" ht="15.75" customHeight="1" thickBot="1" x14ac:dyDescent="0.3">
      <c r="A28" s="27">
        <v>1998</v>
      </c>
      <c r="B28" s="46">
        <v>50915</v>
      </c>
      <c r="C28" s="25" t="s">
        <v>60</v>
      </c>
      <c r="D28" s="48">
        <v>4073.2000000000003</v>
      </c>
      <c r="E28" s="46">
        <v>30016</v>
      </c>
      <c r="F28" s="25" t="s">
        <v>60</v>
      </c>
      <c r="G28" s="48">
        <v>4352.32</v>
      </c>
      <c r="H28" s="46">
        <v>80931</v>
      </c>
      <c r="I28" s="25" t="s">
        <v>60</v>
      </c>
      <c r="J28" s="48">
        <v>8425.52</v>
      </c>
    </row>
    <row r="29" spans="1:10" ht="15.75" customHeight="1" thickBot="1" x14ac:dyDescent="0.3">
      <c r="A29" s="27">
        <v>1999</v>
      </c>
      <c r="B29" s="46">
        <v>91947</v>
      </c>
      <c r="C29" s="25" t="s">
        <v>60</v>
      </c>
      <c r="D29" s="48">
        <v>7355.76</v>
      </c>
      <c r="E29" s="46">
        <v>34116</v>
      </c>
      <c r="F29" s="25" t="s">
        <v>60</v>
      </c>
      <c r="G29" s="48">
        <v>4946.82</v>
      </c>
      <c r="H29" s="46">
        <v>126063</v>
      </c>
      <c r="I29" s="25" t="s">
        <v>60</v>
      </c>
      <c r="J29" s="48">
        <v>12302.58</v>
      </c>
    </row>
    <row r="30" spans="1:10" ht="15.75" customHeight="1" thickBot="1" x14ac:dyDescent="0.3">
      <c r="A30" s="27">
        <v>2000</v>
      </c>
      <c r="B30" s="46">
        <v>79494</v>
      </c>
      <c r="C30" s="25" t="s">
        <v>60</v>
      </c>
      <c r="D30" s="48">
        <v>6359.52</v>
      </c>
      <c r="E30" s="46">
        <v>29328</v>
      </c>
      <c r="F30" s="25" t="s">
        <v>60</v>
      </c>
      <c r="G30" s="48">
        <v>4252.5599999999995</v>
      </c>
      <c r="H30" s="46">
        <v>108822</v>
      </c>
      <c r="I30" s="25" t="s">
        <v>60</v>
      </c>
      <c r="J30" s="48">
        <v>10612.08</v>
      </c>
    </row>
    <row r="31" spans="1:10" ht="15.75" customHeight="1" thickBot="1" x14ac:dyDescent="0.3">
      <c r="A31" s="27">
        <v>2001</v>
      </c>
      <c r="B31" s="46">
        <v>123266</v>
      </c>
      <c r="C31" s="25" t="s">
        <v>60</v>
      </c>
      <c r="D31" s="48">
        <v>9861.2800000000007</v>
      </c>
      <c r="E31" s="46">
        <v>40170</v>
      </c>
      <c r="F31" s="25" t="s">
        <v>60</v>
      </c>
      <c r="G31" s="48">
        <v>5824.65</v>
      </c>
      <c r="H31" s="46">
        <v>163436</v>
      </c>
      <c r="I31" s="25" t="s">
        <v>60</v>
      </c>
      <c r="J31" s="48">
        <v>15685.93</v>
      </c>
    </row>
    <row r="32" spans="1:10" ht="15.75" customHeight="1" thickBot="1" x14ac:dyDescent="0.3">
      <c r="A32" s="27">
        <v>2002</v>
      </c>
      <c r="B32" s="46">
        <v>108566</v>
      </c>
      <c r="C32" s="25" t="s">
        <v>60</v>
      </c>
      <c r="D32" s="48">
        <v>8685.2800000000007</v>
      </c>
      <c r="E32" s="46">
        <v>35031</v>
      </c>
      <c r="F32" s="25" t="s">
        <v>60</v>
      </c>
      <c r="G32" s="48">
        <v>5079.4949999999999</v>
      </c>
      <c r="H32" s="46">
        <v>143597</v>
      </c>
      <c r="I32" s="25" t="s">
        <v>60</v>
      </c>
      <c r="J32" s="48">
        <v>13764.775000000001</v>
      </c>
    </row>
    <row r="33" spans="1:10" ht="15.75" customHeight="1" thickBot="1" x14ac:dyDescent="0.3">
      <c r="A33" s="27">
        <v>2003</v>
      </c>
      <c r="B33" s="46">
        <v>86206</v>
      </c>
      <c r="C33" s="25" t="s">
        <v>60</v>
      </c>
      <c r="D33" s="48">
        <v>6896.4800000000005</v>
      </c>
      <c r="E33" s="46">
        <v>32210</v>
      </c>
      <c r="F33" s="48">
        <v>93129.487411196737</v>
      </c>
      <c r="G33" s="48">
        <v>29629.152626200725</v>
      </c>
      <c r="H33" s="46">
        <v>118416</v>
      </c>
      <c r="I33" s="48">
        <v>93129.487411196737</v>
      </c>
      <c r="J33" s="48">
        <v>36525.632626200728</v>
      </c>
    </row>
    <row r="34" spans="1:10" ht="15.75" customHeight="1" thickBot="1" x14ac:dyDescent="0.3">
      <c r="A34" s="27">
        <v>2004</v>
      </c>
      <c r="B34" s="46">
        <v>69211</v>
      </c>
      <c r="C34" s="25" t="s">
        <v>60</v>
      </c>
      <c r="D34" s="48">
        <v>5536.88</v>
      </c>
      <c r="E34" s="46">
        <v>22650</v>
      </c>
      <c r="F34" s="48">
        <v>64585.682192930217</v>
      </c>
      <c r="G34" s="48">
        <v>20593.212827705298</v>
      </c>
      <c r="H34" s="46">
        <v>91861</v>
      </c>
      <c r="I34" s="48">
        <v>64585.682192930217</v>
      </c>
      <c r="J34" s="48">
        <v>26130.092827705299</v>
      </c>
    </row>
    <row r="35" spans="1:10" ht="15.75" customHeight="1" thickBot="1" x14ac:dyDescent="0.3">
      <c r="A35" s="27">
        <v>2005</v>
      </c>
      <c r="B35" s="46">
        <v>82629</v>
      </c>
      <c r="C35" s="25">
        <v>557.25190839694653</v>
      </c>
      <c r="D35" s="48">
        <v>7156.4268702290083</v>
      </c>
      <c r="E35" s="46">
        <v>30760</v>
      </c>
      <c r="F35" s="48">
        <v>50748.319875321555</v>
      </c>
      <c r="G35" s="48">
        <v>18060.749726586175</v>
      </c>
      <c r="H35" s="46">
        <v>108638</v>
      </c>
      <c r="I35" s="48">
        <v>51305.5717837185</v>
      </c>
      <c r="J35" s="48">
        <v>25217.176596815181</v>
      </c>
    </row>
    <row r="36" spans="1:10" ht="15.75" customHeight="1" thickBot="1" x14ac:dyDescent="0.3">
      <c r="A36" s="27">
        <v>2006</v>
      </c>
      <c r="B36" s="46">
        <v>109557</v>
      </c>
      <c r="C36" s="25" t="s">
        <v>60</v>
      </c>
      <c r="D36" s="48">
        <v>8764.56</v>
      </c>
      <c r="E36" s="46">
        <v>40082</v>
      </c>
      <c r="F36" s="48">
        <v>152128.86450728076</v>
      </c>
      <c r="G36" s="48">
        <v>46582.42568795124</v>
      </c>
      <c r="H36" s="46">
        <v>149639</v>
      </c>
      <c r="I36" s="48">
        <v>152128.86450728076</v>
      </c>
      <c r="J36" s="48">
        <v>55346.985687951237</v>
      </c>
    </row>
    <row r="37" spans="1:10" ht="15.75" customHeight="1" thickBot="1" x14ac:dyDescent="0.3">
      <c r="A37" s="27">
        <v>2007</v>
      </c>
      <c r="B37" s="46">
        <v>118628</v>
      </c>
      <c r="C37" s="25" t="s">
        <v>60</v>
      </c>
      <c r="D37" s="48">
        <v>9490.24</v>
      </c>
      <c r="E37" s="46">
        <v>57468</v>
      </c>
      <c r="F37" s="48">
        <v>149778.43732125958</v>
      </c>
      <c r="G37" s="48">
        <v>48473.481202097566</v>
      </c>
      <c r="H37" s="46">
        <v>176096</v>
      </c>
      <c r="I37" s="48">
        <v>149778.43732125958</v>
      </c>
      <c r="J37" s="48">
        <v>57963.721202097564</v>
      </c>
    </row>
    <row r="38" spans="1:10" ht="15.75" customHeight="1" thickBot="1" x14ac:dyDescent="0.3">
      <c r="A38" s="27">
        <v>2008</v>
      </c>
      <c r="B38" s="46">
        <v>101322</v>
      </c>
      <c r="C38" s="25" t="s">
        <v>60</v>
      </c>
      <c r="D38" s="48">
        <v>8105.76</v>
      </c>
      <c r="E38" s="46">
        <v>36969</v>
      </c>
      <c r="F38" s="48">
        <v>86173.612619828651</v>
      </c>
      <c r="G38" s="48">
        <v>28455.033182114079</v>
      </c>
      <c r="H38" s="46">
        <v>138291</v>
      </c>
      <c r="I38" s="48">
        <v>86173.612619828651</v>
      </c>
      <c r="J38" s="48">
        <v>36560.793182114081</v>
      </c>
    </row>
    <row r="39" spans="1:10" ht="15.75" customHeight="1" thickBot="1" x14ac:dyDescent="0.3">
      <c r="A39" s="27">
        <v>2009</v>
      </c>
      <c r="B39" s="46">
        <v>68764</v>
      </c>
      <c r="C39" s="25" t="s">
        <v>60</v>
      </c>
      <c r="D39" s="48">
        <v>5501.12</v>
      </c>
      <c r="E39" s="46">
        <v>33332</v>
      </c>
      <c r="F39" s="48">
        <v>75819.934675450058</v>
      </c>
      <c r="G39" s="48">
        <v>25152.882493020617</v>
      </c>
      <c r="H39" s="46">
        <v>102096</v>
      </c>
      <c r="I39" s="48">
        <v>75819.934675450058</v>
      </c>
      <c r="J39" s="48">
        <v>30654.002493020616</v>
      </c>
    </row>
    <row r="40" spans="1:10" ht="15.75" customHeight="1" thickBot="1" x14ac:dyDescent="0.3">
      <c r="A40" s="27">
        <v>2010</v>
      </c>
      <c r="B40" s="46">
        <v>80599</v>
      </c>
      <c r="C40" s="25" t="s">
        <v>60</v>
      </c>
      <c r="D40" s="48">
        <v>6447.92</v>
      </c>
      <c r="E40" s="46">
        <v>32817</v>
      </c>
      <c r="F40" s="48">
        <v>43512.178749039769</v>
      </c>
      <c r="G40" s="48">
        <v>16419.728904742657</v>
      </c>
      <c r="H40" s="46">
        <v>113416</v>
      </c>
      <c r="I40" s="48">
        <v>43512.178749039769</v>
      </c>
      <c r="J40" s="48">
        <v>22867.648904742658</v>
      </c>
    </row>
    <row r="41" spans="1:10" ht="15.75" customHeight="1" thickBot="1" x14ac:dyDescent="0.3">
      <c r="A41" s="27">
        <v>2011</v>
      </c>
      <c r="B41" s="46">
        <v>100353</v>
      </c>
      <c r="C41" s="25" t="s">
        <v>60</v>
      </c>
      <c r="D41" s="48">
        <v>8028.24</v>
      </c>
      <c r="E41" s="46">
        <v>29829</v>
      </c>
      <c r="F41" s="48">
        <v>78759.888305401473</v>
      </c>
      <c r="G41" s="48">
        <v>25432.855065847594</v>
      </c>
      <c r="H41" s="46">
        <v>130182</v>
      </c>
      <c r="I41" s="48">
        <v>78759.888305401473</v>
      </c>
      <c r="J41" s="48">
        <v>33461.095065847592</v>
      </c>
    </row>
    <row r="42" spans="1:10" ht="15.75" customHeight="1" thickBot="1" x14ac:dyDescent="0.3">
      <c r="A42" s="27">
        <v>2012</v>
      </c>
      <c r="B42" s="48">
        <v>117295</v>
      </c>
      <c r="C42" s="48" t="s">
        <v>60</v>
      </c>
      <c r="D42" s="48">
        <v>9383.6</v>
      </c>
      <c r="E42" s="48">
        <v>45279</v>
      </c>
      <c r="F42" s="48">
        <v>99703.338298307863</v>
      </c>
      <c r="G42" s="48">
        <v>33285.9496639465</v>
      </c>
      <c r="H42" s="48">
        <v>162574</v>
      </c>
      <c r="I42" s="48">
        <v>99703.338298307863</v>
      </c>
      <c r="J42" s="48">
        <v>42669.549663946498</v>
      </c>
    </row>
    <row r="43" spans="1:10" ht="15.75" customHeight="1" thickBot="1" x14ac:dyDescent="0.3">
      <c r="A43" s="27">
        <v>2013</v>
      </c>
      <c r="B43" s="48">
        <v>105106</v>
      </c>
      <c r="C43" s="48" t="s">
        <v>60</v>
      </c>
      <c r="D43" s="48">
        <v>8408.48</v>
      </c>
      <c r="E43" s="48">
        <v>36276</v>
      </c>
      <c r="F43" s="48">
        <v>55190.004123910774</v>
      </c>
      <c r="G43" s="48">
        <v>20050.941105208083</v>
      </c>
      <c r="H43" s="48">
        <v>141382</v>
      </c>
      <c r="I43" s="48">
        <v>55190.004123910774</v>
      </c>
      <c r="J43" s="48">
        <v>28459.421105208083</v>
      </c>
    </row>
    <row r="44" spans="1:10" ht="15.75" customHeight="1" thickBot="1" x14ac:dyDescent="0.3">
      <c r="A44" s="27">
        <v>2014</v>
      </c>
      <c r="B44" s="48">
        <v>50879</v>
      </c>
      <c r="C44" s="48" t="s">
        <v>60</v>
      </c>
      <c r="D44" s="48">
        <v>4070.32</v>
      </c>
      <c r="E44" s="48">
        <v>23903</v>
      </c>
      <c r="F44" s="48">
        <v>42237.264306419806</v>
      </c>
      <c r="G44" s="48">
        <v>14785.521834120507</v>
      </c>
      <c r="H44" s="48">
        <v>74782</v>
      </c>
      <c r="I44" s="48">
        <v>42237.264306419806</v>
      </c>
      <c r="J44" s="48">
        <v>18855.841834120507</v>
      </c>
    </row>
    <row r="45" spans="1:10" ht="15.75" customHeight="1" thickBot="1" x14ac:dyDescent="0.3">
      <c r="A45" s="27">
        <v>2015</v>
      </c>
      <c r="B45" s="48">
        <v>58300</v>
      </c>
      <c r="C45" s="48" t="s">
        <v>60</v>
      </c>
      <c r="D45" s="48">
        <v>4664</v>
      </c>
      <c r="E45" s="48">
        <v>19898</v>
      </c>
      <c r="F45" s="48">
        <v>91711.457999412756</v>
      </c>
      <c r="G45" s="48">
        <v>27463.880743842616</v>
      </c>
      <c r="H45" s="48">
        <v>78198</v>
      </c>
      <c r="I45" s="48">
        <v>91711.457999412756</v>
      </c>
      <c r="J45" s="48">
        <v>32127.880743842616</v>
      </c>
    </row>
    <row r="46" spans="1:10" ht="15.75" customHeight="1" thickBot="1" x14ac:dyDescent="0.3">
      <c r="A46" s="27">
        <v>2016</v>
      </c>
      <c r="B46" s="48">
        <v>79525</v>
      </c>
      <c r="C46" s="48" t="s">
        <v>60</v>
      </c>
      <c r="D46" s="48">
        <v>6362</v>
      </c>
      <c r="E46" s="48">
        <v>22944</v>
      </c>
      <c r="F46" s="48">
        <v>48792.001257602715</v>
      </c>
      <c r="G46" s="48">
        <v>16403.136337037526</v>
      </c>
      <c r="H46" s="48">
        <v>102469</v>
      </c>
      <c r="I46" s="48">
        <v>48792.001257602715</v>
      </c>
      <c r="J46" s="48">
        <v>22765.136337037526</v>
      </c>
    </row>
    <row r="47" spans="1:10" ht="15.75" customHeight="1" thickBot="1" x14ac:dyDescent="0.3">
      <c r="A47" s="27">
        <v>2017</v>
      </c>
      <c r="B47" s="48">
        <v>137496</v>
      </c>
      <c r="C47" s="48" t="s">
        <v>60</v>
      </c>
      <c r="D47" s="48">
        <v>10999.68</v>
      </c>
      <c r="E47" s="48">
        <v>41352</v>
      </c>
      <c r="F47" s="48">
        <v>142624.36795900069</v>
      </c>
      <c r="G47" s="48">
        <v>44219.370613012186</v>
      </c>
      <c r="H47" s="48">
        <v>178848</v>
      </c>
      <c r="I47" s="48">
        <v>142624.36795900069</v>
      </c>
      <c r="J47" s="48">
        <v>55219.050613012187</v>
      </c>
    </row>
    <row r="48" spans="1:10" ht="15.75" customHeight="1" thickBot="1" x14ac:dyDescent="0.3">
      <c r="A48" s="47">
        <v>2018</v>
      </c>
      <c r="B48" s="48">
        <v>112378</v>
      </c>
      <c r="C48" s="48" t="s">
        <v>60</v>
      </c>
      <c r="D48" s="48">
        <v>8990.24</v>
      </c>
      <c r="E48" s="48">
        <v>43237</v>
      </c>
      <c r="F48" s="48">
        <v>55599.932256720771</v>
      </c>
      <c r="G48" s="48">
        <v>21170.146844801166</v>
      </c>
      <c r="H48" s="48">
        <v>155615</v>
      </c>
      <c r="I48" s="48">
        <v>55599.932256720771</v>
      </c>
      <c r="J48" s="48">
        <v>30160.386844801164</v>
      </c>
    </row>
    <row r="49" spans="1:10" ht="15.75" customHeight="1" thickBot="1" x14ac:dyDescent="0.3">
      <c r="A49" s="47">
        <v>2019</v>
      </c>
      <c r="B49" s="48">
        <v>110369</v>
      </c>
      <c r="C49" s="48" t="s">
        <v>60</v>
      </c>
      <c r="D49" s="48">
        <v>8829.52</v>
      </c>
      <c r="E49" s="48">
        <v>30403</v>
      </c>
      <c r="F49" s="48">
        <v>32429.796353837246</v>
      </c>
      <c r="G49" s="48">
        <v>13099.620422828382</v>
      </c>
      <c r="H49" s="48">
        <v>140772</v>
      </c>
      <c r="I49" s="48">
        <v>32429.796353837246</v>
      </c>
      <c r="J49" s="48">
        <v>21929.140422828383</v>
      </c>
    </row>
    <row r="50" spans="1:10" ht="15.75" thickBot="1" x14ac:dyDescent="0.3">
      <c r="A50" s="47">
        <v>2020</v>
      </c>
      <c r="B50" s="79">
        <v>52465</v>
      </c>
      <c r="C50" s="79" t="s">
        <v>60</v>
      </c>
      <c r="D50" s="79">
        <v>4197.2</v>
      </c>
      <c r="E50" s="79">
        <v>22517</v>
      </c>
      <c r="F50" s="79">
        <v>53358.240399480368</v>
      </c>
      <c r="G50" s="79">
        <v>17564.973427060737</v>
      </c>
      <c r="H50" s="79">
        <v>74982</v>
      </c>
      <c r="I50" s="79">
        <v>53357.766941313814</v>
      </c>
      <c r="J50" s="79">
        <v>21762.046540272098</v>
      </c>
    </row>
    <row r="51" spans="1:10" ht="15.75" customHeight="1" thickBot="1" x14ac:dyDescent="0.3">
      <c r="A51" s="47">
        <v>2021</v>
      </c>
      <c r="B51" s="48">
        <v>70822</v>
      </c>
      <c r="C51" s="48" t="s">
        <v>60</v>
      </c>
      <c r="D51" s="48">
        <v>5665.76</v>
      </c>
      <c r="E51" s="48">
        <v>36449</v>
      </c>
      <c r="F51" s="48">
        <v>62128.097804969344</v>
      </c>
      <c r="G51" s="48">
        <v>21935.435211731783</v>
      </c>
      <c r="H51" s="48">
        <v>107271</v>
      </c>
      <c r="I51" s="48">
        <v>62128.097804969344</v>
      </c>
      <c r="J51" s="48">
        <v>27601.195211731785</v>
      </c>
    </row>
    <row r="52" spans="1:10" ht="15.75" customHeight="1" thickBot="1" x14ac:dyDescent="0.3">
      <c r="A52" s="162" t="s">
        <v>77</v>
      </c>
      <c r="B52" s="53">
        <v>81207</v>
      </c>
      <c r="C52" s="53" t="s">
        <v>60</v>
      </c>
      <c r="D52" s="53">
        <v>6496.56</v>
      </c>
      <c r="E52" s="53">
        <v>29789.666666666668</v>
      </c>
      <c r="F52" s="53">
        <v>50777.122122530156</v>
      </c>
      <c r="G52" s="53">
        <v>17927.770395504747</v>
      </c>
      <c r="H52" s="53">
        <v>110996.66666666667</v>
      </c>
      <c r="I52" s="53">
        <v>50777.122122530156</v>
      </c>
      <c r="J52" s="53">
        <v>24424.330395504749</v>
      </c>
    </row>
    <row r="53" spans="1:10" ht="15.75" customHeight="1" x14ac:dyDescent="0.25">
      <c r="A53" s="203" t="s">
        <v>84</v>
      </c>
    </row>
    <row r="54" spans="1:10" ht="15.75" customHeight="1" x14ac:dyDescent="0.25">
      <c r="A54" s="203" t="s">
        <v>79</v>
      </c>
    </row>
    <row r="55" spans="1:10" ht="15.75" customHeight="1" x14ac:dyDescent="0.25">
      <c r="A55" s="126" t="s">
        <v>80</v>
      </c>
    </row>
    <row r="56" spans="1:10" ht="15.75" customHeight="1" x14ac:dyDescent="0.25">
      <c r="A56" s="28"/>
    </row>
    <row r="100" spans="1:53" s="75" customFormat="1" x14ac:dyDescent="0.25">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6"/>
      <c r="AO100" s="76"/>
      <c r="AP100" s="76"/>
      <c r="AQ100" s="76"/>
      <c r="AR100" s="76"/>
      <c r="AS100" s="76"/>
      <c r="AT100" s="76"/>
      <c r="AU100" s="76"/>
      <c r="AV100" s="76"/>
      <c r="AW100" s="76"/>
      <c r="AX100" s="76"/>
      <c r="AY100" s="76"/>
      <c r="AZ100" s="76"/>
      <c r="BA100" s="76"/>
    </row>
    <row r="102" spans="1:53" ht="15.75" customHeight="1" thickBot="1" x14ac:dyDescent="0.3">
      <c r="A102" s="6" t="s">
        <v>145</v>
      </c>
    </row>
    <row r="103" spans="1:53" ht="15.75" customHeight="1" thickBot="1" x14ac:dyDescent="0.3">
      <c r="A103" s="251" t="s">
        <v>5</v>
      </c>
      <c r="B103" s="253" t="s">
        <v>83</v>
      </c>
      <c r="C103" s="257"/>
      <c r="D103" s="257"/>
      <c r="E103" s="257"/>
      <c r="F103" s="257"/>
      <c r="G103" s="257"/>
      <c r="H103" s="257"/>
      <c r="I103" s="257"/>
      <c r="J103" s="258"/>
    </row>
    <row r="104" spans="1:53" ht="15.75" customHeight="1" thickBot="1" x14ac:dyDescent="0.3">
      <c r="A104" s="252"/>
      <c r="B104" s="253" t="s">
        <v>7</v>
      </c>
      <c r="C104" s="254"/>
      <c r="D104" s="255"/>
      <c r="E104" s="253" t="s">
        <v>8</v>
      </c>
      <c r="F104" s="254"/>
      <c r="G104" s="255"/>
      <c r="H104" s="253" t="s">
        <v>9</v>
      </c>
      <c r="I104" s="254"/>
      <c r="J104" s="255"/>
    </row>
    <row r="105" spans="1:53" ht="15.75" customHeight="1" thickBot="1" x14ac:dyDescent="0.3">
      <c r="A105" s="256"/>
      <c r="B105" s="29" t="s">
        <v>29</v>
      </c>
      <c r="C105" s="29" t="s">
        <v>30</v>
      </c>
      <c r="D105" s="29" t="s">
        <v>21</v>
      </c>
      <c r="E105" s="29" t="s">
        <v>29</v>
      </c>
      <c r="F105" s="29" t="s">
        <v>30</v>
      </c>
      <c r="G105" s="29" t="s">
        <v>21</v>
      </c>
      <c r="H105" s="29" t="s">
        <v>29</v>
      </c>
      <c r="I105" s="29" t="s">
        <v>30</v>
      </c>
      <c r="J105" s="29" t="s">
        <v>21</v>
      </c>
    </row>
    <row r="106" spans="1:53" ht="15.75" customHeight="1" thickBot="1" x14ac:dyDescent="0.3">
      <c r="A106" s="77" t="s">
        <v>13</v>
      </c>
      <c r="B106" s="79">
        <f>IFERROR(AVERAGEIFS(B$2:B$83,$A$2:$A$83,"&gt;=1975",$A$2:$A$83,"&lt;=1978"),"")</f>
        <v>142257.75</v>
      </c>
      <c r="C106" s="25" t="s">
        <v>60</v>
      </c>
      <c r="D106" s="79">
        <f>IFERROR(AVERAGEIFS(D$2:D$83,$A$2:$A$83,"&gt;=1975",$A$2:$A$83,"&lt;=1978"),"")</f>
        <v>11380.619999999999</v>
      </c>
      <c r="E106" s="79">
        <f>IFERROR(AVERAGEIFS(E$2:E$83,$A$2:$A$83,"&gt;=1975",$A$2:$A$83,"&lt;=1978"),"")</f>
        <v>134768</v>
      </c>
      <c r="F106" s="25" t="s">
        <v>60</v>
      </c>
      <c r="G106" s="79">
        <f>IFERROR(AVERAGEIFS(G$2:G$83,$A$2:$A$83,"&gt;=1975",$A$2:$A$83,"&lt;=1978"),"")</f>
        <v>19541.36</v>
      </c>
      <c r="H106" s="79">
        <f>IFERROR(AVERAGEIFS(H$2:H$83,$A$2:$A$83,"&gt;=1975",$A$2:$A$83,"&lt;=1978"),"")</f>
        <v>277025.75</v>
      </c>
      <c r="I106" s="25" t="s">
        <v>60</v>
      </c>
      <c r="J106" s="79">
        <f>IFERROR(AVERAGEIFS(J$2:J$83,$A$2:$A$83,"&gt;=1975",$A$2:$A$83,"&lt;=1978"),"")</f>
        <v>30921.98</v>
      </c>
    </row>
    <row r="107" spans="1:53" ht="15.75" customHeight="1" thickBot="1" x14ac:dyDescent="0.3">
      <c r="A107" s="77" t="s">
        <v>14</v>
      </c>
      <c r="B107" s="79">
        <f>IFERROR(AVERAGEIFS(B$2:B$83,$A$2:$A$83,"&gt;=1979",$A$2:$A$83,"&lt;=1984"),"")</f>
        <v>151459.16666666666</v>
      </c>
      <c r="C107" s="25" t="s">
        <v>60</v>
      </c>
      <c r="D107" s="79">
        <f>IFERROR(AVERAGEIFS(D$2:D$83,$A$2:$A$83,"&gt;=1979",$A$2:$A$83,"&lt;=1984"),"")</f>
        <v>12116.733333333332</v>
      </c>
      <c r="E107" s="79">
        <f>IFERROR(AVERAGEIFS(E$2:E$83,$A$2:$A$83,"&gt;=1979",$A$2:$A$83,"&lt;=1984"),"")</f>
        <v>119574</v>
      </c>
      <c r="F107" s="25" t="s">
        <v>60</v>
      </c>
      <c r="G107" s="79">
        <f>IFERROR(AVERAGEIFS(G$2:G$83,$A$2:$A$83,"&gt;=1979",$A$2:$A$83,"&lt;=1984"),"")</f>
        <v>17338.23</v>
      </c>
      <c r="H107" s="79">
        <f>IFERROR(AVERAGEIFS(H$2:H$83,$A$2:$A$83,"&gt;=1979",$A$2:$A$83,"&lt;=1984"),"")</f>
        <v>271033.16666666669</v>
      </c>
      <c r="I107" s="25" t="s">
        <v>60</v>
      </c>
      <c r="J107" s="79">
        <f>IFERROR(AVERAGEIFS(J$2:J$83,$A$2:$A$83,"&gt;=1979",$A$2:$A$83,"&lt;=1984"),"")</f>
        <v>29454.96333333333</v>
      </c>
    </row>
    <row r="108" spans="1:53" ht="15.75" customHeight="1" thickBot="1" x14ac:dyDescent="0.3">
      <c r="A108" s="77" t="s">
        <v>15</v>
      </c>
      <c r="B108" s="79">
        <f>IFERROR(AVERAGEIFS(B$2:B$83,$A$2:$A$83,"&gt;=1985",$A$2:$A$83,"&lt;=1995"),"")</f>
        <v>115326.63636363637</v>
      </c>
      <c r="C108" s="25" t="s">
        <v>60</v>
      </c>
      <c r="D108" s="79">
        <f>IFERROR(AVERAGEIFS(D$2:D$83,$A$2:$A$83,"&gt;=1985",$A$2:$A$83,"&lt;=1995"),"")</f>
        <v>9226.1309090909108</v>
      </c>
      <c r="E108" s="79">
        <f>IFERROR(AVERAGEIFS(E$2:E$83,$A$2:$A$83,"&gt;=1985",$A$2:$A$83,"&lt;=1995"),"")</f>
        <v>63258.36363636364</v>
      </c>
      <c r="F108" s="25" t="s">
        <v>60</v>
      </c>
      <c r="G108" s="79">
        <f>IFERROR(AVERAGEIFS(G$2:G$83,$A$2:$A$83,"&gt;=1985",$A$2:$A$83,"&lt;=1995"),"")</f>
        <v>9172.4627272727248</v>
      </c>
      <c r="H108" s="79">
        <f>IFERROR(AVERAGEIFS(H$2:H$83,$A$2:$A$83,"&gt;=1985",$A$2:$A$83,"&lt;=1995"),"")</f>
        <v>178585</v>
      </c>
      <c r="I108" s="25" t="s">
        <v>60</v>
      </c>
      <c r="J108" s="79">
        <f>IFERROR(AVERAGEIFS(J$2:J$83,$A$2:$A$83,"&gt;=1985",$A$2:$A$83,"&lt;=1995"),"")</f>
        <v>18398.593636363636</v>
      </c>
    </row>
    <row r="109" spans="1:53" ht="15.75" customHeight="1" thickBot="1" x14ac:dyDescent="0.3">
      <c r="A109" s="77" t="s">
        <v>16</v>
      </c>
      <c r="B109" s="79">
        <f>IFERROR(AVERAGEIFS(B$2:B$83,$A$2:$A$83,"&gt;=1996",$A$2:$A$83,"&lt;=1998"),"")</f>
        <v>53365</v>
      </c>
      <c r="C109" s="25" t="s">
        <v>60</v>
      </c>
      <c r="D109" s="79">
        <f>IFERROR(AVERAGEIFS(D$2:D$83,$A$2:$A$83,"&gt;=1996",$A$2:$A$83,"&lt;=1998"),"")</f>
        <v>4269.2000000000007</v>
      </c>
      <c r="E109" s="79">
        <f>IFERROR(AVERAGEIFS(E$2:E$83,$A$2:$A$83,"&gt;=1996",$A$2:$A$83,"&lt;=1998"),"")</f>
        <v>44171.666666666664</v>
      </c>
      <c r="F109" s="25" t="s">
        <v>60</v>
      </c>
      <c r="G109" s="79">
        <f>IFERROR(AVERAGEIFS(G$2:G$83,$A$2:$A$83,"&gt;=1996",$A$2:$A$83,"&lt;=1998"),"")</f>
        <v>6404.8916666666664</v>
      </c>
      <c r="H109" s="79">
        <f>IFERROR(AVERAGEIFS(H$2:H$83,$A$2:$A$83,"&gt;=1996",$A$2:$A$83,"&lt;=1998"),"")</f>
        <v>97536.666666666672</v>
      </c>
      <c r="I109" s="25" t="s">
        <v>60</v>
      </c>
      <c r="J109" s="79">
        <f>IFERROR(AVERAGEIFS(J$2:J$83,$A$2:$A$83,"&gt;=1996",$A$2:$A$83,"&lt;=1998"),"")</f>
        <v>10674.091666666667</v>
      </c>
    </row>
    <row r="110" spans="1:53" ht="15.75" customHeight="1" thickBot="1" x14ac:dyDescent="0.3">
      <c r="A110" s="5" t="s">
        <v>17</v>
      </c>
      <c r="B110" s="79">
        <f t="shared" ref="B110:J110" si="0">IFERROR(AVERAGEIFS(B$2:B$83,$A$2:$A$83,"&gt;=1999",$A$2:$A$83,"&lt;=2008"),"")</f>
        <v>97082.6</v>
      </c>
      <c r="C110" s="79">
        <f t="shared" si="0"/>
        <v>557.25190839694653</v>
      </c>
      <c r="D110" s="79">
        <f t="shared" si="0"/>
        <v>7821.2186870229007</v>
      </c>
      <c r="E110" s="79">
        <f t="shared" si="0"/>
        <v>35878.400000000001</v>
      </c>
      <c r="F110" s="79">
        <f t="shared" si="0"/>
        <v>99424.067321302908</v>
      </c>
      <c r="G110" s="79">
        <f t="shared" si="0"/>
        <v>21189.75802526551</v>
      </c>
      <c r="H110" s="79">
        <f t="shared" si="0"/>
        <v>132485.9</v>
      </c>
      <c r="I110" s="79">
        <f t="shared" si="0"/>
        <v>99516.942639369066</v>
      </c>
      <c r="J110" s="79">
        <f t="shared" si="0"/>
        <v>29010.976712288411</v>
      </c>
    </row>
    <row r="111" spans="1:53" ht="15.75" customHeight="1" thickBot="1" x14ac:dyDescent="0.3">
      <c r="A111" s="27">
        <v>2009</v>
      </c>
      <c r="B111" s="30">
        <f t="shared" ref="B111:J124" si="1">IF(VLOOKUP($A111,$A$3:$Z$92,COLUMN(B111),FALSE)="","",VLOOKUP($A111,$A$3:$Z$92,COLUMN(B111),FALSE))</f>
        <v>68764</v>
      </c>
      <c r="C111" s="30" t="str">
        <f t="shared" si="1"/>
        <v>NA</v>
      </c>
      <c r="D111" s="30">
        <f t="shared" si="1"/>
        <v>5501.12</v>
      </c>
      <c r="E111" s="30">
        <f t="shared" si="1"/>
        <v>33332</v>
      </c>
      <c r="F111" s="30">
        <f t="shared" si="1"/>
        <v>75819.934675450058</v>
      </c>
      <c r="G111" s="30">
        <f t="shared" si="1"/>
        <v>25152.882493020617</v>
      </c>
      <c r="H111" s="30">
        <f t="shared" si="1"/>
        <v>102096</v>
      </c>
      <c r="I111" s="30">
        <f t="shared" si="1"/>
        <v>75819.934675450058</v>
      </c>
      <c r="J111" s="30">
        <f t="shared" si="1"/>
        <v>30654.002493020616</v>
      </c>
    </row>
    <row r="112" spans="1:53" ht="15.75" customHeight="1" thickBot="1" x14ac:dyDescent="0.3">
      <c r="A112" s="27">
        <v>2010</v>
      </c>
      <c r="B112" s="30">
        <f t="shared" si="1"/>
        <v>80599</v>
      </c>
      <c r="C112" s="30" t="str">
        <f t="shared" si="1"/>
        <v>NA</v>
      </c>
      <c r="D112" s="30">
        <f t="shared" si="1"/>
        <v>6447.92</v>
      </c>
      <c r="E112" s="30">
        <f t="shared" si="1"/>
        <v>32817</v>
      </c>
      <c r="F112" s="30">
        <f t="shared" si="1"/>
        <v>43512.178749039769</v>
      </c>
      <c r="G112" s="30">
        <f t="shared" si="1"/>
        <v>16419.728904742657</v>
      </c>
      <c r="H112" s="30">
        <f t="shared" si="1"/>
        <v>113416</v>
      </c>
      <c r="I112" s="30">
        <f t="shared" si="1"/>
        <v>43512.178749039769</v>
      </c>
      <c r="J112" s="30">
        <f t="shared" si="1"/>
        <v>22867.648904742658</v>
      </c>
    </row>
    <row r="113" spans="1:10" ht="15.75" customHeight="1" thickBot="1" x14ac:dyDescent="0.3">
      <c r="A113" s="27">
        <v>2011</v>
      </c>
      <c r="B113" s="30">
        <f t="shared" si="1"/>
        <v>100353</v>
      </c>
      <c r="C113" s="30" t="str">
        <f t="shared" si="1"/>
        <v>NA</v>
      </c>
      <c r="D113" s="30">
        <f t="shared" si="1"/>
        <v>8028.24</v>
      </c>
      <c r="E113" s="30">
        <f t="shared" si="1"/>
        <v>29829</v>
      </c>
      <c r="F113" s="30">
        <f t="shared" si="1"/>
        <v>78759.888305401473</v>
      </c>
      <c r="G113" s="30">
        <f t="shared" si="1"/>
        <v>25432.855065847594</v>
      </c>
      <c r="H113" s="30">
        <f t="shared" si="1"/>
        <v>130182</v>
      </c>
      <c r="I113" s="30">
        <f t="shared" si="1"/>
        <v>78759.888305401473</v>
      </c>
      <c r="J113" s="30">
        <f t="shared" si="1"/>
        <v>33461.095065847592</v>
      </c>
    </row>
    <row r="114" spans="1:10" ht="15.75" customHeight="1" thickBot="1" x14ac:dyDescent="0.3">
      <c r="A114" s="27">
        <v>2012</v>
      </c>
      <c r="B114" s="30">
        <f t="shared" si="1"/>
        <v>117295</v>
      </c>
      <c r="C114" s="30" t="str">
        <f t="shared" si="1"/>
        <v>NA</v>
      </c>
      <c r="D114" s="30">
        <f t="shared" si="1"/>
        <v>9383.6</v>
      </c>
      <c r="E114" s="30">
        <f t="shared" si="1"/>
        <v>45279</v>
      </c>
      <c r="F114" s="30">
        <f t="shared" si="1"/>
        <v>99703.338298307863</v>
      </c>
      <c r="G114" s="30">
        <f t="shared" si="1"/>
        <v>33285.9496639465</v>
      </c>
      <c r="H114" s="30">
        <f t="shared" si="1"/>
        <v>162574</v>
      </c>
      <c r="I114" s="30">
        <f t="shared" si="1"/>
        <v>99703.338298307863</v>
      </c>
      <c r="J114" s="30">
        <f t="shared" si="1"/>
        <v>42669.549663946498</v>
      </c>
    </row>
    <row r="115" spans="1:10" ht="15.75" customHeight="1" thickBot="1" x14ac:dyDescent="0.3">
      <c r="A115" s="27">
        <v>2013</v>
      </c>
      <c r="B115" s="30">
        <f t="shared" si="1"/>
        <v>105106</v>
      </c>
      <c r="C115" s="30" t="str">
        <f t="shared" si="1"/>
        <v>NA</v>
      </c>
      <c r="D115" s="30">
        <f t="shared" si="1"/>
        <v>8408.48</v>
      </c>
      <c r="E115" s="30">
        <f t="shared" si="1"/>
        <v>36276</v>
      </c>
      <c r="F115" s="30">
        <f t="shared" si="1"/>
        <v>55190.004123910774</v>
      </c>
      <c r="G115" s="30">
        <f t="shared" si="1"/>
        <v>20050.941105208083</v>
      </c>
      <c r="H115" s="30">
        <f t="shared" si="1"/>
        <v>141382</v>
      </c>
      <c r="I115" s="30">
        <f t="shared" si="1"/>
        <v>55190.004123910774</v>
      </c>
      <c r="J115" s="30">
        <f t="shared" si="1"/>
        <v>28459.421105208083</v>
      </c>
    </row>
    <row r="116" spans="1:10" ht="15.75" customHeight="1" thickBot="1" x14ac:dyDescent="0.3">
      <c r="A116" s="27">
        <v>2014</v>
      </c>
      <c r="B116" s="30">
        <f t="shared" si="1"/>
        <v>50879</v>
      </c>
      <c r="C116" s="30" t="str">
        <f t="shared" si="1"/>
        <v>NA</v>
      </c>
      <c r="D116" s="30">
        <f t="shared" si="1"/>
        <v>4070.32</v>
      </c>
      <c r="E116" s="30">
        <f t="shared" si="1"/>
        <v>23903</v>
      </c>
      <c r="F116" s="30">
        <f t="shared" si="1"/>
        <v>42237.264306419806</v>
      </c>
      <c r="G116" s="30">
        <f t="shared" si="1"/>
        <v>14785.521834120507</v>
      </c>
      <c r="H116" s="30">
        <f t="shared" si="1"/>
        <v>74782</v>
      </c>
      <c r="I116" s="30">
        <f t="shared" si="1"/>
        <v>42237.264306419806</v>
      </c>
      <c r="J116" s="30">
        <f t="shared" si="1"/>
        <v>18855.841834120507</v>
      </c>
    </row>
    <row r="117" spans="1:10" ht="15.75" customHeight="1" thickBot="1" x14ac:dyDescent="0.3">
      <c r="A117" s="27">
        <v>2015</v>
      </c>
      <c r="B117" s="30">
        <f t="shared" si="1"/>
        <v>58300</v>
      </c>
      <c r="C117" s="30" t="str">
        <f t="shared" si="1"/>
        <v>NA</v>
      </c>
      <c r="D117" s="30">
        <f t="shared" si="1"/>
        <v>4664</v>
      </c>
      <c r="E117" s="30">
        <f t="shared" si="1"/>
        <v>19898</v>
      </c>
      <c r="F117" s="30">
        <f t="shared" si="1"/>
        <v>91711.457999412756</v>
      </c>
      <c r="G117" s="30">
        <f t="shared" si="1"/>
        <v>27463.880743842616</v>
      </c>
      <c r="H117" s="30">
        <f t="shared" si="1"/>
        <v>78198</v>
      </c>
      <c r="I117" s="30">
        <f t="shared" si="1"/>
        <v>91711.457999412756</v>
      </c>
      <c r="J117" s="30">
        <f t="shared" si="1"/>
        <v>32127.880743842616</v>
      </c>
    </row>
    <row r="118" spans="1:10" ht="15.75" customHeight="1" thickBot="1" x14ac:dyDescent="0.3">
      <c r="A118" s="27">
        <v>2016</v>
      </c>
      <c r="B118" s="30">
        <f t="shared" si="1"/>
        <v>79525</v>
      </c>
      <c r="C118" s="30" t="str">
        <f t="shared" si="1"/>
        <v>NA</v>
      </c>
      <c r="D118" s="30">
        <f t="shared" si="1"/>
        <v>6362</v>
      </c>
      <c r="E118" s="30">
        <f t="shared" si="1"/>
        <v>22944</v>
      </c>
      <c r="F118" s="30">
        <f t="shared" si="1"/>
        <v>48792.001257602715</v>
      </c>
      <c r="G118" s="30">
        <f t="shared" si="1"/>
        <v>16403.136337037526</v>
      </c>
      <c r="H118" s="30">
        <f t="shared" si="1"/>
        <v>102469</v>
      </c>
      <c r="I118" s="30">
        <f t="shared" si="1"/>
        <v>48792.001257602715</v>
      </c>
      <c r="J118" s="30">
        <f t="shared" si="1"/>
        <v>22765.136337037526</v>
      </c>
    </row>
    <row r="119" spans="1:10" ht="15.75" customHeight="1" thickBot="1" x14ac:dyDescent="0.3">
      <c r="A119" s="27">
        <v>2017</v>
      </c>
      <c r="B119" s="30">
        <f t="shared" si="1"/>
        <v>137496</v>
      </c>
      <c r="C119" s="30" t="str">
        <f t="shared" si="1"/>
        <v>NA</v>
      </c>
      <c r="D119" s="30">
        <f t="shared" si="1"/>
        <v>10999.68</v>
      </c>
      <c r="E119" s="30">
        <f t="shared" si="1"/>
        <v>41352</v>
      </c>
      <c r="F119" s="30">
        <f t="shared" si="1"/>
        <v>142624.36795900069</v>
      </c>
      <c r="G119" s="30">
        <f t="shared" si="1"/>
        <v>44219.370613012186</v>
      </c>
      <c r="H119" s="30">
        <f t="shared" si="1"/>
        <v>178848</v>
      </c>
      <c r="I119" s="30">
        <f t="shared" si="1"/>
        <v>142624.36795900069</v>
      </c>
      <c r="J119" s="30">
        <f t="shared" si="1"/>
        <v>55219.050613012187</v>
      </c>
    </row>
    <row r="120" spans="1:10" ht="15.75" customHeight="1" thickBot="1" x14ac:dyDescent="0.3">
      <c r="A120" s="47">
        <v>2018</v>
      </c>
      <c r="B120" s="30">
        <f t="shared" si="1"/>
        <v>112378</v>
      </c>
      <c r="C120" s="30" t="str">
        <f t="shared" si="1"/>
        <v>NA</v>
      </c>
      <c r="D120" s="30">
        <f t="shared" si="1"/>
        <v>8990.24</v>
      </c>
      <c r="E120" s="30">
        <f t="shared" si="1"/>
        <v>43237</v>
      </c>
      <c r="F120" s="30">
        <f t="shared" si="1"/>
        <v>55599.932256720771</v>
      </c>
      <c r="G120" s="30">
        <f t="shared" si="1"/>
        <v>21170.146844801166</v>
      </c>
      <c r="H120" s="30">
        <f t="shared" si="1"/>
        <v>155615</v>
      </c>
      <c r="I120" s="30">
        <f t="shared" si="1"/>
        <v>55599.932256720771</v>
      </c>
      <c r="J120" s="30">
        <f t="shared" si="1"/>
        <v>30160.386844801164</v>
      </c>
    </row>
    <row r="121" spans="1:10" ht="15.75" customHeight="1" thickBot="1" x14ac:dyDescent="0.3">
      <c r="A121" s="47">
        <v>2019</v>
      </c>
      <c r="B121" s="30">
        <f t="shared" si="1"/>
        <v>110369</v>
      </c>
      <c r="C121" s="30" t="str">
        <f t="shared" si="1"/>
        <v>NA</v>
      </c>
      <c r="D121" s="30">
        <f t="shared" si="1"/>
        <v>8829.52</v>
      </c>
      <c r="E121" s="30">
        <f t="shared" si="1"/>
        <v>30403</v>
      </c>
      <c r="F121" s="30">
        <f t="shared" si="1"/>
        <v>32429.796353837246</v>
      </c>
      <c r="G121" s="30">
        <f t="shared" si="1"/>
        <v>13099.620422828382</v>
      </c>
      <c r="H121" s="30">
        <f t="shared" si="1"/>
        <v>140772</v>
      </c>
      <c r="I121" s="30">
        <f t="shared" si="1"/>
        <v>32429.796353837246</v>
      </c>
      <c r="J121" s="30">
        <f t="shared" si="1"/>
        <v>21929.140422828383</v>
      </c>
    </row>
    <row r="122" spans="1:10" ht="15.75" thickBot="1" x14ac:dyDescent="0.3">
      <c r="A122" s="47">
        <v>2020</v>
      </c>
      <c r="B122" s="30">
        <f t="shared" si="1"/>
        <v>52465</v>
      </c>
      <c r="C122" s="30" t="str">
        <f t="shared" si="1"/>
        <v>NA</v>
      </c>
      <c r="D122" s="30">
        <f t="shared" si="1"/>
        <v>4197.2</v>
      </c>
      <c r="E122" s="30">
        <v>22517</v>
      </c>
      <c r="F122" s="30">
        <f t="shared" si="1"/>
        <v>53358.240399480368</v>
      </c>
      <c r="G122" s="30">
        <f t="shared" si="1"/>
        <v>17564.973427060737</v>
      </c>
      <c r="H122" s="30">
        <f t="shared" si="1"/>
        <v>74982</v>
      </c>
      <c r="I122" s="30">
        <f t="shared" si="1"/>
        <v>53357.766941313814</v>
      </c>
      <c r="J122" s="30">
        <f t="shared" si="1"/>
        <v>21762.046540272098</v>
      </c>
    </row>
    <row r="123" spans="1:10" ht="15.75" customHeight="1" thickBot="1" x14ac:dyDescent="0.3">
      <c r="A123" s="47">
        <v>2021</v>
      </c>
      <c r="B123" s="30">
        <f t="shared" si="1"/>
        <v>70822</v>
      </c>
      <c r="C123" s="30" t="str">
        <f t="shared" si="1"/>
        <v>NA</v>
      </c>
      <c r="D123" s="30">
        <f t="shared" si="1"/>
        <v>5665.76</v>
      </c>
      <c r="E123" s="30">
        <v>36449</v>
      </c>
      <c r="F123" s="30">
        <f t="shared" si="1"/>
        <v>62128.097804969344</v>
      </c>
      <c r="G123" s="30">
        <f t="shared" si="1"/>
        <v>21935.435211731783</v>
      </c>
      <c r="H123" s="30">
        <f t="shared" si="1"/>
        <v>107271</v>
      </c>
      <c r="I123" s="30">
        <f t="shared" si="1"/>
        <v>62128.097804969344</v>
      </c>
      <c r="J123" s="30">
        <f t="shared" si="1"/>
        <v>27601.195211731785</v>
      </c>
    </row>
    <row r="124" spans="1:10" ht="15.75" customHeight="1" thickBot="1" x14ac:dyDescent="0.3">
      <c r="A124" s="162" t="s">
        <v>77</v>
      </c>
      <c r="B124" s="30">
        <f t="shared" si="1"/>
        <v>81207</v>
      </c>
      <c r="C124" s="30" t="str">
        <f t="shared" si="1"/>
        <v>NA</v>
      </c>
      <c r="D124" s="30">
        <f t="shared" si="1"/>
        <v>6496.56</v>
      </c>
      <c r="E124" s="30">
        <v>29789.666666666668</v>
      </c>
      <c r="F124" s="30">
        <f t="shared" si="1"/>
        <v>50777.122122530156</v>
      </c>
      <c r="G124" s="30">
        <f t="shared" si="1"/>
        <v>17927.770395504747</v>
      </c>
      <c r="H124" s="30">
        <f t="shared" si="1"/>
        <v>110996.66666666667</v>
      </c>
      <c r="I124" s="30">
        <f t="shared" si="1"/>
        <v>50777.122122530156</v>
      </c>
      <c r="J124" s="30">
        <f t="shared" si="1"/>
        <v>24424.330395504749</v>
      </c>
    </row>
    <row r="125" spans="1:10" ht="15.75" customHeight="1" x14ac:dyDescent="0.25">
      <c r="A125" s="203" t="s">
        <v>84</v>
      </c>
    </row>
    <row r="126" spans="1:10" ht="15.75" customHeight="1" x14ac:dyDescent="0.25">
      <c r="A126" s="203" t="s">
        <v>79</v>
      </c>
    </row>
    <row r="127" spans="1:10" ht="15.75" customHeight="1" x14ac:dyDescent="0.25">
      <c r="A127" s="126" t="s">
        <v>80</v>
      </c>
    </row>
    <row r="128" spans="1:10" ht="15.75" customHeight="1" x14ac:dyDescent="0.25">
      <c r="A128" s="28"/>
    </row>
  </sheetData>
  <mergeCells count="10">
    <mergeCell ref="A2:A4"/>
    <mergeCell ref="B3:D3"/>
    <mergeCell ref="E3:G3"/>
    <mergeCell ref="H3:J3"/>
    <mergeCell ref="B2:J2"/>
    <mergeCell ref="A103:A105"/>
    <mergeCell ref="B103:J103"/>
    <mergeCell ref="B104:D104"/>
    <mergeCell ref="E104:G104"/>
    <mergeCell ref="H104:J104"/>
  </mergeCells>
  <phoneticPr fontId="51" type="noConversion"/>
  <pageMargins left="0.7" right="0.7" top="0.75" bottom="0.75" header="0.3" footer="0.3"/>
  <pageSetup orientation="portrait" r:id="rId1"/>
  <ignoredErrors>
    <ignoredError sqref="A124 A52" numberStoredAsText="1"/>
  </ignoredErrors>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dimension ref="A1:BA128"/>
  <sheetViews>
    <sheetView zoomScale="85" zoomScaleNormal="85" workbookViewId="0">
      <pane ySplit="4" topLeftCell="A92" activePane="bottomLeft" state="frozen"/>
      <selection pane="bottomLeft" activeCell="A102" sqref="A102"/>
    </sheetView>
  </sheetViews>
  <sheetFormatPr defaultColWidth="9.140625" defaultRowHeight="15" x14ac:dyDescent="0.25"/>
  <cols>
    <col min="1" max="1" width="11.42578125" style="6" customWidth="1"/>
    <col min="2" max="53" width="9.140625" style="12"/>
    <col min="54" max="16384" width="9.140625" style="6"/>
  </cols>
  <sheetData>
    <row r="1" spans="1:10" ht="15.75" thickBot="1" x14ac:dyDescent="0.3">
      <c r="A1" s="6" t="s">
        <v>146</v>
      </c>
    </row>
    <row r="2" spans="1:10" ht="15.75" thickBot="1" x14ac:dyDescent="0.3">
      <c r="A2" s="251" t="s">
        <v>5</v>
      </c>
      <c r="B2" s="253" t="s">
        <v>85</v>
      </c>
      <c r="C2" s="257"/>
      <c r="D2" s="257"/>
      <c r="E2" s="257"/>
      <c r="F2" s="257"/>
      <c r="G2" s="257"/>
      <c r="H2" s="257"/>
      <c r="I2" s="257"/>
      <c r="J2" s="258"/>
    </row>
    <row r="3" spans="1:10" ht="15.75" thickBot="1" x14ac:dyDescent="0.3">
      <c r="A3" s="252"/>
      <c r="B3" s="253" t="s">
        <v>7</v>
      </c>
      <c r="C3" s="254"/>
      <c r="D3" s="255"/>
      <c r="E3" s="253" t="s">
        <v>8</v>
      </c>
      <c r="F3" s="254"/>
      <c r="G3" s="255"/>
      <c r="H3" s="253" t="s">
        <v>9</v>
      </c>
      <c r="I3" s="254"/>
      <c r="J3" s="255"/>
    </row>
    <row r="4" spans="1:10" ht="15.75" thickBot="1" x14ac:dyDescent="0.3">
      <c r="A4" s="256"/>
      <c r="B4" s="29" t="s">
        <v>29</v>
      </c>
      <c r="C4" s="29" t="s">
        <v>30</v>
      </c>
      <c r="D4" s="29" t="s">
        <v>21</v>
      </c>
      <c r="E4" s="29" t="s">
        <v>29</v>
      </c>
      <c r="F4" s="29" t="s">
        <v>30</v>
      </c>
      <c r="G4" s="29" t="s">
        <v>21</v>
      </c>
      <c r="H4" s="29" t="s">
        <v>29</v>
      </c>
      <c r="I4" s="29" t="s">
        <v>30</v>
      </c>
      <c r="J4" s="29" t="s">
        <v>21</v>
      </c>
    </row>
    <row r="5" spans="1:10" ht="15.75" customHeight="1" thickBot="1" x14ac:dyDescent="0.3">
      <c r="A5" s="27">
        <v>1975</v>
      </c>
      <c r="B5" s="45">
        <v>34859</v>
      </c>
      <c r="C5" s="25" t="s">
        <v>60</v>
      </c>
      <c r="D5" s="25">
        <v>697.18000000000006</v>
      </c>
      <c r="E5" s="45">
        <v>1716</v>
      </c>
      <c r="F5" s="25" t="s">
        <v>60</v>
      </c>
      <c r="G5" s="25">
        <v>118.40400000000001</v>
      </c>
      <c r="H5" s="45">
        <v>36575</v>
      </c>
      <c r="I5" s="25" t="s">
        <v>60</v>
      </c>
      <c r="J5" s="48">
        <v>815.58400000000006</v>
      </c>
    </row>
    <row r="6" spans="1:10" ht="15.75" customHeight="1" thickBot="1" x14ac:dyDescent="0.3">
      <c r="A6" s="27">
        <v>1976</v>
      </c>
      <c r="B6" s="46">
        <v>51995</v>
      </c>
      <c r="C6" s="25" t="s">
        <v>60</v>
      </c>
      <c r="D6" s="48">
        <v>1039.9000000000001</v>
      </c>
      <c r="E6" s="46">
        <v>2219</v>
      </c>
      <c r="F6" s="25" t="s">
        <v>60</v>
      </c>
      <c r="G6" s="25">
        <v>153.11100000000002</v>
      </c>
      <c r="H6" s="45">
        <v>54214</v>
      </c>
      <c r="I6" s="25" t="s">
        <v>60</v>
      </c>
      <c r="J6" s="48">
        <v>1193.0110000000002</v>
      </c>
    </row>
    <row r="7" spans="1:10" ht="15.75" customHeight="1" thickBot="1" x14ac:dyDescent="0.3">
      <c r="A7" s="27">
        <v>1977</v>
      </c>
      <c r="B7" s="46">
        <v>72467</v>
      </c>
      <c r="C7" s="25" t="s">
        <v>60</v>
      </c>
      <c r="D7" s="48">
        <v>1449.34</v>
      </c>
      <c r="E7" s="46">
        <v>2043</v>
      </c>
      <c r="F7" s="25" t="s">
        <v>60</v>
      </c>
      <c r="G7" s="25">
        <v>140.96700000000001</v>
      </c>
      <c r="H7" s="45">
        <v>74510</v>
      </c>
      <c r="I7" s="25" t="s">
        <v>60</v>
      </c>
      <c r="J7" s="48">
        <v>1590.307</v>
      </c>
    </row>
    <row r="8" spans="1:10" ht="15.75" customHeight="1" thickBot="1" x14ac:dyDescent="0.3">
      <c r="A8" s="27">
        <v>1978</v>
      </c>
      <c r="B8" s="46">
        <v>32662</v>
      </c>
      <c r="C8" s="25" t="s">
        <v>60</v>
      </c>
      <c r="D8" s="48">
        <v>653.24</v>
      </c>
      <c r="E8" s="46">
        <v>3399</v>
      </c>
      <c r="F8" s="25" t="s">
        <v>60</v>
      </c>
      <c r="G8" s="25">
        <v>234.53100000000001</v>
      </c>
      <c r="H8" s="45">
        <v>36061</v>
      </c>
      <c r="I8" s="25" t="s">
        <v>60</v>
      </c>
      <c r="J8" s="48">
        <v>887.77099999999996</v>
      </c>
    </row>
    <row r="9" spans="1:10" ht="15.75" customHeight="1" thickBot="1" x14ac:dyDescent="0.3">
      <c r="A9" s="27">
        <v>1979</v>
      </c>
      <c r="B9" s="46">
        <v>36501</v>
      </c>
      <c r="C9" s="25" t="s">
        <v>60</v>
      </c>
      <c r="D9" s="48">
        <v>730.02</v>
      </c>
      <c r="E9" s="46">
        <v>2199</v>
      </c>
      <c r="F9" s="25" t="s">
        <v>60</v>
      </c>
      <c r="G9" s="25">
        <v>151.73100000000002</v>
      </c>
      <c r="H9" s="45">
        <v>38700</v>
      </c>
      <c r="I9" s="25" t="s">
        <v>60</v>
      </c>
      <c r="J9" s="48">
        <v>881.75099999999998</v>
      </c>
    </row>
    <row r="10" spans="1:10" ht="15.75" customHeight="1" thickBot="1" x14ac:dyDescent="0.3">
      <c r="A10" s="27">
        <v>1980</v>
      </c>
      <c r="B10" s="46">
        <v>47681</v>
      </c>
      <c r="C10" s="25" t="s">
        <v>60</v>
      </c>
      <c r="D10" s="48">
        <v>953.62</v>
      </c>
      <c r="E10" s="46">
        <v>1476</v>
      </c>
      <c r="F10" s="25" t="s">
        <v>60</v>
      </c>
      <c r="G10" s="25">
        <v>101.84400000000001</v>
      </c>
      <c r="H10" s="45">
        <v>49157</v>
      </c>
      <c r="I10" s="25" t="s">
        <v>60</v>
      </c>
      <c r="J10" s="48">
        <v>1055.4639999999999</v>
      </c>
    </row>
    <row r="11" spans="1:10" ht="15.75" customHeight="1" thickBot="1" x14ac:dyDescent="0.3">
      <c r="A11" s="27">
        <v>1981</v>
      </c>
      <c r="B11" s="46">
        <v>36880</v>
      </c>
      <c r="C11" s="25" t="s">
        <v>60</v>
      </c>
      <c r="D11" s="48">
        <v>737.6</v>
      </c>
      <c r="E11" s="46">
        <v>786</v>
      </c>
      <c r="F11" s="25" t="s">
        <v>60</v>
      </c>
      <c r="G11" s="25">
        <v>54.234000000000002</v>
      </c>
      <c r="H11" s="45">
        <v>37666</v>
      </c>
      <c r="I11" s="25" t="s">
        <v>60</v>
      </c>
      <c r="J11" s="48">
        <v>791.83400000000006</v>
      </c>
    </row>
    <row r="12" spans="1:10" ht="15.75" customHeight="1" thickBot="1" x14ac:dyDescent="0.3">
      <c r="A12" s="27">
        <v>1982</v>
      </c>
      <c r="B12" s="46">
        <v>33271</v>
      </c>
      <c r="C12" s="25" t="s">
        <v>60</v>
      </c>
      <c r="D12" s="48">
        <v>665.42</v>
      </c>
      <c r="E12" s="46">
        <v>1114</v>
      </c>
      <c r="F12" s="25" t="s">
        <v>60</v>
      </c>
      <c r="G12" s="25">
        <v>76.866</v>
      </c>
      <c r="H12" s="45">
        <v>34385</v>
      </c>
      <c r="I12" s="25" t="s">
        <v>60</v>
      </c>
      <c r="J12" s="48">
        <v>742.28599999999994</v>
      </c>
    </row>
    <row r="13" spans="1:10" ht="15.75" customHeight="1" thickBot="1" x14ac:dyDescent="0.3">
      <c r="A13" s="27">
        <v>1983</v>
      </c>
      <c r="B13" s="46">
        <v>16210</v>
      </c>
      <c r="C13" s="25" t="s">
        <v>60</v>
      </c>
      <c r="D13" s="48">
        <v>324.2</v>
      </c>
      <c r="E13" s="46">
        <v>1452</v>
      </c>
      <c r="F13" s="25" t="s">
        <v>60</v>
      </c>
      <c r="G13" s="25">
        <v>100.188</v>
      </c>
      <c r="H13" s="45">
        <v>17662</v>
      </c>
      <c r="I13" s="25" t="s">
        <v>60</v>
      </c>
      <c r="J13" s="48">
        <v>424.38799999999998</v>
      </c>
    </row>
    <row r="14" spans="1:10" ht="15.75" customHeight="1" thickBot="1" x14ac:dyDescent="0.3">
      <c r="A14" s="27">
        <v>1984</v>
      </c>
      <c r="B14" s="46">
        <v>16239</v>
      </c>
      <c r="C14" s="25" t="s">
        <v>60</v>
      </c>
      <c r="D14" s="48">
        <v>324.78000000000003</v>
      </c>
      <c r="E14" s="46">
        <v>1319</v>
      </c>
      <c r="F14" s="25" t="s">
        <v>60</v>
      </c>
      <c r="G14" s="25">
        <v>91.01100000000001</v>
      </c>
      <c r="H14" s="45">
        <v>17558</v>
      </c>
      <c r="I14" s="25" t="s">
        <v>60</v>
      </c>
      <c r="J14" s="48">
        <v>415.79100000000005</v>
      </c>
    </row>
    <row r="15" spans="1:10" ht="15.75" customHeight="1" thickBot="1" x14ac:dyDescent="0.3">
      <c r="A15" s="27">
        <v>1985</v>
      </c>
      <c r="B15" s="46">
        <v>25162</v>
      </c>
      <c r="C15" s="25" t="s">
        <v>60</v>
      </c>
      <c r="D15" s="48">
        <v>503.24</v>
      </c>
      <c r="E15" s="46">
        <v>1955</v>
      </c>
      <c r="F15" s="25" t="s">
        <v>60</v>
      </c>
      <c r="G15" s="25">
        <v>134.89500000000001</v>
      </c>
      <c r="H15" s="45">
        <v>27117</v>
      </c>
      <c r="I15" s="25" t="s">
        <v>60</v>
      </c>
      <c r="J15" s="48">
        <v>638.13499999999999</v>
      </c>
    </row>
    <row r="16" spans="1:10" ht="15.75" customHeight="1" thickBot="1" x14ac:dyDescent="0.3">
      <c r="A16" s="27">
        <v>1986</v>
      </c>
      <c r="B16" s="46">
        <v>29000</v>
      </c>
      <c r="C16" s="25" t="s">
        <v>60</v>
      </c>
      <c r="D16" s="48">
        <v>580</v>
      </c>
      <c r="E16" s="46">
        <v>3000</v>
      </c>
      <c r="F16" s="25" t="s">
        <v>60</v>
      </c>
      <c r="G16" s="25">
        <v>207.00000000000003</v>
      </c>
      <c r="H16" s="45">
        <v>32000</v>
      </c>
      <c r="I16" s="25" t="s">
        <v>60</v>
      </c>
      <c r="J16" s="48">
        <v>787</v>
      </c>
    </row>
    <row r="17" spans="1:10" ht="15.75" customHeight="1" thickBot="1" x14ac:dyDescent="0.3">
      <c r="A17" s="27">
        <v>1987</v>
      </c>
      <c r="B17" s="46">
        <v>51000</v>
      </c>
      <c r="C17" s="25" t="s">
        <v>60</v>
      </c>
      <c r="D17" s="48">
        <v>1020</v>
      </c>
      <c r="E17" s="46">
        <v>3000</v>
      </c>
      <c r="F17" s="25" t="s">
        <v>60</v>
      </c>
      <c r="G17" s="25">
        <v>207.00000000000003</v>
      </c>
      <c r="H17" s="45">
        <v>54000</v>
      </c>
      <c r="I17" s="25" t="s">
        <v>60</v>
      </c>
      <c r="J17" s="48">
        <v>1227</v>
      </c>
    </row>
    <row r="18" spans="1:10" ht="15.75" customHeight="1" thickBot="1" x14ac:dyDescent="0.3">
      <c r="A18" s="27">
        <v>1988</v>
      </c>
      <c r="B18" s="46">
        <v>74000</v>
      </c>
      <c r="C18" s="25" t="s">
        <v>60</v>
      </c>
      <c r="D18" s="48">
        <v>1480</v>
      </c>
      <c r="E18" s="46">
        <v>7000</v>
      </c>
      <c r="F18" s="25" t="s">
        <v>60</v>
      </c>
      <c r="G18" s="25">
        <v>483.00000000000006</v>
      </c>
      <c r="H18" s="45">
        <v>81000</v>
      </c>
      <c r="I18" s="25" t="s">
        <v>60</v>
      </c>
      <c r="J18" s="48">
        <v>1963</v>
      </c>
    </row>
    <row r="19" spans="1:10" ht="15.75" customHeight="1" thickBot="1" x14ac:dyDescent="0.3">
      <c r="A19" s="27">
        <v>1989</v>
      </c>
      <c r="B19" s="46">
        <v>85000</v>
      </c>
      <c r="C19" s="25" t="s">
        <v>60</v>
      </c>
      <c r="D19" s="48">
        <v>1700</v>
      </c>
      <c r="E19" s="46">
        <v>6000</v>
      </c>
      <c r="F19" s="25" t="s">
        <v>60</v>
      </c>
      <c r="G19" s="25">
        <v>414.00000000000006</v>
      </c>
      <c r="H19" s="45">
        <v>91000</v>
      </c>
      <c r="I19" s="25" t="s">
        <v>60</v>
      </c>
      <c r="J19" s="48">
        <v>2114</v>
      </c>
    </row>
    <row r="20" spans="1:10" ht="15.75" customHeight="1" thickBot="1" x14ac:dyDescent="0.3">
      <c r="A20" s="27">
        <v>1990</v>
      </c>
      <c r="B20" s="46">
        <v>57770</v>
      </c>
      <c r="C20" s="25" t="s">
        <v>60</v>
      </c>
      <c r="D20" s="48">
        <v>1155.4000000000001</v>
      </c>
      <c r="E20" s="46">
        <v>5000</v>
      </c>
      <c r="F20" s="25" t="s">
        <v>60</v>
      </c>
      <c r="G20" s="25">
        <v>345.00000000000006</v>
      </c>
      <c r="H20" s="45">
        <v>62770</v>
      </c>
      <c r="I20" s="25" t="s">
        <v>60</v>
      </c>
      <c r="J20" s="48">
        <v>1500.4</v>
      </c>
    </row>
    <row r="21" spans="1:10" ht="15.75" customHeight="1" thickBot="1" x14ac:dyDescent="0.3">
      <c r="A21" s="27">
        <v>1991</v>
      </c>
      <c r="B21" s="46">
        <v>54397</v>
      </c>
      <c r="C21" s="25" t="s">
        <v>60</v>
      </c>
      <c r="D21" s="48">
        <v>1087.94</v>
      </c>
      <c r="E21" s="46">
        <v>6070</v>
      </c>
      <c r="F21" s="25" t="s">
        <v>60</v>
      </c>
      <c r="G21" s="25">
        <v>418.83000000000004</v>
      </c>
      <c r="H21" s="45">
        <v>60467</v>
      </c>
      <c r="I21" s="25" t="s">
        <v>60</v>
      </c>
      <c r="J21" s="48">
        <v>1506.77</v>
      </c>
    </row>
    <row r="22" spans="1:10" ht="15.75" customHeight="1" thickBot="1" x14ac:dyDescent="0.3">
      <c r="A22" s="27">
        <v>1992</v>
      </c>
      <c r="B22" s="46">
        <v>64223</v>
      </c>
      <c r="C22" s="25" t="s">
        <v>60</v>
      </c>
      <c r="D22" s="48">
        <v>1284.46</v>
      </c>
      <c r="E22" s="46">
        <v>6577</v>
      </c>
      <c r="F22" s="25" t="s">
        <v>60</v>
      </c>
      <c r="G22" s="25">
        <v>453.81300000000005</v>
      </c>
      <c r="H22" s="45">
        <v>70800</v>
      </c>
      <c r="I22" s="25" t="s">
        <v>60</v>
      </c>
      <c r="J22" s="48">
        <v>1738.2730000000001</v>
      </c>
    </row>
    <row r="23" spans="1:10" ht="15.75" customHeight="1" thickBot="1" x14ac:dyDescent="0.3">
      <c r="A23" s="27">
        <v>1993</v>
      </c>
      <c r="B23" s="46">
        <v>59285</v>
      </c>
      <c r="C23" s="25" t="s">
        <v>60</v>
      </c>
      <c r="D23" s="48">
        <v>1185.7</v>
      </c>
      <c r="E23" s="46">
        <v>9180</v>
      </c>
      <c r="F23" s="25" t="s">
        <v>60</v>
      </c>
      <c r="G23" s="25">
        <v>633.42000000000007</v>
      </c>
      <c r="H23" s="45">
        <v>68465</v>
      </c>
      <c r="I23" s="25" t="s">
        <v>60</v>
      </c>
      <c r="J23" s="48">
        <v>1819.1200000000001</v>
      </c>
    </row>
    <row r="24" spans="1:10" ht="15.75" customHeight="1" thickBot="1" x14ac:dyDescent="0.3">
      <c r="A24" s="27">
        <v>1994</v>
      </c>
      <c r="B24" s="46">
        <v>46059</v>
      </c>
      <c r="C24" s="25" t="s">
        <v>60</v>
      </c>
      <c r="D24" s="48">
        <v>921.18000000000006</v>
      </c>
      <c r="E24" s="46">
        <v>7454</v>
      </c>
      <c r="F24" s="25" t="s">
        <v>60</v>
      </c>
      <c r="G24" s="25">
        <v>514.32600000000002</v>
      </c>
      <c r="H24" s="45">
        <v>53513</v>
      </c>
      <c r="I24" s="25" t="s">
        <v>60</v>
      </c>
      <c r="J24" s="48">
        <v>1435.5060000000001</v>
      </c>
    </row>
    <row r="25" spans="1:10" ht="15.75" customHeight="1" thickBot="1" x14ac:dyDescent="0.3">
      <c r="A25" s="27">
        <v>1995</v>
      </c>
      <c r="B25" s="46">
        <v>46490</v>
      </c>
      <c r="C25" s="25" t="s">
        <v>60</v>
      </c>
      <c r="D25" s="48">
        <v>929.80000000000007</v>
      </c>
      <c r="E25" s="46">
        <v>9881</v>
      </c>
      <c r="F25" s="25" t="s">
        <v>60</v>
      </c>
      <c r="G25" s="25">
        <v>681.7890000000001</v>
      </c>
      <c r="H25" s="45">
        <v>56371</v>
      </c>
      <c r="I25" s="25" t="s">
        <v>60</v>
      </c>
      <c r="J25" s="48">
        <v>1611.5890000000002</v>
      </c>
    </row>
    <row r="26" spans="1:10" ht="15.75" customHeight="1" thickBot="1" x14ac:dyDescent="0.3">
      <c r="A26" s="27">
        <v>1996</v>
      </c>
      <c r="B26" s="46">
        <v>55408</v>
      </c>
      <c r="C26" s="25" t="s">
        <v>60</v>
      </c>
      <c r="D26" s="48">
        <v>1108.1600000000001</v>
      </c>
      <c r="E26" s="46">
        <v>12059</v>
      </c>
      <c r="F26" s="25" t="s">
        <v>60</v>
      </c>
      <c r="G26" s="25">
        <v>832.07100000000003</v>
      </c>
      <c r="H26" s="45">
        <v>67467</v>
      </c>
      <c r="I26" s="25" t="s">
        <v>60</v>
      </c>
      <c r="J26" s="48">
        <v>1940.2310000000002</v>
      </c>
    </row>
    <row r="27" spans="1:10" ht="15.75" customHeight="1" thickBot="1" x14ac:dyDescent="0.3">
      <c r="A27" s="27">
        <v>1997</v>
      </c>
      <c r="B27" s="46">
        <v>28269</v>
      </c>
      <c r="C27" s="25" t="s">
        <v>60</v>
      </c>
      <c r="D27" s="48">
        <v>565.38</v>
      </c>
      <c r="E27" s="46">
        <v>6619</v>
      </c>
      <c r="F27" s="25" t="s">
        <v>60</v>
      </c>
      <c r="G27" s="25">
        <v>456.71100000000001</v>
      </c>
      <c r="H27" s="45">
        <v>34888</v>
      </c>
      <c r="I27" s="25" t="s">
        <v>60</v>
      </c>
      <c r="J27" s="48">
        <v>1022.091</v>
      </c>
    </row>
    <row r="28" spans="1:10" ht="15.75" customHeight="1" thickBot="1" x14ac:dyDescent="0.3">
      <c r="A28" s="27">
        <v>1998</v>
      </c>
      <c r="B28" s="46">
        <v>20266</v>
      </c>
      <c r="C28" s="25" t="s">
        <v>60</v>
      </c>
      <c r="D28" s="48">
        <v>405.32</v>
      </c>
      <c r="E28" s="46">
        <v>6569</v>
      </c>
      <c r="F28" s="25" t="s">
        <v>60</v>
      </c>
      <c r="G28" s="25">
        <v>453.26100000000002</v>
      </c>
      <c r="H28" s="45">
        <v>26835</v>
      </c>
      <c r="I28" s="25" t="s">
        <v>60</v>
      </c>
      <c r="J28" s="48">
        <v>858.58100000000002</v>
      </c>
    </row>
    <row r="29" spans="1:10" ht="15.75" customHeight="1" thickBot="1" x14ac:dyDescent="0.3">
      <c r="A29" s="27">
        <v>1999</v>
      </c>
      <c r="B29" s="46">
        <v>11400</v>
      </c>
      <c r="C29" s="25" t="s">
        <v>60</v>
      </c>
      <c r="D29" s="48">
        <v>228</v>
      </c>
      <c r="E29" s="46">
        <v>3165</v>
      </c>
      <c r="F29" s="25" t="s">
        <v>60</v>
      </c>
      <c r="G29" s="25">
        <v>218.38500000000002</v>
      </c>
      <c r="H29" s="45">
        <v>14565</v>
      </c>
      <c r="I29" s="25" t="s">
        <v>60</v>
      </c>
      <c r="J29" s="48">
        <v>446.38499999999999</v>
      </c>
    </row>
    <row r="30" spans="1:10" ht="15.75" customHeight="1" thickBot="1" x14ac:dyDescent="0.3">
      <c r="A30" s="27">
        <v>2000</v>
      </c>
      <c r="B30" s="46">
        <v>15660</v>
      </c>
      <c r="C30" s="25" t="s">
        <v>60</v>
      </c>
      <c r="D30" s="48">
        <v>313.2</v>
      </c>
      <c r="E30" s="46">
        <v>3179</v>
      </c>
      <c r="F30" s="25" t="s">
        <v>60</v>
      </c>
      <c r="G30" s="25">
        <v>219.35100000000003</v>
      </c>
      <c r="H30" s="45">
        <v>18839</v>
      </c>
      <c r="I30" s="25" t="s">
        <v>60</v>
      </c>
      <c r="J30" s="48">
        <v>532.55100000000004</v>
      </c>
    </row>
    <row r="31" spans="1:10" ht="15.75" customHeight="1" thickBot="1" x14ac:dyDescent="0.3">
      <c r="A31" s="27">
        <v>2001</v>
      </c>
      <c r="B31" s="46">
        <v>19480</v>
      </c>
      <c r="C31" s="25" t="s">
        <v>60</v>
      </c>
      <c r="D31" s="48">
        <v>389.6</v>
      </c>
      <c r="E31" s="46">
        <v>8645</v>
      </c>
      <c r="F31" s="25" t="s">
        <v>60</v>
      </c>
      <c r="G31" s="25">
        <v>596.505</v>
      </c>
      <c r="H31" s="45">
        <v>28125</v>
      </c>
      <c r="I31" s="25" t="s">
        <v>60</v>
      </c>
      <c r="J31" s="48">
        <v>986.10500000000002</v>
      </c>
    </row>
    <row r="32" spans="1:10" ht="15.75" customHeight="1" thickBot="1" x14ac:dyDescent="0.3">
      <c r="A32" s="27">
        <v>2002</v>
      </c>
      <c r="B32" s="46">
        <v>23372</v>
      </c>
      <c r="C32" s="25" t="s">
        <v>60</v>
      </c>
      <c r="D32" s="48">
        <v>467.44</v>
      </c>
      <c r="E32" s="46">
        <v>6038</v>
      </c>
      <c r="F32" s="25" t="s">
        <v>60</v>
      </c>
      <c r="G32" s="25">
        <v>416.62200000000001</v>
      </c>
      <c r="H32" s="45">
        <v>29410</v>
      </c>
      <c r="I32" s="25" t="s">
        <v>60</v>
      </c>
      <c r="J32" s="48">
        <v>884.06200000000001</v>
      </c>
    </row>
    <row r="33" spans="1:10" ht="15.75" customHeight="1" thickBot="1" x14ac:dyDescent="0.3">
      <c r="A33" s="27">
        <v>2003</v>
      </c>
      <c r="B33" s="46">
        <v>18443</v>
      </c>
      <c r="C33" s="25" t="s">
        <v>60</v>
      </c>
      <c r="D33" s="48">
        <v>368.86</v>
      </c>
      <c r="E33" s="46">
        <v>6075</v>
      </c>
      <c r="F33" s="25" t="s">
        <v>60</v>
      </c>
      <c r="G33" s="25">
        <v>419.17500000000001</v>
      </c>
      <c r="H33" s="45">
        <v>24518</v>
      </c>
      <c r="I33" s="25" t="s">
        <v>60</v>
      </c>
      <c r="J33" s="48">
        <v>788.03500000000008</v>
      </c>
    </row>
    <row r="34" spans="1:10" ht="15.75" customHeight="1" thickBot="1" x14ac:dyDescent="0.3">
      <c r="A34" s="27">
        <v>2004</v>
      </c>
      <c r="B34" s="46">
        <v>21965</v>
      </c>
      <c r="C34" s="25" t="s">
        <v>60</v>
      </c>
      <c r="D34" s="48">
        <v>439.3</v>
      </c>
      <c r="E34" s="46">
        <v>12088</v>
      </c>
      <c r="F34" s="25" t="s">
        <v>60</v>
      </c>
      <c r="G34" s="25">
        <v>834.07200000000012</v>
      </c>
      <c r="H34" s="45">
        <v>34053</v>
      </c>
      <c r="I34" s="25" t="s">
        <v>60</v>
      </c>
      <c r="J34" s="48">
        <v>1273.3720000000001</v>
      </c>
    </row>
    <row r="35" spans="1:10" ht="15.75" customHeight="1" thickBot="1" x14ac:dyDescent="0.3">
      <c r="A35" s="27">
        <v>2005</v>
      </c>
      <c r="B35" s="46">
        <v>20668</v>
      </c>
      <c r="C35" s="25" t="s">
        <v>60</v>
      </c>
      <c r="D35" s="48">
        <v>413.36</v>
      </c>
      <c r="E35" s="46">
        <v>7051</v>
      </c>
      <c r="F35" s="25" t="s">
        <v>60</v>
      </c>
      <c r="G35" s="25">
        <v>486.51900000000006</v>
      </c>
      <c r="H35" s="45">
        <v>27719</v>
      </c>
      <c r="I35" s="25" t="s">
        <v>60</v>
      </c>
      <c r="J35" s="48">
        <v>899.87900000000013</v>
      </c>
    </row>
    <row r="36" spans="1:10" ht="15.75" customHeight="1" thickBot="1" x14ac:dyDescent="0.3">
      <c r="A36" s="27">
        <v>2006</v>
      </c>
      <c r="B36" s="46">
        <v>27414</v>
      </c>
      <c r="C36" s="25" t="s">
        <v>60</v>
      </c>
      <c r="D36" s="48">
        <v>548.28</v>
      </c>
      <c r="E36" s="46">
        <v>8030</v>
      </c>
      <c r="F36" s="25" t="s">
        <v>60</v>
      </c>
      <c r="G36" s="25">
        <v>554.07000000000005</v>
      </c>
      <c r="H36" s="45">
        <v>35444</v>
      </c>
      <c r="I36" s="25" t="s">
        <v>60</v>
      </c>
      <c r="J36" s="48">
        <v>1102.3499999999999</v>
      </c>
    </row>
    <row r="37" spans="1:10" ht="15.75" customHeight="1" thickBot="1" x14ac:dyDescent="0.3">
      <c r="A37" s="27">
        <v>2007</v>
      </c>
      <c r="B37" s="46">
        <v>12353</v>
      </c>
      <c r="C37" s="25" t="s">
        <v>60</v>
      </c>
      <c r="D37" s="48">
        <v>247.06</v>
      </c>
      <c r="E37" s="46">
        <v>5066</v>
      </c>
      <c r="F37" s="25" t="s">
        <v>60</v>
      </c>
      <c r="G37" s="25">
        <v>349.55400000000003</v>
      </c>
      <c r="H37" s="45">
        <v>17419</v>
      </c>
      <c r="I37" s="25" t="s">
        <v>60</v>
      </c>
      <c r="J37" s="48">
        <v>596.61400000000003</v>
      </c>
    </row>
    <row r="38" spans="1:10" ht="15.75" customHeight="1" thickBot="1" x14ac:dyDescent="0.3">
      <c r="A38" s="27">
        <v>2008</v>
      </c>
      <c r="B38" s="46">
        <v>15028</v>
      </c>
      <c r="C38" s="25" t="s">
        <v>60</v>
      </c>
      <c r="D38" s="48">
        <v>300.56</v>
      </c>
      <c r="E38" s="46">
        <v>3808</v>
      </c>
      <c r="F38" s="25" t="s">
        <v>60</v>
      </c>
      <c r="G38" s="25">
        <v>262.75200000000001</v>
      </c>
      <c r="H38" s="45">
        <v>18836</v>
      </c>
      <c r="I38" s="25" t="s">
        <v>60</v>
      </c>
      <c r="J38" s="48">
        <v>563.31200000000001</v>
      </c>
    </row>
    <row r="39" spans="1:10" ht="15.75" customHeight="1" thickBot="1" x14ac:dyDescent="0.3">
      <c r="A39" s="27">
        <v>2009</v>
      </c>
      <c r="B39" s="46">
        <v>18728</v>
      </c>
      <c r="C39" s="25" t="s">
        <v>60</v>
      </c>
      <c r="D39" s="48">
        <v>374.56</v>
      </c>
      <c r="E39" s="46">
        <v>6629</v>
      </c>
      <c r="F39" s="25" t="s">
        <v>60</v>
      </c>
      <c r="G39" s="25">
        <v>457.40100000000001</v>
      </c>
      <c r="H39" s="45">
        <v>25357</v>
      </c>
      <c r="I39" s="25" t="s">
        <v>60</v>
      </c>
      <c r="J39" s="48">
        <v>831.96100000000001</v>
      </c>
    </row>
    <row r="40" spans="1:10" ht="15.75" customHeight="1" thickBot="1" x14ac:dyDescent="0.3">
      <c r="A40" s="27">
        <v>2010</v>
      </c>
      <c r="B40" s="46">
        <v>12794</v>
      </c>
      <c r="C40" s="25" t="s">
        <v>60</v>
      </c>
      <c r="D40" s="48">
        <v>255.88</v>
      </c>
      <c r="E40" s="46">
        <v>6831</v>
      </c>
      <c r="F40" s="25" t="s">
        <v>60</v>
      </c>
      <c r="G40" s="25">
        <v>471.33900000000006</v>
      </c>
      <c r="H40" s="45">
        <v>19625</v>
      </c>
      <c r="I40" s="25" t="s">
        <v>60</v>
      </c>
      <c r="J40" s="48">
        <v>727.21900000000005</v>
      </c>
    </row>
    <row r="41" spans="1:10" ht="15.75" customHeight="1" thickBot="1" x14ac:dyDescent="0.3">
      <c r="A41" s="27">
        <v>2011</v>
      </c>
      <c r="B41" s="46">
        <v>39034</v>
      </c>
      <c r="C41" s="25" t="s">
        <v>60</v>
      </c>
      <c r="D41" s="48">
        <v>780.68000000000006</v>
      </c>
      <c r="E41" s="46">
        <v>13340</v>
      </c>
      <c r="F41" s="25" t="s">
        <v>60</v>
      </c>
      <c r="G41" s="25">
        <v>920.46</v>
      </c>
      <c r="H41" s="45">
        <v>52374</v>
      </c>
      <c r="I41" s="25" t="s">
        <v>60</v>
      </c>
      <c r="J41" s="48">
        <v>1701.14</v>
      </c>
    </row>
    <row r="42" spans="1:10" ht="15.75" customHeight="1" thickBot="1" x14ac:dyDescent="0.3">
      <c r="A42" s="27">
        <v>2012</v>
      </c>
      <c r="B42" s="49">
        <v>29232</v>
      </c>
      <c r="C42" s="51" t="s">
        <v>60</v>
      </c>
      <c r="D42" s="48">
        <v>584.64</v>
      </c>
      <c r="E42" s="49">
        <v>9646</v>
      </c>
      <c r="F42" s="51" t="s">
        <v>60</v>
      </c>
      <c r="G42" s="25">
        <v>665.57400000000007</v>
      </c>
      <c r="H42" s="50">
        <v>38878</v>
      </c>
      <c r="I42" s="51" t="s">
        <v>60</v>
      </c>
      <c r="J42" s="52">
        <v>1250.2139999999999</v>
      </c>
    </row>
    <row r="43" spans="1:10" ht="15.75" customHeight="1" thickBot="1" x14ac:dyDescent="0.3">
      <c r="A43" s="27">
        <v>2013</v>
      </c>
      <c r="B43" s="46">
        <v>31111</v>
      </c>
      <c r="C43" s="25" t="s">
        <v>60</v>
      </c>
      <c r="D43" s="48">
        <v>622.22</v>
      </c>
      <c r="E43" s="46">
        <v>10188</v>
      </c>
      <c r="F43" s="25" t="s">
        <v>60</v>
      </c>
      <c r="G43" s="25">
        <v>702.97200000000009</v>
      </c>
      <c r="H43" s="45">
        <v>41299</v>
      </c>
      <c r="I43" s="25" t="s">
        <v>60</v>
      </c>
      <c r="J43" s="48">
        <v>1325.192</v>
      </c>
    </row>
    <row r="44" spans="1:10" ht="15.75" customHeight="1" thickBot="1" x14ac:dyDescent="0.3">
      <c r="A44" s="27">
        <v>2014</v>
      </c>
      <c r="B44" s="46">
        <v>39514</v>
      </c>
      <c r="C44" s="25" t="s">
        <v>60</v>
      </c>
      <c r="D44" s="48">
        <v>790.28</v>
      </c>
      <c r="E44" s="46">
        <v>9740</v>
      </c>
      <c r="F44" s="25" t="s">
        <v>60</v>
      </c>
      <c r="G44" s="25">
        <v>672.06000000000006</v>
      </c>
      <c r="H44" s="45">
        <v>49254</v>
      </c>
      <c r="I44" s="25" t="s">
        <v>60</v>
      </c>
      <c r="J44" s="48">
        <v>1462.3400000000001</v>
      </c>
    </row>
    <row r="45" spans="1:10" ht="15.75" customHeight="1" thickBot="1" x14ac:dyDescent="0.3">
      <c r="A45" s="27">
        <v>2015</v>
      </c>
      <c r="B45" s="46">
        <v>32760</v>
      </c>
      <c r="C45" s="25" t="s">
        <v>60</v>
      </c>
      <c r="D45" s="48">
        <v>655.20000000000005</v>
      </c>
      <c r="E45" s="48">
        <v>22612</v>
      </c>
      <c r="F45" s="25" t="s">
        <v>60</v>
      </c>
      <c r="G45" s="25">
        <v>1560.2280000000001</v>
      </c>
      <c r="H45" s="45">
        <v>55372</v>
      </c>
      <c r="I45" s="25" t="s">
        <v>60</v>
      </c>
      <c r="J45" s="48">
        <v>2215.4279999999999</v>
      </c>
    </row>
    <row r="46" spans="1:10" ht="15.75" customHeight="1" thickBot="1" x14ac:dyDescent="0.3">
      <c r="A46" s="27">
        <v>2016</v>
      </c>
      <c r="B46" s="46">
        <v>14134</v>
      </c>
      <c r="C46" s="25" t="s">
        <v>60</v>
      </c>
      <c r="D46" s="48">
        <v>282.68</v>
      </c>
      <c r="E46" s="48">
        <v>14004</v>
      </c>
      <c r="F46" s="25" t="s">
        <v>60</v>
      </c>
      <c r="G46" s="25">
        <v>966.27600000000007</v>
      </c>
      <c r="H46" s="45">
        <v>28138</v>
      </c>
      <c r="I46" s="25" t="s">
        <v>60</v>
      </c>
      <c r="J46" s="48">
        <v>1248.9560000000001</v>
      </c>
    </row>
    <row r="47" spans="1:10" ht="15.75" customHeight="1" thickBot="1" x14ac:dyDescent="0.3">
      <c r="A47" s="27">
        <v>2017</v>
      </c>
      <c r="B47" s="46">
        <v>20491</v>
      </c>
      <c r="C47" s="25" t="s">
        <v>60</v>
      </c>
      <c r="D47" s="48">
        <v>409.82</v>
      </c>
      <c r="E47" s="48">
        <v>13626</v>
      </c>
      <c r="F47" s="25" t="s">
        <v>60</v>
      </c>
      <c r="G47" s="25">
        <v>940.19400000000007</v>
      </c>
      <c r="H47" s="45">
        <v>34117</v>
      </c>
      <c r="I47" s="25" t="s">
        <v>60</v>
      </c>
      <c r="J47" s="48">
        <v>1350.0140000000001</v>
      </c>
    </row>
    <row r="48" spans="1:10" ht="15.75" customHeight="1" x14ac:dyDescent="0.25">
      <c r="A48" s="47">
        <v>2018</v>
      </c>
      <c r="B48" s="46">
        <v>15337</v>
      </c>
      <c r="C48" s="25" t="s">
        <v>60</v>
      </c>
      <c r="D48" s="48">
        <v>306.74</v>
      </c>
      <c r="E48" s="48">
        <v>10522</v>
      </c>
      <c r="F48" s="25" t="s">
        <v>60</v>
      </c>
      <c r="G48" s="25">
        <v>726.01800000000003</v>
      </c>
      <c r="H48" s="45">
        <v>25859</v>
      </c>
      <c r="I48" s="25" t="s">
        <v>60</v>
      </c>
      <c r="J48" s="48">
        <v>1032.758</v>
      </c>
    </row>
    <row r="49" spans="1:10" ht="15.75" customHeight="1" thickBot="1" x14ac:dyDescent="0.3">
      <c r="A49" s="47">
        <v>2019</v>
      </c>
      <c r="B49" s="46">
        <v>17478</v>
      </c>
      <c r="C49" s="25" t="s">
        <v>60</v>
      </c>
      <c r="D49" s="48">
        <v>349.56</v>
      </c>
      <c r="E49" s="48">
        <v>8136</v>
      </c>
      <c r="F49" s="25" t="s">
        <v>60</v>
      </c>
      <c r="G49" s="25">
        <v>561.38400000000001</v>
      </c>
      <c r="H49" s="45">
        <v>25614</v>
      </c>
      <c r="I49" s="25" t="s">
        <v>60</v>
      </c>
      <c r="J49" s="48">
        <v>910.94399999999996</v>
      </c>
    </row>
    <row r="50" spans="1:10" ht="15.75" thickBot="1" x14ac:dyDescent="0.3">
      <c r="A50" s="47">
        <v>2020</v>
      </c>
      <c r="B50" s="79">
        <v>22458</v>
      </c>
      <c r="C50" s="79" t="s">
        <v>60</v>
      </c>
      <c r="D50" s="79">
        <v>449.16</v>
      </c>
      <c r="E50" s="79">
        <v>7299</v>
      </c>
      <c r="F50" s="79" t="s">
        <v>60</v>
      </c>
      <c r="G50" s="79">
        <v>503.63100000000003</v>
      </c>
      <c r="H50" s="79">
        <v>29757</v>
      </c>
      <c r="I50" s="79" t="s">
        <v>60</v>
      </c>
      <c r="J50" s="79">
        <v>953</v>
      </c>
    </row>
    <row r="51" spans="1:10" ht="15.75" customHeight="1" thickBot="1" x14ac:dyDescent="0.3">
      <c r="A51" s="47">
        <v>2021</v>
      </c>
      <c r="B51" s="46">
        <v>17647</v>
      </c>
      <c r="C51" s="25" t="s">
        <v>60</v>
      </c>
      <c r="D51" s="48">
        <v>352.94</v>
      </c>
      <c r="E51" s="48">
        <v>9133</v>
      </c>
      <c r="F51" s="25" t="s">
        <v>60</v>
      </c>
      <c r="G51" s="25">
        <v>630.17700000000002</v>
      </c>
      <c r="H51" s="45">
        <v>26780</v>
      </c>
      <c r="I51" s="25" t="s">
        <v>60</v>
      </c>
      <c r="J51" s="48">
        <v>983.11699999999996</v>
      </c>
    </row>
    <row r="52" spans="1:10" ht="15.75" customHeight="1" thickBot="1" x14ac:dyDescent="0.3">
      <c r="A52" s="162" t="s">
        <v>77</v>
      </c>
      <c r="B52" s="45">
        <v>16934</v>
      </c>
      <c r="C52" s="161" t="s">
        <v>60</v>
      </c>
      <c r="D52" s="53">
        <v>338.68</v>
      </c>
      <c r="E52" s="53">
        <v>8189.333333333333</v>
      </c>
      <c r="F52" s="161" t="s">
        <v>60</v>
      </c>
      <c r="G52" s="161">
        <v>565.06400000000008</v>
      </c>
      <c r="H52" s="45">
        <v>25123.333333333332</v>
      </c>
      <c r="I52" s="161" t="s">
        <v>60</v>
      </c>
      <c r="J52" s="53">
        <v>903.74400000000014</v>
      </c>
    </row>
    <row r="53" spans="1:10" x14ac:dyDescent="0.25">
      <c r="A53" s="203" t="s">
        <v>86</v>
      </c>
    </row>
    <row r="54" spans="1:10" x14ac:dyDescent="0.25">
      <c r="A54" s="203" t="s">
        <v>79</v>
      </c>
    </row>
    <row r="55" spans="1:10" x14ac:dyDescent="0.25">
      <c r="A55" s="126" t="s">
        <v>87</v>
      </c>
    </row>
    <row r="56" spans="1:10" ht="17.25" x14ac:dyDescent="0.25">
      <c r="A56" s="28"/>
    </row>
    <row r="100" spans="1:53" s="75" customFormat="1" x14ac:dyDescent="0.25">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6"/>
      <c r="AO100" s="76"/>
      <c r="AP100" s="76"/>
      <c r="AQ100" s="76"/>
      <c r="AR100" s="76"/>
      <c r="AS100" s="76"/>
      <c r="AT100" s="76"/>
      <c r="AU100" s="76"/>
      <c r="AV100" s="76"/>
      <c r="AW100" s="76"/>
      <c r="AX100" s="76"/>
      <c r="AY100" s="76"/>
      <c r="AZ100" s="76"/>
      <c r="BA100" s="76"/>
    </row>
    <row r="102" spans="1:53" ht="15.75" thickBot="1" x14ac:dyDescent="0.3">
      <c r="A102" s="6" t="s">
        <v>146</v>
      </c>
    </row>
    <row r="103" spans="1:53" ht="15.75" thickBot="1" x14ac:dyDescent="0.3">
      <c r="A103" s="251" t="s">
        <v>5</v>
      </c>
      <c r="B103" s="253" t="s">
        <v>85</v>
      </c>
      <c r="C103" s="257"/>
      <c r="D103" s="257"/>
      <c r="E103" s="257"/>
      <c r="F103" s="257"/>
      <c r="G103" s="257"/>
      <c r="H103" s="257"/>
      <c r="I103" s="257"/>
      <c r="J103" s="258"/>
    </row>
    <row r="104" spans="1:53" ht="15.75" thickBot="1" x14ac:dyDescent="0.3">
      <c r="A104" s="252"/>
      <c r="B104" s="253" t="s">
        <v>7</v>
      </c>
      <c r="C104" s="254"/>
      <c r="D104" s="255"/>
      <c r="E104" s="253" t="s">
        <v>8</v>
      </c>
      <c r="F104" s="254"/>
      <c r="G104" s="255"/>
      <c r="H104" s="253" t="s">
        <v>9</v>
      </c>
      <c r="I104" s="254"/>
      <c r="J104" s="255"/>
    </row>
    <row r="105" spans="1:53" ht="15.75" thickBot="1" x14ac:dyDescent="0.3">
      <c r="A105" s="256"/>
      <c r="B105" s="29" t="s">
        <v>29</v>
      </c>
      <c r="C105" s="29" t="s">
        <v>30</v>
      </c>
      <c r="D105" s="29" t="s">
        <v>21</v>
      </c>
      <c r="E105" s="29" t="s">
        <v>29</v>
      </c>
      <c r="F105" s="29" t="s">
        <v>30</v>
      </c>
      <c r="G105" s="29" t="s">
        <v>21</v>
      </c>
      <c r="H105" s="29" t="s">
        <v>29</v>
      </c>
      <c r="I105" s="29" t="s">
        <v>30</v>
      </c>
      <c r="J105" s="29" t="s">
        <v>21</v>
      </c>
    </row>
    <row r="106" spans="1:53" ht="15.75" customHeight="1" thickBot="1" x14ac:dyDescent="0.3">
      <c r="A106" s="77" t="s">
        <v>13</v>
      </c>
      <c r="B106" s="79">
        <f>IFERROR(AVERAGEIFS(B$2:B$83,$A$2:$A$83,"&gt;=1975",$A$2:$A$83,"&lt;=1978"),"")</f>
        <v>47995.75</v>
      </c>
      <c r="C106" s="25" t="s">
        <v>60</v>
      </c>
      <c r="D106" s="79">
        <f>IFERROR(AVERAGEIFS(D$2:D$83,$A$2:$A$83,"&gt;=1975",$A$2:$A$83,"&lt;=1978"),"")</f>
        <v>959.91499999999996</v>
      </c>
      <c r="E106" s="79">
        <f>IFERROR(AVERAGEIFS(E$2:E$83,$A$2:$A$83,"&gt;=1975",$A$2:$A$83,"&lt;=1978"),"")</f>
        <v>2344.25</v>
      </c>
      <c r="F106" s="25" t="s">
        <v>60</v>
      </c>
      <c r="G106" s="79">
        <f>IFERROR(AVERAGEIFS(G$2:G$83,$A$2:$A$83,"&gt;=1975",$A$2:$A$83,"&lt;=1978"),"")</f>
        <v>161.75325000000004</v>
      </c>
      <c r="H106" s="79">
        <f>IFERROR(AVERAGEIFS(H$2:H$83,$A$2:$A$83,"&gt;=1975",$A$2:$A$83,"&lt;=1978"),"")</f>
        <v>50340</v>
      </c>
      <c r="I106" s="25" t="s">
        <v>60</v>
      </c>
      <c r="J106" s="79">
        <f>IFERROR(AVERAGEIFS(J$2:J$83,$A$2:$A$83,"&gt;=1975",$A$2:$A$83,"&lt;=1978"),"")</f>
        <v>1121.6682499999999</v>
      </c>
    </row>
    <row r="107" spans="1:53" ht="15.75" customHeight="1" thickBot="1" x14ac:dyDescent="0.3">
      <c r="A107" s="77" t="s">
        <v>14</v>
      </c>
      <c r="B107" s="79">
        <f>IFERROR(AVERAGEIFS(B$2:B$83,$A$2:$A$83,"&gt;=1979",$A$2:$A$83,"&lt;=1984"),"")</f>
        <v>31130.333333333332</v>
      </c>
      <c r="C107" s="25" t="s">
        <v>60</v>
      </c>
      <c r="D107" s="79">
        <f>IFERROR(AVERAGEIFS(D$2:D$83,$A$2:$A$83,"&gt;=1979",$A$2:$A$83,"&lt;=1984"),"")</f>
        <v>622.60666666666668</v>
      </c>
      <c r="E107" s="79">
        <f>IFERROR(AVERAGEIFS(E$2:E$83,$A$2:$A$83,"&gt;=1979",$A$2:$A$83,"&lt;=1984"),"")</f>
        <v>1391</v>
      </c>
      <c r="F107" s="25" t="s">
        <v>60</v>
      </c>
      <c r="G107" s="79">
        <f>IFERROR(AVERAGEIFS(G$2:G$83,$A$2:$A$83,"&gt;=1979",$A$2:$A$83,"&lt;=1984"),"")</f>
        <v>95.978999999999999</v>
      </c>
      <c r="H107" s="79">
        <f>IFERROR(AVERAGEIFS(H$2:H$83,$A$2:$A$83,"&gt;=1979",$A$2:$A$83,"&lt;=1984"),"")</f>
        <v>32521.333333333332</v>
      </c>
      <c r="I107" s="25" t="s">
        <v>60</v>
      </c>
      <c r="J107" s="79">
        <f>IFERROR(AVERAGEIFS(J$2:J$83,$A$2:$A$83,"&gt;=1979",$A$2:$A$83,"&lt;=1984"),"")</f>
        <v>718.58566666666673</v>
      </c>
    </row>
    <row r="108" spans="1:53" ht="15.75" customHeight="1" thickBot="1" x14ac:dyDescent="0.3">
      <c r="A108" s="77" t="s">
        <v>15</v>
      </c>
      <c r="B108" s="79">
        <f>IFERROR(AVERAGEIFS(B$2:B$83,$A$2:$A$83,"&gt;=1985",$A$2:$A$83,"&lt;=1995"),"")</f>
        <v>53853.272727272728</v>
      </c>
      <c r="C108" s="25" t="s">
        <v>60</v>
      </c>
      <c r="D108" s="79">
        <f>IFERROR(AVERAGEIFS(D$2:D$83,$A$2:$A$83,"&gt;=1985",$A$2:$A$83,"&lt;=1995"),"")</f>
        <v>1077.0654545454547</v>
      </c>
      <c r="E108" s="79">
        <f>IFERROR(AVERAGEIFS(E$2:E$83,$A$2:$A$83,"&gt;=1985",$A$2:$A$83,"&lt;=1995"),"")</f>
        <v>5919.727272727273</v>
      </c>
      <c r="F108" s="25" t="s">
        <v>60</v>
      </c>
      <c r="G108" s="79">
        <f>IFERROR(AVERAGEIFS(G$2:G$83,$A$2:$A$83,"&gt;=1985",$A$2:$A$83,"&lt;=1995"),"")</f>
        <v>408.46118181818184</v>
      </c>
      <c r="H108" s="79">
        <f>IFERROR(AVERAGEIFS(H$2:H$83,$A$2:$A$83,"&gt;=1985",$A$2:$A$83,"&lt;=1995"),"")</f>
        <v>59773</v>
      </c>
      <c r="I108" s="25" t="s">
        <v>60</v>
      </c>
      <c r="J108" s="79">
        <f>IFERROR(AVERAGEIFS(J$2:J$83,$A$2:$A$83,"&gt;=1985",$A$2:$A$83,"&lt;=1995"),"")</f>
        <v>1485.5266363636365</v>
      </c>
    </row>
    <row r="109" spans="1:53" ht="15.75" customHeight="1" thickBot="1" x14ac:dyDescent="0.3">
      <c r="A109" s="77" t="s">
        <v>16</v>
      </c>
      <c r="B109" s="79">
        <f>IFERROR(AVERAGEIFS(B$2:B$83,$A$2:$A$83,"&gt;=1996",$A$2:$A$83,"&lt;=1998"),"")</f>
        <v>34647.666666666664</v>
      </c>
      <c r="C109" s="25" t="s">
        <v>60</v>
      </c>
      <c r="D109" s="79">
        <f>IFERROR(AVERAGEIFS(D$2:D$83,$A$2:$A$83,"&gt;=1996",$A$2:$A$83,"&lt;=1998"),"")</f>
        <v>692.95333333333338</v>
      </c>
      <c r="E109" s="79">
        <f>IFERROR(AVERAGEIFS(E$2:E$83,$A$2:$A$83,"&gt;=1996",$A$2:$A$83,"&lt;=1998"),"")</f>
        <v>8415.6666666666661</v>
      </c>
      <c r="F109" s="25" t="s">
        <v>60</v>
      </c>
      <c r="G109" s="79">
        <f>IFERROR(AVERAGEIFS(G$2:G$83,$A$2:$A$83,"&gt;=1996",$A$2:$A$83,"&lt;=1998"),"")</f>
        <v>580.68100000000004</v>
      </c>
      <c r="H109" s="79">
        <f>IFERROR(AVERAGEIFS(H$2:H$83,$A$2:$A$83,"&gt;=1996",$A$2:$A$83,"&lt;=1998"),"")</f>
        <v>43063.333333333336</v>
      </c>
      <c r="I109" s="25" t="s">
        <v>60</v>
      </c>
      <c r="J109" s="79">
        <f>IFERROR(AVERAGEIFS(J$2:J$83,$A$2:$A$83,"&gt;=1996",$A$2:$A$83,"&lt;=1998"),"")</f>
        <v>1273.6343333333334</v>
      </c>
    </row>
    <row r="110" spans="1:53" ht="15.75" customHeight="1" thickBot="1" x14ac:dyDescent="0.3">
      <c r="A110" s="5" t="s">
        <v>17</v>
      </c>
      <c r="B110" s="79">
        <f>IFERROR(AVERAGEIFS(B$2:B$83,$A$2:$A$83,"&gt;=1999",$A$2:$A$83,"&lt;=2008"),"")</f>
        <v>18578.3</v>
      </c>
      <c r="C110" s="25" t="s">
        <v>60</v>
      </c>
      <c r="D110" s="79">
        <f>IFERROR(AVERAGEIFS(D$2:D$83,$A$2:$A$83,"&gt;=1999",$A$2:$A$83,"&lt;=2008"),"")</f>
        <v>371.56599999999997</v>
      </c>
      <c r="E110" s="79">
        <f>IFERROR(AVERAGEIFS(E$2:E$83,$A$2:$A$83,"&gt;=1999",$A$2:$A$83,"&lt;=2008"),"")</f>
        <v>6314.5</v>
      </c>
      <c r="F110" s="25" t="s">
        <v>60</v>
      </c>
      <c r="G110" s="79">
        <f>IFERROR(AVERAGEIFS(G$2:G$83,$A$2:$A$83,"&gt;=1999",$A$2:$A$83,"&lt;=2008"),"")</f>
        <v>435.70050000000009</v>
      </c>
      <c r="H110" s="79">
        <f>IFERROR(AVERAGEIFS(H$2:H$83,$A$2:$A$83,"&gt;=1999",$A$2:$A$83,"&lt;=2008"),"")</f>
        <v>24892.799999999999</v>
      </c>
      <c r="I110" s="25" t="s">
        <v>60</v>
      </c>
      <c r="J110" s="79">
        <f>IFERROR(AVERAGEIFS(J$2:J$83,$A$2:$A$83,"&gt;=1999",$A$2:$A$83,"&lt;=2008"),"")</f>
        <v>807.26649999999995</v>
      </c>
    </row>
    <row r="111" spans="1:53" ht="15.75" customHeight="1" thickBot="1" x14ac:dyDescent="0.3">
      <c r="A111" s="27">
        <v>2009</v>
      </c>
      <c r="B111" s="30">
        <f t="shared" ref="B111:J124" si="0">IF(VLOOKUP($A111,$A$3:$Z$92,COLUMN(B111),FALSE)="","",VLOOKUP($A111,$A$3:$Z$92,COLUMN(B111),FALSE))</f>
        <v>18728</v>
      </c>
      <c r="C111" s="30" t="str">
        <f t="shared" si="0"/>
        <v>NA</v>
      </c>
      <c r="D111" s="30">
        <f t="shared" si="0"/>
        <v>374.56</v>
      </c>
      <c r="E111" s="30">
        <f t="shared" si="0"/>
        <v>6629</v>
      </c>
      <c r="F111" s="30" t="str">
        <f t="shared" si="0"/>
        <v>NA</v>
      </c>
      <c r="G111" s="30">
        <f t="shared" si="0"/>
        <v>457.40100000000001</v>
      </c>
      <c r="H111" s="30">
        <f t="shared" si="0"/>
        <v>25357</v>
      </c>
      <c r="I111" s="30" t="str">
        <f t="shared" si="0"/>
        <v>NA</v>
      </c>
      <c r="J111" s="30">
        <f t="shared" si="0"/>
        <v>831.96100000000001</v>
      </c>
    </row>
    <row r="112" spans="1:53" ht="15.75" customHeight="1" thickBot="1" x14ac:dyDescent="0.3">
      <c r="A112" s="27">
        <v>2010</v>
      </c>
      <c r="B112" s="30">
        <f t="shared" si="0"/>
        <v>12794</v>
      </c>
      <c r="C112" s="30" t="str">
        <f t="shared" si="0"/>
        <v>NA</v>
      </c>
      <c r="D112" s="30">
        <f t="shared" si="0"/>
        <v>255.88</v>
      </c>
      <c r="E112" s="30">
        <f t="shared" si="0"/>
        <v>6831</v>
      </c>
      <c r="F112" s="30" t="str">
        <f t="shared" si="0"/>
        <v>NA</v>
      </c>
      <c r="G112" s="30">
        <f t="shared" si="0"/>
        <v>471.33900000000006</v>
      </c>
      <c r="H112" s="30">
        <f t="shared" si="0"/>
        <v>19625</v>
      </c>
      <c r="I112" s="30" t="str">
        <f t="shared" si="0"/>
        <v>NA</v>
      </c>
      <c r="J112" s="30">
        <f t="shared" si="0"/>
        <v>727.21900000000005</v>
      </c>
    </row>
    <row r="113" spans="1:10" ht="15.75" customHeight="1" thickBot="1" x14ac:dyDescent="0.3">
      <c r="A113" s="27">
        <v>2011</v>
      </c>
      <c r="B113" s="30">
        <f t="shared" si="0"/>
        <v>39034</v>
      </c>
      <c r="C113" s="30" t="str">
        <f t="shared" si="0"/>
        <v>NA</v>
      </c>
      <c r="D113" s="30">
        <f t="shared" si="0"/>
        <v>780.68000000000006</v>
      </c>
      <c r="E113" s="30">
        <f t="shared" si="0"/>
        <v>13340</v>
      </c>
      <c r="F113" s="30" t="str">
        <f t="shared" si="0"/>
        <v>NA</v>
      </c>
      <c r="G113" s="30">
        <f t="shared" si="0"/>
        <v>920.46</v>
      </c>
      <c r="H113" s="30">
        <f t="shared" si="0"/>
        <v>52374</v>
      </c>
      <c r="I113" s="30" t="str">
        <f t="shared" si="0"/>
        <v>NA</v>
      </c>
      <c r="J113" s="30">
        <f t="shared" si="0"/>
        <v>1701.14</v>
      </c>
    </row>
    <row r="114" spans="1:10" ht="15.75" customHeight="1" thickBot="1" x14ac:dyDescent="0.3">
      <c r="A114" s="27">
        <v>2012</v>
      </c>
      <c r="B114" s="30">
        <f t="shared" si="0"/>
        <v>29232</v>
      </c>
      <c r="C114" s="30" t="str">
        <f t="shared" si="0"/>
        <v>NA</v>
      </c>
      <c r="D114" s="30">
        <f t="shared" si="0"/>
        <v>584.64</v>
      </c>
      <c r="E114" s="30">
        <f t="shared" si="0"/>
        <v>9646</v>
      </c>
      <c r="F114" s="30" t="str">
        <f t="shared" si="0"/>
        <v>NA</v>
      </c>
      <c r="G114" s="30">
        <f t="shared" si="0"/>
        <v>665.57400000000007</v>
      </c>
      <c r="H114" s="30">
        <f t="shared" si="0"/>
        <v>38878</v>
      </c>
      <c r="I114" s="30" t="str">
        <f t="shared" si="0"/>
        <v>NA</v>
      </c>
      <c r="J114" s="30">
        <f t="shared" si="0"/>
        <v>1250.2139999999999</v>
      </c>
    </row>
    <row r="115" spans="1:10" ht="15.75" customHeight="1" thickBot="1" x14ac:dyDescent="0.3">
      <c r="A115" s="27">
        <v>2013</v>
      </c>
      <c r="B115" s="30">
        <f t="shared" si="0"/>
        <v>31111</v>
      </c>
      <c r="C115" s="30" t="str">
        <f t="shared" si="0"/>
        <v>NA</v>
      </c>
      <c r="D115" s="30">
        <f t="shared" si="0"/>
        <v>622.22</v>
      </c>
      <c r="E115" s="30">
        <f t="shared" si="0"/>
        <v>10188</v>
      </c>
      <c r="F115" s="30" t="str">
        <f t="shared" si="0"/>
        <v>NA</v>
      </c>
      <c r="G115" s="30">
        <f t="shared" si="0"/>
        <v>702.97200000000009</v>
      </c>
      <c r="H115" s="30">
        <f t="shared" si="0"/>
        <v>41299</v>
      </c>
      <c r="I115" s="30" t="str">
        <f t="shared" si="0"/>
        <v>NA</v>
      </c>
      <c r="J115" s="30">
        <f t="shared" si="0"/>
        <v>1325.192</v>
      </c>
    </row>
    <row r="116" spans="1:10" ht="15.75" customHeight="1" thickBot="1" x14ac:dyDescent="0.3">
      <c r="A116" s="27">
        <v>2014</v>
      </c>
      <c r="B116" s="30">
        <f t="shared" si="0"/>
        <v>39514</v>
      </c>
      <c r="C116" s="30" t="str">
        <f t="shared" si="0"/>
        <v>NA</v>
      </c>
      <c r="D116" s="30">
        <f t="shared" si="0"/>
        <v>790.28</v>
      </c>
      <c r="E116" s="30">
        <f t="shared" si="0"/>
        <v>9740</v>
      </c>
      <c r="F116" s="30" t="str">
        <f t="shared" si="0"/>
        <v>NA</v>
      </c>
      <c r="G116" s="30">
        <f t="shared" si="0"/>
        <v>672.06000000000006</v>
      </c>
      <c r="H116" s="30">
        <f t="shared" si="0"/>
        <v>49254</v>
      </c>
      <c r="I116" s="30" t="str">
        <f t="shared" si="0"/>
        <v>NA</v>
      </c>
      <c r="J116" s="30">
        <f t="shared" si="0"/>
        <v>1462.3400000000001</v>
      </c>
    </row>
    <row r="117" spans="1:10" ht="15.75" customHeight="1" thickBot="1" x14ac:dyDescent="0.3">
      <c r="A117" s="27">
        <v>2015</v>
      </c>
      <c r="B117" s="30">
        <f t="shared" si="0"/>
        <v>32760</v>
      </c>
      <c r="C117" s="30" t="str">
        <f t="shared" si="0"/>
        <v>NA</v>
      </c>
      <c r="D117" s="30">
        <f t="shared" si="0"/>
        <v>655.20000000000005</v>
      </c>
      <c r="E117" s="30">
        <f t="shared" si="0"/>
        <v>22612</v>
      </c>
      <c r="F117" s="30" t="str">
        <f t="shared" si="0"/>
        <v>NA</v>
      </c>
      <c r="G117" s="30">
        <f t="shared" si="0"/>
        <v>1560.2280000000001</v>
      </c>
      <c r="H117" s="30">
        <f t="shared" si="0"/>
        <v>55372</v>
      </c>
      <c r="I117" s="30" t="str">
        <f t="shared" si="0"/>
        <v>NA</v>
      </c>
      <c r="J117" s="30">
        <f t="shared" si="0"/>
        <v>2215.4279999999999</v>
      </c>
    </row>
    <row r="118" spans="1:10" ht="15.75" customHeight="1" thickBot="1" x14ac:dyDescent="0.3">
      <c r="A118" s="27">
        <v>2016</v>
      </c>
      <c r="B118" s="30">
        <f t="shared" si="0"/>
        <v>14134</v>
      </c>
      <c r="C118" s="30" t="str">
        <f t="shared" si="0"/>
        <v>NA</v>
      </c>
      <c r="D118" s="30">
        <f t="shared" si="0"/>
        <v>282.68</v>
      </c>
      <c r="E118" s="30">
        <f t="shared" si="0"/>
        <v>14004</v>
      </c>
      <c r="F118" s="30" t="str">
        <f t="shared" si="0"/>
        <v>NA</v>
      </c>
      <c r="G118" s="30">
        <f t="shared" si="0"/>
        <v>966.27600000000007</v>
      </c>
      <c r="H118" s="30">
        <f t="shared" si="0"/>
        <v>28138</v>
      </c>
      <c r="I118" s="30" t="str">
        <f t="shared" si="0"/>
        <v>NA</v>
      </c>
      <c r="J118" s="30">
        <f t="shared" si="0"/>
        <v>1248.9560000000001</v>
      </c>
    </row>
    <row r="119" spans="1:10" ht="15.75" customHeight="1" thickBot="1" x14ac:dyDescent="0.3">
      <c r="A119" s="27">
        <v>2017</v>
      </c>
      <c r="B119" s="30">
        <f t="shared" si="0"/>
        <v>20491</v>
      </c>
      <c r="C119" s="30" t="str">
        <f t="shared" si="0"/>
        <v>NA</v>
      </c>
      <c r="D119" s="30">
        <f t="shared" si="0"/>
        <v>409.82</v>
      </c>
      <c r="E119" s="30">
        <f t="shared" si="0"/>
        <v>13626</v>
      </c>
      <c r="F119" s="30" t="str">
        <f t="shared" si="0"/>
        <v>NA</v>
      </c>
      <c r="G119" s="30">
        <f t="shared" si="0"/>
        <v>940.19400000000007</v>
      </c>
      <c r="H119" s="30">
        <f t="shared" si="0"/>
        <v>34117</v>
      </c>
      <c r="I119" s="30" t="str">
        <f t="shared" si="0"/>
        <v>NA</v>
      </c>
      <c r="J119" s="30">
        <f t="shared" si="0"/>
        <v>1350.0140000000001</v>
      </c>
    </row>
    <row r="120" spans="1:10" ht="15.75" customHeight="1" thickBot="1" x14ac:dyDescent="0.3">
      <c r="A120" s="47">
        <v>2018</v>
      </c>
      <c r="B120" s="30">
        <f t="shared" si="0"/>
        <v>15337</v>
      </c>
      <c r="C120" s="30" t="str">
        <f t="shared" si="0"/>
        <v>NA</v>
      </c>
      <c r="D120" s="30">
        <f t="shared" si="0"/>
        <v>306.74</v>
      </c>
      <c r="E120" s="30">
        <f t="shared" si="0"/>
        <v>10522</v>
      </c>
      <c r="F120" s="30" t="str">
        <f t="shared" si="0"/>
        <v>NA</v>
      </c>
      <c r="G120" s="30">
        <f t="shared" si="0"/>
        <v>726.01800000000003</v>
      </c>
      <c r="H120" s="30">
        <f t="shared" si="0"/>
        <v>25859</v>
      </c>
      <c r="I120" s="30" t="str">
        <f t="shared" si="0"/>
        <v>NA</v>
      </c>
      <c r="J120" s="30">
        <f t="shared" si="0"/>
        <v>1032.758</v>
      </c>
    </row>
    <row r="121" spans="1:10" ht="15.75" customHeight="1" thickBot="1" x14ac:dyDescent="0.3">
      <c r="A121" s="47">
        <v>2019</v>
      </c>
      <c r="B121" s="30">
        <f t="shared" si="0"/>
        <v>17478</v>
      </c>
      <c r="C121" s="30" t="str">
        <f t="shared" si="0"/>
        <v>NA</v>
      </c>
      <c r="D121" s="30">
        <f t="shared" si="0"/>
        <v>349.56</v>
      </c>
      <c r="E121" s="30">
        <f t="shared" si="0"/>
        <v>8136</v>
      </c>
      <c r="F121" s="30" t="str">
        <f t="shared" si="0"/>
        <v>NA</v>
      </c>
      <c r="G121" s="30">
        <f t="shared" si="0"/>
        <v>561.38400000000001</v>
      </c>
      <c r="H121" s="30">
        <f t="shared" si="0"/>
        <v>25614</v>
      </c>
      <c r="I121" s="30" t="str">
        <f t="shared" si="0"/>
        <v>NA</v>
      </c>
      <c r="J121" s="30">
        <f t="shared" si="0"/>
        <v>910.94399999999996</v>
      </c>
    </row>
    <row r="122" spans="1:10" ht="15.75" thickBot="1" x14ac:dyDescent="0.3">
      <c r="A122" s="47">
        <v>2020</v>
      </c>
      <c r="B122" s="30">
        <f t="shared" si="0"/>
        <v>22458</v>
      </c>
      <c r="C122" s="30" t="str">
        <f t="shared" si="0"/>
        <v>NA</v>
      </c>
      <c r="D122" s="30">
        <f t="shared" si="0"/>
        <v>449.16</v>
      </c>
      <c r="E122" s="30">
        <f t="shared" si="0"/>
        <v>7299</v>
      </c>
      <c r="F122" s="30" t="str">
        <f t="shared" si="0"/>
        <v>NA</v>
      </c>
      <c r="G122" s="30">
        <f t="shared" si="0"/>
        <v>503.63100000000003</v>
      </c>
      <c r="H122" s="30">
        <f t="shared" si="0"/>
        <v>29757</v>
      </c>
      <c r="I122" s="30" t="str">
        <f t="shared" si="0"/>
        <v>NA</v>
      </c>
      <c r="J122" s="30">
        <f t="shared" si="0"/>
        <v>953</v>
      </c>
    </row>
    <row r="123" spans="1:10" ht="15.75" customHeight="1" thickBot="1" x14ac:dyDescent="0.3">
      <c r="A123" s="47">
        <v>2021</v>
      </c>
      <c r="B123" s="30">
        <f t="shared" si="0"/>
        <v>17647</v>
      </c>
      <c r="C123" s="30" t="str">
        <f t="shared" si="0"/>
        <v>NA</v>
      </c>
      <c r="D123" s="30">
        <f t="shared" si="0"/>
        <v>352.94</v>
      </c>
      <c r="E123" s="30">
        <f t="shared" si="0"/>
        <v>9133</v>
      </c>
      <c r="F123" s="30" t="str">
        <f t="shared" si="0"/>
        <v>NA</v>
      </c>
      <c r="G123" s="30">
        <f t="shared" si="0"/>
        <v>630.17700000000002</v>
      </c>
      <c r="H123" s="30">
        <f t="shared" si="0"/>
        <v>26780</v>
      </c>
      <c r="I123" s="30" t="str">
        <f t="shared" si="0"/>
        <v>NA</v>
      </c>
      <c r="J123" s="30">
        <f t="shared" si="0"/>
        <v>983.11699999999996</v>
      </c>
    </row>
    <row r="124" spans="1:10" ht="15.75" customHeight="1" thickBot="1" x14ac:dyDescent="0.3">
      <c r="A124" s="162" t="s">
        <v>77</v>
      </c>
      <c r="B124" s="30">
        <f t="shared" si="0"/>
        <v>16934</v>
      </c>
      <c r="C124" s="30" t="str">
        <f t="shared" si="0"/>
        <v>NA</v>
      </c>
      <c r="D124" s="30">
        <f t="shared" si="0"/>
        <v>338.68</v>
      </c>
      <c r="E124" s="30">
        <f t="shared" si="0"/>
        <v>8189.333333333333</v>
      </c>
      <c r="F124" s="30" t="str">
        <f t="shared" si="0"/>
        <v>NA</v>
      </c>
      <c r="G124" s="30">
        <f t="shared" si="0"/>
        <v>565.06400000000008</v>
      </c>
      <c r="H124" s="30">
        <f t="shared" si="0"/>
        <v>25123.333333333332</v>
      </c>
      <c r="I124" s="30" t="str">
        <f t="shared" si="0"/>
        <v>NA</v>
      </c>
      <c r="J124" s="30">
        <f t="shared" si="0"/>
        <v>903.74400000000014</v>
      </c>
    </row>
    <row r="125" spans="1:10" x14ac:dyDescent="0.25">
      <c r="A125" s="203" t="s">
        <v>86</v>
      </c>
    </row>
    <row r="126" spans="1:10" x14ac:dyDescent="0.25">
      <c r="A126" s="203" t="s">
        <v>79</v>
      </c>
    </row>
    <row r="127" spans="1:10" x14ac:dyDescent="0.25">
      <c r="A127" s="126" t="s">
        <v>87</v>
      </c>
    </row>
    <row r="128" spans="1:10" ht="17.25" x14ac:dyDescent="0.25">
      <c r="A128" s="28"/>
    </row>
  </sheetData>
  <mergeCells count="10">
    <mergeCell ref="A2:A4"/>
    <mergeCell ref="B3:D3"/>
    <mergeCell ref="E3:G3"/>
    <mergeCell ref="H3:J3"/>
    <mergeCell ref="B2:J2"/>
    <mergeCell ref="A103:A105"/>
    <mergeCell ref="B103:J103"/>
    <mergeCell ref="B104:D104"/>
    <mergeCell ref="E104:G104"/>
    <mergeCell ref="H104:J104"/>
  </mergeCells>
  <pageMargins left="0.7" right="0.7" top="0.75" bottom="0.75" header="0.3" footer="0.3"/>
  <pageSetup orientation="portrait" r:id="rId1"/>
  <ignoredErrors>
    <ignoredError sqref="A52 A124"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dimension ref="A1:BA127"/>
  <sheetViews>
    <sheetView zoomScale="85" zoomScaleNormal="85" workbookViewId="0"/>
  </sheetViews>
  <sheetFormatPr defaultColWidth="9.140625" defaultRowHeight="15" x14ac:dyDescent="0.25"/>
  <cols>
    <col min="1" max="1" width="11.42578125" style="6" customWidth="1"/>
    <col min="2" max="2" width="10.42578125" style="12" customWidth="1"/>
    <col min="3" max="7" width="7.7109375" style="12" customWidth="1"/>
    <col min="8" max="8" width="8.7109375" style="12" bestFit="1" customWidth="1"/>
    <col min="9" max="10" width="7.7109375" style="12" customWidth="1"/>
    <col min="11" max="11" width="8.7109375" style="12" bestFit="1" customWidth="1"/>
    <col min="12" max="12" width="8.42578125" style="12" customWidth="1"/>
    <col min="13" max="13" width="7.7109375" style="12" customWidth="1"/>
    <col min="14" max="15" width="11.28515625" style="12" bestFit="1" customWidth="1"/>
    <col min="16" max="53" width="9.140625" style="12"/>
    <col min="54" max="16384" width="9.140625" style="6"/>
  </cols>
  <sheetData>
    <row r="1" spans="1:13" ht="15.75" thickBot="1" x14ac:dyDescent="0.3">
      <c r="A1" s="6" t="s">
        <v>147</v>
      </c>
    </row>
    <row r="2" spans="1:13" ht="15.75" thickBot="1" x14ac:dyDescent="0.3">
      <c r="A2" s="251" t="s">
        <v>5</v>
      </c>
      <c r="B2" s="253" t="s">
        <v>88</v>
      </c>
      <c r="C2" s="254"/>
      <c r="D2" s="254"/>
      <c r="E2" s="254"/>
      <c r="F2" s="254"/>
      <c r="G2" s="254"/>
      <c r="H2" s="254"/>
      <c r="I2" s="254"/>
      <c r="J2" s="254"/>
      <c r="K2" s="254"/>
      <c r="L2" s="254"/>
      <c r="M2" s="255"/>
    </row>
    <row r="3" spans="1:13" ht="15.75" thickBot="1" x14ac:dyDescent="0.3">
      <c r="A3" s="252"/>
      <c r="B3" s="253" t="s">
        <v>6</v>
      </c>
      <c r="C3" s="254"/>
      <c r="D3" s="255"/>
      <c r="E3" s="253" t="s">
        <v>7</v>
      </c>
      <c r="F3" s="254"/>
      <c r="G3" s="255"/>
      <c r="H3" s="253" t="s">
        <v>8</v>
      </c>
      <c r="I3" s="254"/>
      <c r="J3" s="255"/>
      <c r="K3" s="253" t="s">
        <v>9</v>
      </c>
      <c r="L3" s="254"/>
      <c r="M3" s="255"/>
    </row>
    <row r="4" spans="1:13" ht="15.75" thickBot="1" x14ac:dyDescent="0.3">
      <c r="A4" s="256"/>
      <c r="B4" s="29" t="s">
        <v>29</v>
      </c>
      <c r="C4" s="93" t="s">
        <v>30</v>
      </c>
      <c r="D4" s="93" t="s">
        <v>21</v>
      </c>
      <c r="E4" s="29" t="s">
        <v>29</v>
      </c>
      <c r="F4" s="29" t="s">
        <v>30</v>
      </c>
      <c r="G4" s="29" t="s">
        <v>21</v>
      </c>
      <c r="H4" s="29" t="s">
        <v>29</v>
      </c>
      <c r="I4" s="29" t="s">
        <v>30</v>
      </c>
      <c r="J4" s="29" t="s">
        <v>21</v>
      </c>
      <c r="K4" s="29" t="s">
        <v>29</v>
      </c>
      <c r="L4" s="29" t="s">
        <v>30</v>
      </c>
      <c r="M4" s="29" t="s">
        <v>21</v>
      </c>
    </row>
    <row r="5" spans="1:13" ht="15.75" thickBot="1" x14ac:dyDescent="0.3">
      <c r="A5" s="27">
        <v>1975</v>
      </c>
      <c r="B5" s="45">
        <v>268971</v>
      </c>
      <c r="C5" s="25" t="s">
        <v>60</v>
      </c>
      <c r="D5" s="48">
        <v>6724.2750000000005</v>
      </c>
      <c r="E5" s="45">
        <v>1212</v>
      </c>
      <c r="F5" s="25" t="s">
        <v>60</v>
      </c>
      <c r="G5" s="25">
        <v>24.240000000000002</v>
      </c>
      <c r="H5" s="45">
        <v>265785</v>
      </c>
      <c r="I5" s="25" t="s">
        <v>60</v>
      </c>
      <c r="J5" s="48">
        <v>7176.1949999999997</v>
      </c>
      <c r="K5" s="45">
        <v>535968</v>
      </c>
      <c r="L5" s="25" t="s">
        <v>60</v>
      </c>
      <c r="M5" s="48">
        <v>13924.71</v>
      </c>
    </row>
    <row r="6" spans="1:13" ht="15.75" thickBot="1" x14ac:dyDescent="0.3">
      <c r="A6" s="27">
        <v>1976</v>
      </c>
      <c r="B6" s="46">
        <v>371239</v>
      </c>
      <c r="C6" s="25" t="s">
        <v>60</v>
      </c>
      <c r="D6" s="48">
        <v>9280.9750000000004</v>
      </c>
      <c r="E6" s="46">
        <v>203</v>
      </c>
      <c r="F6" s="25" t="s">
        <v>60</v>
      </c>
      <c r="G6" s="25">
        <v>4.0600000000000005</v>
      </c>
      <c r="H6" s="46">
        <v>215319</v>
      </c>
      <c r="I6" s="25" t="s">
        <v>60</v>
      </c>
      <c r="J6" s="48">
        <v>5813.6130000000003</v>
      </c>
      <c r="K6" s="46">
        <v>586761</v>
      </c>
      <c r="L6" s="25" t="s">
        <v>60</v>
      </c>
      <c r="M6" s="48">
        <v>15098.648000000001</v>
      </c>
    </row>
    <row r="7" spans="1:13" ht="15.75" thickBot="1" x14ac:dyDescent="0.3">
      <c r="A7" s="27">
        <v>1977</v>
      </c>
      <c r="B7" s="46">
        <v>244491</v>
      </c>
      <c r="C7" s="25" t="s">
        <v>60</v>
      </c>
      <c r="D7" s="48">
        <v>6112.2750000000005</v>
      </c>
      <c r="E7" s="46">
        <v>4</v>
      </c>
      <c r="F7" s="25" t="s">
        <v>60</v>
      </c>
      <c r="G7" s="25">
        <v>0.08</v>
      </c>
      <c r="H7" s="46">
        <v>197563</v>
      </c>
      <c r="I7" s="25" t="s">
        <v>60</v>
      </c>
      <c r="J7" s="48">
        <v>5334.201</v>
      </c>
      <c r="K7" s="46">
        <v>442058</v>
      </c>
      <c r="L7" s="25" t="s">
        <v>60</v>
      </c>
      <c r="M7" s="48">
        <v>11446.556</v>
      </c>
    </row>
    <row r="8" spans="1:13" ht="15.75" thickBot="1" x14ac:dyDescent="0.3">
      <c r="A8" s="27">
        <v>1978</v>
      </c>
      <c r="B8" s="46">
        <v>150673</v>
      </c>
      <c r="C8" s="25" t="s">
        <v>60</v>
      </c>
      <c r="D8" s="48">
        <v>3766.8250000000003</v>
      </c>
      <c r="E8" s="46">
        <v>4</v>
      </c>
      <c r="F8" s="25" t="s">
        <v>60</v>
      </c>
      <c r="G8" s="25">
        <v>0.08</v>
      </c>
      <c r="H8" s="46">
        <v>104306</v>
      </c>
      <c r="I8" s="25" t="s">
        <v>60</v>
      </c>
      <c r="J8" s="48">
        <v>2816.2620000000002</v>
      </c>
      <c r="K8" s="46">
        <v>254983</v>
      </c>
      <c r="L8" s="25" t="s">
        <v>60</v>
      </c>
      <c r="M8" s="48">
        <v>6583.1670000000004</v>
      </c>
    </row>
    <row r="9" spans="1:13" ht="15.75" thickBot="1" x14ac:dyDescent="0.3">
      <c r="A9" s="27">
        <v>1979</v>
      </c>
      <c r="B9" s="46">
        <v>133035</v>
      </c>
      <c r="C9" s="25" t="s">
        <v>60</v>
      </c>
      <c r="D9" s="48">
        <v>3325.875</v>
      </c>
      <c r="E9" s="46">
        <v>3</v>
      </c>
      <c r="F9" s="25" t="s">
        <v>60</v>
      </c>
      <c r="G9" s="25">
        <v>0.06</v>
      </c>
      <c r="H9" s="46">
        <v>84977</v>
      </c>
      <c r="I9" s="25" t="s">
        <v>60</v>
      </c>
      <c r="J9" s="48">
        <v>2294.3789999999999</v>
      </c>
      <c r="K9" s="46">
        <v>218015</v>
      </c>
      <c r="L9" s="25" t="s">
        <v>60</v>
      </c>
      <c r="M9" s="48">
        <v>5620.3140000000003</v>
      </c>
    </row>
    <row r="10" spans="1:13" ht="15.75" thickBot="1" x14ac:dyDescent="0.3">
      <c r="A10" s="27">
        <v>1980</v>
      </c>
      <c r="B10" s="46">
        <v>125709</v>
      </c>
      <c r="C10" s="25" t="s">
        <v>60</v>
      </c>
      <c r="D10" s="48">
        <v>3142.7250000000004</v>
      </c>
      <c r="E10" s="46">
        <v>1215</v>
      </c>
      <c r="F10" s="25" t="s">
        <v>60</v>
      </c>
      <c r="G10" s="25">
        <v>24.3</v>
      </c>
      <c r="H10" s="46">
        <v>59099</v>
      </c>
      <c r="I10" s="25" t="s">
        <v>60</v>
      </c>
      <c r="J10" s="48">
        <v>1595.673</v>
      </c>
      <c r="K10" s="46">
        <v>186023</v>
      </c>
      <c r="L10" s="25" t="s">
        <v>60</v>
      </c>
      <c r="M10" s="48">
        <v>4762.6980000000003</v>
      </c>
    </row>
    <row r="11" spans="1:13" ht="15.75" thickBot="1" x14ac:dyDescent="0.3">
      <c r="A11" s="27">
        <v>1981</v>
      </c>
      <c r="B11" s="46">
        <v>109519</v>
      </c>
      <c r="C11" s="25" t="s">
        <v>60</v>
      </c>
      <c r="D11" s="48">
        <v>2737.9750000000004</v>
      </c>
      <c r="E11" s="46">
        <v>209</v>
      </c>
      <c r="F11" s="25" t="s">
        <v>60</v>
      </c>
      <c r="G11" s="25">
        <v>4.18</v>
      </c>
      <c r="H11" s="46">
        <v>96151</v>
      </c>
      <c r="I11" s="25" t="s">
        <v>60</v>
      </c>
      <c r="J11" s="48">
        <v>2596.0769999999998</v>
      </c>
      <c r="K11" s="46">
        <v>205879</v>
      </c>
      <c r="L11" s="25" t="s">
        <v>60</v>
      </c>
      <c r="M11" s="48">
        <v>5338.232</v>
      </c>
    </row>
    <row r="12" spans="1:13" ht="15.75" thickBot="1" x14ac:dyDescent="0.3">
      <c r="A12" s="27">
        <v>1982</v>
      </c>
      <c r="B12" s="46">
        <v>154720</v>
      </c>
      <c r="C12" s="25" t="s">
        <v>60</v>
      </c>
      <c r="D12" s="48">
        <v>3868</v>
      </c>
      <c r="E12" s="46">
        <v>267</v>
      </c>
      <c r="F12" s="25" t="s">
        <v>60</v>
      </c>
      <c r="G12" s="25">
        <v>5.34</v>
      </c>
      <c r="H12" s="46">
        <v>114952</v>
      </c>
      <c r="I12" s="25" t="s">
        <v>60</v>
      </c>
      <c r="J12" s="48">
        <v>3103.7040000000002</v>
      </c>
      <c r="K12" s="46">
        <v>269939</v>
      </c>
      <c r="L12" s="25" t="s">
        <v>60</v>
      </c>
      <c r="M12" s="48">
        <v>6977.0439999999999</v>
      </c>
    </row>
    <row r="13" spans="1:13" ht="15.75" thickBot="1" x14ac:dyDescent="0.3">
      <c r="A13" s="27">
        <v>1983</v>
      </c>
      <c r="B13" s="46">
        <v>63584</v>
      </c>
      <c r="C13" s="25" t="s">
        <v>60</v>
      </c>
      <c r="D13" s="48">
        <v>1589.6000000000001</v>
      </c>
      <c r="E13" s="46">
        <v>62</v>
      </c>
      <c r="F13" s="25" t="s">
        <v>60</v>
      </c>
      <c r="G13" s="25">
        <v>1.24</v>
      </c>
      <c r="H13" s="46">
        <v>51789</v>
      </c>
      <c r="I13" s="25" t="s">
        <v>60</v>
      </c>
      <c r="J13" s="48">
        <v>1398.3029999999999</v>
      </c>
      <c r="K13" s="46">
        <v>115435</v>
      </c>
      <c r="L13" s="25" t="s">
        <v>60</v>
      </c>
      <c r="M13" s="48">
        <v>2989.143</v>
      </c>
    </row>
    <row r="14" spans="1:13" ht="15.75" thickBot="1" x14ac:dyDescent="0.3">
      <c r="A14" s="27">
        <v>1984</v>
      </c>
      <c r="B14" s="46">
        <v>15392</v>
      </c>
      <c r="C14" s="25" t="s">
        <v>60</v>
      </c>
      <c r="D14" s="48">
        <v>384.8</v>
      </c>
      <c r="E14" s="46">
        <v>0</v>
      </c>
      <c r="F14" s="25" t="s">
        <v>60</v>
      </c>
      <c r="G14" s="25">
        <v>0</v>
      </c>
      <c r="H14" s="46">
        <v>6980</v>
      </c>
      <c r="I14" s="25" t="s">
        <v>60</v>
      </c>
      <c r="J14" s="48">
        <v>188.46</v>
      </c>
      <c r="K14" s="46">
        <v>22372</v>
      </c>
      <c r="L14" s="25" t="s">
        <v>60</v>
      </c>
      <c r="M14" s="48">
        <v>573.26</v>
      </c>
    </row>
    <row r="15" spans="1:13" ht="15.75" thickBot="1" x14ac:dyDescent="0.3">
      <c r="A15" s="27">
        <v>1985</v>
      </c>
      <c r="B15" s="46">
        <v>55408</v>
      </c>
      <c r="C15" s="25" t="s">
        <v>60</v>
      </c>
      <c r="D15" s="48">
        <v>1385.2</v>
      </c>
      <c r="E15" s="46">
        <v>493</v>
      </c>
      <c r="F15" s="25" t="s">
        <v>60</v>
      </c>
      <c r="G15" s="25">
        <v>9.86</v>
      </c>
      <c r="H15" s="46">
        <v>30189</v>
      </c>
      <c r="I15" s="25" t="s">
        <v>60</v>
      </c>
      <c r="J15" s="48">
        <v>815.10299999999995</v>
      </c>
      <c r="K15" s="46">
        <v>86090</v>
      </c>
      <c r="L15" s="25" t="s">
        <v>60</v>
      </c>
      <c r="M15" s="48">
        <v>2210.163</v>
      </c>
    </row>
    <row r="16" spans="1:13" ht="15.75" thickBot="1" x14ac:dyDescent="0.3">
      <c r="A16" s="27">
        <v>1986</v>
      </c>
      <c r="B16" s="46">
        <v>52000</v>
      </c>
      <c r="C16" s="25" t="s">
        <v>60</v>
      </c>
      <c r="D16" s="48">
        <v>1300</v>
      </c>
      <c r="E16" s="46">
        <v>0</v>
      </c>
      <c r="F16" s="25" t="s">
        <v>60</v>
      </c>
      <c r="G16" s="25">
        <v>0</v>
      </c>
      <c r="H16" s="46">
        <v>23000</v>
      </c>
      <c r="I16" s="25" t="s">
        <v>60</v>
      </c>
      <c r="J16" s="48">
        <v>621</v>
      </c>
      <c r="K16" s="46">
        <v>75000</v>
      </c>
      <c r="L16" s="25" t="s">
        <v>60</v>
      </c>
      <c r="M16" s="48">
        <v>1921</v>
      </c>
    </row>
    <row r="17" spans="1:13" ht="15.75" thickBot="1" x14ac:dyDescent="0.3">
      <c r="A17" s="27">
        <v>1987</v>
      </c>
      <c r="B17" s="46">
        <v>81000</v>
      </c>
      <c r="C17" s="25" t="s">
        <v>60</v>
      </c>
      <c r="D17" s="48">
        <v>2025</v>
      </c>
      <c r="E17" s="46">
        <v>4000</v>
      </c>
      <c r="F17" s="25" t="s">
        <v>60</v>
      </c>
      <c r="G17" s="25">
        <v>80</v>
      </c>
      <c r="H17" s="46">
        <v>44000</v>
      </c>
      <c r="I17" s="25" t="s">
        <v>60</v>
      </c>
      <c r="J17" s="48">
        <v>1188</v>
      </c>
      <c r="K17" s="46">
        <v>129000</v>
      </c>
      <c r="L17" s="25" t="s">
        <v>60</v>
      </c>
      <c r="M17" s="48">
        <v>3293</v>
      </c>
    </row>
    <row r="18" spans="1:13" ht="15.75" thickBot="1" x14ac:dyDescent="0.3">
      <c r="A18" s="27">
        <v>1988</v>
      </c>
      <c r="B18" s="46">
        <v>108000</v>
      </c>
      <c r="C18" s="25" t="s">
        <v>60</v>
      </c>
      <c r="D18" s="48">
        <v>2700</v>
      </c>
      <c r="E18" s="46">
        <v>3000</v>
      </c>
      <c r="F18" s="25" t="s">
        <v>60</v>
      </c>
      <c r="G18" s="25">
        <v>60</v>
      </c>
      <c r="H18" s="46">
        <v>19000</v>
      </c>
      <c r="I18" s="25" t="s">
        <v>60</v>
      </c>
      <c r="J18" s="48">
        <v>513</v>
      </c>
      <c r="K18" s="46">
        <v>130000</v>
      </c>
      <c r="L18" s="25" t="s">
        <v>60</v>
      </c>
      <c r="M18" s="48">
        <v>3273</v>
      </c>
    </row>
    <row r="19" spans="1:13" ht="15.75" thickBot="1" x14ac:dyDescent="0.3">
      <c r="A19" s="27">
        <v>1989</v>
      </c>
      <c r="B19" s="46">
        <v>74600</v>
      </c>
      <c r="C19" s="25" t="s">
        <v>60</v>
      </c>
      <c r="D19" s="48">
        <v>1865</v>
      </c>
      <c r="E19" s="46">
        <v>1000</v>
      </c>
      <c r="F19" s="25" t="s">
        <v>60</v>
      </c>
      <c r="G19" s="25">
        <v>20</v>
      </c>
      <c r="H19" s="46">
        <v>20900</v>
      </c>
      <c r="I19" s="25" t="s">
        <v>60</v>
      </c>
      <c r="J19" s="48">
        <v>564.29999999999995</v>
      </c>
      <c r="K19" s="46">
        <v>96500</v>
      </c>
      <c r="L19" s="25" t="s">
        <v>60</v>
      </c>
      <c r="M19" s="48">
        <v>2449.3000000000002</v>
      </c>
    </row>
    <row r="20" spans="1:13" ht="15.75" thickBot="1" x14ac:dyDescent="0.3">
      <c r="A20" s="27">
        <v>1990</v>
      </c>
      <c r="B20" s="46">
        <v>65800</v>
      </c>
      <c r="C20" s="25" t="s">
        <v>60</v>
      </c>
      <c r="D20" s="48">
        <v>1645</v>
      </c>
      <c r="E20" s="46">
        <v>0</v>
      </c>
      <c r="F20" s="25">
        <v>0</v>
      </c>
      <c r="G20" s="25">
        <v>0</v>
      </c>
      <c r="H20" s="46">
        <v>32900</v>
      </c>
      <c r="I20" s="25" t="s">
        <v>60</v>
      </c>
      <c r="J20" s="48">
        <v>888.3</v>
      </c>
      <c r="K20" s="46">
        <v>98700</v>
      </c>
      <c r="L20" s="25" t="s">
        <v>60</v>
      </c>
      <c r="M20" s="48">
        <v>2533.3000000000002</v>
      </c>
    </row>
    <row r="21" spans="1:13" ht="15.75" thickBot="1" x14ac:dyDescent="0.3">
      <c r="A21" s="27">
        <v>1991</v>
      </c>
      <c r="B21" s="46">
        <v>51600</v>
      </c>
      <c r="C21" s="25" t="s">
        <v>60</v>
      </c>
      <c r="D21" s="48">
        <v>1290</v>
      </c>
      <c r="E21" s="46">
        <v>0</v>
      </c>
      <c r="F21" s="25">
        <v>0</v>
      </c>
      <c r="G21" s="25">
        <v>0</v>
      </c>
      <c r="H21" s="46">
        <v>13300</v>
      </c>
      <c r="I21" s="25" t="s">
        <v>60</v>
      </c>
      <c r="J21" s="48">
        <v>359.1</v>
      </c>
      <c r="K21" s="46">
        <v>64900</v>
      </c>
      <c r="L21" s="25" t="s">
        <v>60</v>
      </c>
      <c r="M21" s="48">
        <v>1649.1</v>
      </c>
    </row>
    <row r="22" spans="1:13" ht="15.75" thickBot="1" x14ac:dyDescent="0.3">
      <c r="A22" s="27">
        <v>1992</v>
      </c>
      <c r="B22" s="46">
        <v>69000</v>
      </c>
      <c r="C22" s="25" t="s">
        <v>60</v>
      </c>
      <c r="D22" s="48">
        <v>1725</v>
      </c>
      <c r="E22" s="46">
        <v>0</v>
      </c>
      <c r="F22" s="25">
        <v>0</v>
      </c>
      <c r="G22" s="25">
        <v>0</v>
      </c>
      <c r="H22" s="46">
        <v>18900</v>
      </c>
      <c r="I22" s="25" t="s">
        <v>60</v>
      </c>
      <c r="J22" s="48">
        <v>510.3</v>
      </c>
      <c r="K22" s="46">
        <v>87900</v>
      </c>
      <c r="L22" s="25" t="s">
        <v>60</v>
      </c>
      <c r="M22" s="48">
        <v>2235.3000000000002</v>
      </c>
    </row>
    <row r="23" spans="1:13" ht="15.75" thickBot="1" x14ac:dyDescent="0.3">
      <c r="A23" s="27">
        <v>1993</v>
      </c>
      <c r="B23" s="46">
        <v>55900</v>
      </c>
      <c r="C23" s="25" t="s">
        <v>60</v>
      </c>
      <c r="D23" s="48">
        <v>1397.5</v>
      </c>
      <c r="E23" s="46">
        <v>0</v>
      </c>
      <c r="F23" s="25">
        <v>0</v>
      </c>
      <c r="G23" s="25">
        <v>0</v>
      </c>
      <c r="H23" s="46">
        <v>13600</v>
      </c>
      <c r="I23" s="25" t="s">
        <v>60</v>
      </c>
      <c r="J23" s="48">
        <v>367.2</v>
      </c>
      <c r="K23" s="46">
        <v>69500</v>
      </c>
      <c r="L23" s="25" t="s">
        <v>60</v>
      </c>
      <c r="M23" s="48">
        <v>1764.7</v>
      </c>
    </row>
    <row r="24" spans="1:13" ht="15.75" thickBot="1" x14ac:dyDescent="0.3">
      <c r="A24" s="27">
        <v>1994</v>
      </c>
      <c r="B24" s="46">
        <v>4500</v>
      </c>
      <c r="C24" s="25" t="s">
        <v>60</v>
      </c>
      <c r="D24" s="48">
        <v>112.5</v>
      </c>
      <c r="E24" s="46">
        <v>0</v>
      </c>
      <c r="F24" s="25">
        <v>0</v>
      </c>
      <c r="G24" s="25">
        <v>0</v>
      </c>
      <c r="H24" s="46">
        <v>0</v>
      </c>
      <c r="I24" s="25" t="s">
        <v>60</v>
      </c>
      <c r="J24" s="48">
        <v>0</v>
      </c>
      <c r="K24" s="46">
        <v>4500</v>
      </c>
      <c r="L24" s="25" t="s">
        <v>60</v>
      </c>
      <c r="M24" s="48">
        <v>112.5</v>
      </c>
    </row>
    <row r="25" spans="1:13" ht="15.75" thickBot="1" x14ac:dyDescent="0.3">
      <c r="A25" s="27">
        <v>1995</v>
      </c>
      <c r="B25" s="46">
        <v>9500</v>
      </c>
      <c r="C25" s="25" t="s">
        <v>60</v>
      </c>
      <c r="D25" s="48">
        <v>237.5</v>
      </c>
      <c r="E25" s="46">
        <v>0</v>
      </c>
      <c r="F25" s="25">
        <v>0</v>
      </c>
      <c r="G25" s="25">
        <v>0</v>
      </c>
      <c r="H25" s="46">
        <v>600</v>
      </c>
      <c r="I25" s="25" t="s">
        <v>60</v>
      </c>
      <c r="J25" s="48">
        <v>16.2</v>
      </c>
      <c r="K25" s="46">
        <v>10100</v>
      </c>
      <c r="L25" s="25" t="s">
        <v>60</v>
      </c>
      <c r="M25" s="48">
        <v>253.7</v>
      </c>
    </row>
    <row r="26" spans="1:13" ht="15.75" thickBot="1" x14ac:dyDescent="0.3">
      <c r="A26" s="27">
        <v>1996</v>
      </c>
      <c r="B26" s="46">
        <v>12300</v>
      </c>
      <c r="C26" s="25" t="s">
        <v>60</v>
      </c>
      <c r="D26" s="48">
        <v>307.5</v>
      </c>
      <c r="E26" s="46">
        <v>0</v>
      </c>
      <c r="F26" s="25">
        <v>0</v>
      </c>
      <c r="G26" s="25">
        <v>0</v>
      </c>
      <c r="H26" s="46">
        <v>200</v>
      </c>
      <c r="I26" s="25" t="s">
        <v>60</v>
      </c>
      <c r="J26" s="48">
        <v>5.4</v>
      </c>
      <c r="K26" s="46">
        <v>12500</v>
      </c>
      <c r="L26" s="25" t="s">
        <v>60</v>
      </c>
      <c r="M26" s="48">
        <v>312.89999999999998</v>
      </c>
    </row>
    <row r="27" spans="1:13" ht="15.75" thickBot="1" x14ac:dyDescent="0.3">
      <c r="A27" s="27">
        <v>1997</v>
      </c>
      <c r="B27" s="46">
        <v>20500</v>
      </c>
      <c r="C27" s="25" t="s">
        <v>60</v>
      </c>
      <c r="D27" s="48">
        <v>512.5</v>
      </c>
      <c r="E27" s="46">
        <v>0</v>
      </c>
      <c r="F27" s="25">
        <v>0</v>
      </c>
      <c r="G27" s="25">
        <v>0</v>
      </c>
      <c r="H27" s="46">
        <v>4100</v>
      </c>
      <c r="I27" s="25" t="s">
        <v>60</v>
      </c>
      <c r="J27" s="48">
        <v>110.7</v>
      </c>
      <c r="K27" s="46">
        <v>24600</v>
      </c>
      <c r="L27" s="25" t="s">
        <v>60</v>
      </c>
      <c r="M27" s="48">
        <v>623.20000000000005</v>
      </c>
    </row>
    <row r="28" spans="1:13" ht="15.75" thickBot="1" x14ac:dyDescent="0.3">
      <c r="A28" s="27">
        <v>1998</v>
      </c>
      <c r="B28" s="46">
        <v>20615</v>
      </c>
      <c r="C28" s="48">
        <v>12496.146803726304</v>
      </c>
      <c r="D28" s="25">
        <v>3576.9309669129443</v>
      </c>
      <c r="E28" s="46">
        <v>0</v>
      </c>
      <c r="F28" s="25">
        <v>0</v>
      </c>
      <c r="G28" s="25">
        <v>0</v>
      </c>
      <c r="H28" s="46">
        <v>2292</v>
      </c>
      <c r="I28" s="48">
        <v>2675.6464968152868</v>
      </c>
      <c r="J28" s="25">
        <v>463.23097452229302</v>
      </c>
      <c r="K28" s="46">
        <v>22907</v>
      </c>
      <c r="L28" s="46">
        <v>15171.793300541591</v>
      </c>
      <c r="M28" s="48">
        <v>4040.1619414352372</v>
      </c>
    </row>
    <row r="29" spans="1:13" ht="15.75" thickBot="1" x14ac:dyDescent="0.3">
      <c r="A29" s="27">
        <v>1999</v>
      </c>
      <c r="B29" s="46">
        <v>44923</v>
      </c>
      <c r="C29" s="48">
        <v>27230.870864118202</v>
      </c>
      <c r="D29" s="25">
        <v>7794.6383617089596</v>
      </c>
      <c r="E29" s="46">
        <v>0</v>
      </c>
      <c r="F29" s="25">
        <v>0</v>
      </c>
      <c r="G29" s="25">
        <v>0</v>
      </c>
      <c r="H29" s="46">
        <v>10821</v>
      </c>
      <c r="I29" s="48">
        <v>6365.2450388265752</v>
      </c>
      <c r="J29" s="25">
        <v>1246.9537558239863</v>
      </c>
      <c r="K29" s="46">
        <v>55744</v>
      </c>
      <c r="L29" s="46">
        <v>33596.115902944774</v>
      </c>
      <c r="M29" s="48">
        <v>9041.5921175329458</v>
      </c>
    </row>
    <row r="30" spans="1:13" ht="15.75" thickBot="1" x14ac:dyDescent="0.3">
      <c r="A30" s="27">
        <v>2000</v>
      </c>
      <c r="B30" s="46">
        <v>20152</v>
      </c>
      <c r="C30" s="48">
        <v>12215.491166077736</v>
      </c>
      <c r="D30" s="25">
        <v>3496.5953356890454</v>
      </c>
      <c r="E30" s="46">
        <v>0</v>
      </c>
      <c r="F30" s="25">
        <v>0</v>
      </c>
      <c r="G30" s="25">
        <v>0</v>
      </c>
      <c r="H30" s="46">
        <v>9242</v>
      </c>
      <c r="I30" s="48">
        <v>8391.5839793281648</v>
      </c>
      <c r="J30" s="25">
        <v>1508.2715968992247</v>
      </c>
      <c r="K30" s="46">
        <v>29394</v>
      </c>
      <c r="L30" s="46">
        <v>20607.075145405899</v>
      </c>
      <c r="M30" s="48">
        <v>5004.8669325882702</v>
      </c>
    </row>
    <row r="31" spans="1:13" ht="15.75" thickBot="1" x14ac:dyDescent="0.3">
      <c r="A31" s="27">
        <v>2001</v>
      </c>
      <c r="B31" s="46">
        <v>54163</v>
      </c>
      <c r="C31" s="48">
        <v>35823.708755607251</v>
      </c>
      <c r="D31" s="25">
        <v>10130.883645123777</v>
      </c>
      <c r="E31" s="46">
        <v>0</v>
      </c>
      <c r="F31" s="25">
        <v>0</v>
      </c>
      <c r="G31" s="25">
        <v>0</v>
      </c>
      <c r="H31" s="46">
        <v>25592</v>
      </c>
      <c r="I31" s="48">
        <v>34377.58648965248</v>
      </c>
      <c r="J31" s="25">
        <v>5847.6219734478718</v>
      </c>
      <c r="K31" s="46">
        <v>79755</v>
      </c>
      <c r="L31" s="46">
        <v>70201.295245259738</v>
      </c>
      <c r="M31" s="46">
        <v>15978.505618571649</v>
      </c>
    </row>
    <row r="32" spans="1:13" ht="15.75" thickBot="1" x14ac:dyDescent="0.3">
      <c r="A32" s="27">
        <v>2002</v>
      </c>
      <c r="B32" s="46">
        <v>106462</v>
      </c>
      <c r="C32" s="48">
        <v>60249.556529909169</v>
      </c>
      <c r="D32" s="25">
        <v>17422.691349827746</v>
      </c>
      <c r="E32" s="46">
        <v>0</v>
      </c>
      <c r="F32" s="25">
        <v>0</v>
      </c>
      <c r="G32" s="25">
        <v>0</v>
      </c>
      <c r="H32" s="46">
        <v>60575</v>
      </c>
      <c r="I32" s="48">
        <v>68560.634586653381</v>
      </c>
      <c r="J32" s="25">
        <v>11919.620187998007</v>
      </c>
      <c r="K32" s="46">
        <v>167037</v>
      </c>
      <c r="L32" s="46">
        <v>128810.19111656255</v>
      </c>
      <c r="M32" s="46">
        <v>29342.311537825753</v>
      </c>
    </row>
    <row r="33" spans="1:13" ht="15.75" thickBot="1" x14ac:dyDescent="0.3">
      <c r="A33" s="27">
        <v>2003</v>
      </c>
      <c r="B33" s="46">
        <v>101758</v>
      </c>
      <c r="C33" s="48">
        <v>54312.552147239272</v>
      </c>
      <c r="D33" s="25">
        <v>15850.525276073622</v>
      </c>
      <c r="E33" s="46">
        <v>0</v>
      </c>
      <c r="F33" s="25">
        <v>0</v>
      </c>
      <c r="G33" s="25">
        <v>0</v>
      </c>
      <c r="H33" s="46">
        <v>36513</v>
      </c>
      <c r="I33" s="48">
        <v>49062.589211618259</v>
      </c>
      <c r="J33" s="25">
        <v>8345.2393817427401</v>
      </c>
      <c r="K33" s="46">
        <v>138271</v>
      </c>
      <c r="L33" s="46">
        <v>103375.14135885754</v>
      </c>
      <c r="M33" s="46">
        <v>24195.764657816362</v>
      </c>
    </row>
    <row r="34" spans="1:13" ht="15.75" thickBot="1" x14ac:dyDescent="0.3">
      <c r="A34" s="27">
        <v>2004</v>
      </c>
      <c r="B34" s="46">
        <v>88225</v>
      </c>
      <c r="C34" s="48">
        <v>83218.839875631587</v>
      </c>
      <c r="D34" s="25">
        <v>22594.240769529737</v>
      </c>
      <c r="E34" s="46">
        <v>0</v>
      </c>
      <c r="F34" s="25">
        <v>0</v>
      </c>
      <c r="G34" s="25">
        <v>0</v>
      </c>
      <c r="H34" s="46">
        <v>27090</v>
      </c>
      <c r="I34" s="48">
        <v>69900.068627450979</v>
      </c>
      <c r="J34" s="25">
        <v>11216.440294117647</v>
      </c>
      <c r="K34" s="46">
        <v>115315</v>
      </c>
      <c r="L34" s="46">
        <v>153118.90850308258</v>
      </c>
      <c r="M34" s="46">
        <v>33810.681063647382</v>
      </c>
    </row>
    <row r="35" spans="1:13" ht="15.75" thickBot="1" x14ac:dyDescent="0.3">
      <c r="A35" s="27">
        <v>2005</v>
      </c>
      <c r="B35" s="46">
        <v>87126</v>
      </c>
      <c r="C35" s="48">
        <v>36281.932011331446</v>
      </c>
      <c r="D35" s="25">
        <v>11067.223342776204</v>
      </c>
      <c r="E35" s="46">
        <v>0</v>
      </c>
      <c r="F35" s="25">
        <v>0</v>
      </c>
      <c r="G35" s="25">
        <v>0</v>
      </c>
      <c r="H35" s="46">
        <v>40004</v>
      </c>
      <c r="I35" s="48">
        <v>21736.467838092249</v>
      </c>
      <c r="J35" s="25">
        <v>4340.5781757138375</v>
      </c>
      <c r="K35" s="46">
        <v>127130</v>
      </c>
      <c r="L35" s="46">
        <v>58018.399849423695</v>
      </c>
      <c r="M35" s="46">
        <v>15407.801518490041</v>
      </c>
    </row>
    <row r="36" spans="1:13" ht="15.75" thickBot="1" x14ac:dyDescent="0.3">
      <c r="A36" s="27">
        <v>2006</v>
      </c>
      <c r="B36" s="46">
        <v>57313</v>
      </c>
      <c r="C36" s="48">
        <v>52482.019157088114</v>
      </c>
      <c r="D36" s="25">
        <v>14290.919693486589</v>
      </c>
      <c r="E36" s="46">
        <v>0</v>
      </c>
      <c r="F36" s="25">
        <v>0</v>
      </c>
      <c r="G36" s="25">
        <v>0</v>
      </c>
      <c r="H36" s="46">
        <v>11176</v>
      </c>
      <c r="I36" s="48">
        <v>9629.6102435569846</v>
      </c>
      <c r="J36" s="25">
        <v>1746.1935365335478</v>
      </c>
      <c r="K36" s="46">
        <v>68489</v>
      </c>
      <c r="L36" s="46">
        <v>62111.629400645099</v>
      </c>
      <c r="M36" s="46">
        <v>16037.113230020137</v>
      </c>
    </row>
    <row r="37" spans="1:13" ht="15.75" thickBot="1" x14ac:dyDescent="0.3">
      <c r="A37" s="27">
        <v>2007</v>
      </c>
      <c r="B37" s="46">
        <v>38742</v>
      </c>
      <c r="C37" s="48">
        <v>36049.505791505784</v>
      </c>
      <c r="D37" s="48">
        <v>9800.6789189189167</v>
      </c>
      <c r="E37" s="46">
        <v>0</v>
      </c>
      <c r="F37" s="25">
        <v>0</v>
      </c>
      <c r="G37" s="25">
        <v>0</v>
      </c>
      <c r="H37" s="46">
        <v>9535</v>
      </c>
      <c r="I37" s="48">
        <v>21631.022639548781</v>
      </c>
      <c r="J37" s="25">
        <v>3502.0983959323171</v>
      </c>
      <c r="K37" s="46">
        <v>48277</v>
      </c>
      <c r="L37" s="46">
        <v>57680.528431054569</v>
      </c>
      <c r="M37" s="46">
        <v>13302.777314851233</v>
      </c>
    </row>
    <row r="38" spans="1:13" ht="15.75" thickBot="1" x14ac:dyDescent="0.3">
      <c r="A38" s="27">
        <v>2008</v>
      </c>
      <c r="B38" s="46">
        <v>35100</v>
      </c>
      <c r="C38" s="25" t="s">
        <v>60</v>
      </c>
      <c r="D38" s="48">
        <v>877.5</v>
      </c>
      <c r="E38" s="46">
        <v>0</v>
      </c>
      <c r="F38" s="25">
        <v>0</v>
      </c>
      <c r="G38" s="25">
        <v>0</v>
      </c>
      <c r="H38" s="46">
        <v>15452</v>
      </c>
      <c r="I38" s="48">
        <v>6781.6596138464574</v>
      </c>
      <c r="J38" s="25">
        <v>1434.4529420769686</v>
      </c>
      <c r="K38" s="46">
        <v>50552</v>
      </c>
      <c r="L38" s="46">
        <v>6781.6596138464574</v>
      </c>
      <c r="M38" s="46">
        <v>2311.9529420769686</v>
      </c>
    </row>
    <row r="39" spans="1:13" ht="15.75" thickBot="1" x14ac:dyDescent="0.3">
      <c r="A39" s="27">
        <v>2009</v>
      </c>
      <c r="B39" s="46">
        <v>25410</v>
      </c>
      <c r="C39" s="25" t="s">
        <v>60</v>
      </c>
      <c r="D39" s="48">
        <v>635.25</v>
      </c>
      <c r="E39" s="46">
        <v>0</v>
      </c>
      <c r="F39" s="25">
        <v>0</v>
      </c>
      <c r="G39" s="25">
        <v>0</v>
      </c>
      <c r="H39" s="46">
        <v>13331</v>
      </c>
      <c r="I39" s="48">
        <v>34340.718464716461</v>
      </c>
      <c r="J39" s="25">
        <v>5511.0447697074687</v>
      </c>
      <c r="K39" s="46">
        <v>38741</v>
      </c>
      <c r="L39" s="46">
        <v>34340.718464716461</v>
      </c>
      <c r="M39" s="46">
        <v>6146.2947697074687</v>
      </c>
    </row>
    <row r="40" spans="1:13" ht="15.75" thickBot="1" x14ac:dyDescent="0.3">
      <c r="A40" s="27">
        <v>2010</v>
      </c>
      <c r="B40" s="46">
        <v>88565</v>
      </c>
      <c r="C40" s="25" t="s">
        <v>60</v>
      </c>
      <c r="D40" s="48">
        <v>2214.125</v>
      </c>
      <c r="E40" s="46">
        <v>0</v>
      </c>
      <c r="F40" s="25">
        <v>0</v>
      </c>
      <c r="G40" s="25">
        <v>0</v>
      </c>
      <c r="H40" s="46">
        <v>38686</v>
      </c>
      <c r="I40" s="48">
        <v>34652.025038927095</v>
      </c>
      <c r="J40" s="25">
        <v>6242.3257558390642</v>
      </c>
      <c r="K40" s="46">
        <v>127251</v>
      </c>
      <c r="L40" s="46">
        <v>34652.025038927095</v>
      </c>
      <c r="M40" s="46">
        <v>8456.4507558390651</v>
      </c>
    </row>
    <row r="41" spans="1:13" ht="15.75" thickBot="1" x14ac:dyDescent="0.3">
      <c r="A41" s="27">
        <v>2011</v>
      </c>
      <c r="B41" s="46">
        <v>61433</v>
      </c>
      <c r="C41" s="25" t="s">
        <v>60</v>
      </c>
      <c r="D41" s="48">
        <v>1535.825</v>
      </c>
      <c r="E41" s="46">
        <v>0</v>
      </c>
      <c r="F41" s="25">
        <v>0</v>
      </c>
      <c r="G41" s="25">
        <v>0</v>
      </c>
      <c r="H41" s="46">
        <v>30826</v>
      </c>
      <c r="I41" s="48">
        <v>49623.49750525353</v>
      </c>
      <c r="J41" s="25">
        <v>8275.8266257880296</v>
      </c>
      <c r="K41" s="46">
        <v>92259</v>
      </c>
      <c r="L41" s="46">
        <v>49623.49750525353</v>
      </c>
      <c r="M41" s="46">
        <v>9811.6516257880303</v>
      </c>
    </row>
    <row r="42" spans="1:13" ht="15.75" thickBot="1" x14ac:dyDescent="0.3">
      <c r="A42" s="27">
        <v>2012</v>
      </c>
      <c r="B42" s="46">
        <v>99792</v>
      </c>
      <c r="C42" s="25" t="s">
        <v>60</v>
      </c>
      <c r="D42" s="48">
        <v>2494.8000000000002</v>
      </c>
      <c r="E42" s="49">
        <v>0</v>
      </c>
      <c r="F42" s="51">
        <v>0</v>
      </c>
      <c r="G42" s="51">
        <v>0</v>
      </c>
      <c r="H42" s="49">
        <v>35428</v>
      </c>
      <c r="I42" s="52">
        <v>38282.724845214812</v>
      </c>
      <c r="J42" s="25">
        <v>6698.9647267822211</v>
      </c>
      <c r="K42" s="46">
        <v>135220</v>
      </c>
      <c r="L42" s="46">
        <v>38282.724845214812</v>
      </c>
      <c r="M42" s="46">
        <v>9193.7647267822213</v>
      </c>
    </row>
    <row r="43" spans="1:13" ht="15.75" thickBot="1" x14ac:dyDescent="0.3">
      <c r="A43" s="27">
        <v>2013</v>
      </c>
      <c r="B43" s="46">
        <v>91915</v>
      </c>
      <c r="C43" s="25" t="s">
        <v>60</v>
      </c>
      <c r="D43" s="48">
        <v>2297.875</v>
      </c>
      <c r="E43" s="49">
        <v>0</v>
      </c>
      <c r="F43" s="51">
        <v>0</v>
      </c>
      <c r="G43" s="51">
        <v>0</v>
      </c>
      <c r="H43" s="46">
        <v>30837</v>
      </c>
      <c r="I43" s="48">
        <v>32048</v>
      </c>
      <c r="J43" s="25">
        <v>5639.799</v>
      </c>
      <c r="K43" s="46">
        <v>122752</v>
      </c>
      <c r="L43" s="46">
        <v>32048</v>
      </c>
      <c r="M43" s="46">
        <v>7937.674</v>
      </c>
    </row>
    <row r="44" spans="1:13" ht="15.75" thickBot="1" x14ac:dyDescent="0.3">
      <c r="A44" s="27">
        <v>2014</v>
      </c>
      <c r="B44" s="49">
        <v>116489</v>
      </c>
      <c r="C44" s="25" t="s">
        <v>60</v>
      </c>
      <c r="D44" s="48">
        <v>2912.2250000000004</v>
      </c>
      <c r="E44" s="49">
        <v>0</v>
      </c>
      <c r="F44" s="51">
        <v>0</v>
      </c>
      <c r="G44" s="51">
        <v>0</v>
      </c>
      <c r="H44" s="46">
        <v>42327</v>
      </c>
      <c r="I44" s="48">
        <v>26578.042959427206</v>
      </c>
      <c r="J44" s="25">
        <v>5129.535443914081</v>
      </c>
      <c r="K44" s="46">
        <v>158816</v>
      </c>
      <c r="L44" s="46">
        <v>26578.042959427206</v>
      </c>
      <c r="M44" s="46">
        <v>8041.7604439140814</v>
      </c>
    </row>
    <row r="45" spans="1:13" ht="15.75" thickBot="1" x14ac:dyDescent="0.3">
      <c r="A45" s="27">
        <v>2015</v>
      </c>
      <c r="B45" s="45">
        <v>125384</v>
      </c>
      <c r="C45" s="25" t="s">
        <v>60</v>
      </c>
      <c r="D45" s="48">
        <v>3134.6000000000004</v>
      </c>
      <c r="E45" s="49">
        <v>0</v>
      </c>
      <c r="F45" s="51">
        <v>0</v>
      </c>
      <c r="G45" s="51">
        <v>0</v>
      </c>
      <c r="H45" s="45">
        <v>42179</v>
      </c>
      <c r="I45" s="53">
        <v>15219.001341381621</v>
      </c>
      <c r="J45" s="25">
        <v>3421.6832012072432</v>
      </c>
      <c r="K45" s="46">
        <v>167563</v>
      </c>
      <c r="L45" s="46">
        <v>15219.001341381621</v>
      </c>
      <c r="M45" s="46">
        <v>6556.2832012072431</v>
      </c>
    </row>
    <row r="46" spans="1:13" ht="15.75" thickBot="1" x14ac:dyDescent="0.3">
      <c r="A46" s="27">
        <v>2016</v>
      </c>
      <c r="B46" s="45">
        <v>42234</v>
      </c>
      <c r="C46" s="25" t="s">
        <v>60</v>
      </c>
      <c r="D46" s="48">
        <v>1055.8500000000001</v>
      </c>
      <c r="E46" s="49">
        <v>0</v>
      </c>
      <c r="F46" s="51">
        <v>0</v>
      </c>
      <c r="G46" s="51">
        <v>0</v>
      </c>
      <c r="H46" s="45">
        <v>17948</v>
      </c>
      <c r="I46" s="53">
        <v>21132.64866576012</v>
      </c>
      <c r="J46" s="25">
        <v>3654.4932998640179</v>
      </c>
      <c r="K46" s="46">
        <v>60182</v>
      </c>
      <c r="L46" s="46">
        <v>21132.64866576012</v>
      </c>
      <c r="M46" s="46">
        <v>4710.3432998640183</v>
      </c>
    </row>
    <row r="47" spans="1:13" ht="15.75" thickBot="1" x14ac:dyDescent="0.3">
      <c r="A47" s="27">
        <v>2017</v>
      </c>
      <c r="B47" s="45">
        <v>59974</v>
      </c>
      <c r="C47" s="25" t="s">
        <v>60</v>
      </c>
      <c r="D47" s="48">
        <v>1499.3500000000001</v>
      </c>
      <c r="E47" s="49">
        <v>0</v>
      </c>
      <c r="F47" s="51">
        <v>0</v>
      </c>
      <c r="G47" s="51">
        <v>0</v>
      </c>
      <c r="H47" s="45">
        <v>21945</v>
      </c>
      <c r="I47" s="53">
        <v>18604</v>
      </c>
      <c r="J47" s="25">
        <v>3383.1149999999998</v>
      </c>
      <c r="K47" s="46">
        <v>81919</v>
      </c>
      <c r="L47" s="46">
        <v>18604</v>
      </c>
      <c r="M47" s="46">
        <v>4882.4650000000001</v>
      </c>
    </row>
    <row r="48" spans="1:13" ht="15.75" thickBot="1" x14ac:dyDescent="0.3">
      <c r="A48" s="27">
        <v>2018</v>
      </c>
      <c r="B48" s="45">
        <v>47792</v>
      </c>
      <c r="C48" s="25" t="s">
        <v>60</v>
      </c>
      <c r="D48" s="48">
        <v>1194.8</v>
      </c>
      <c r="E48" s="49">
        <v>0</v>
      </c>
      <c r="F48" s="51">
        <v>0</v>
      </c>
      <c r="G48" s="51">
        <v>0</v>
      </c>
      <c r="H48" s="45">
        <v>10603</v>
      </c>
      <c r="I48" s="53">
        <v>10321</v>
      </c>
      <c r="J48" s="25">
        <v>1834.431</v>
      </c>
      <c r="K48" s="46">
        <v>58395</v>
      </c>
      <c r="L48" s="46">
        <v>10321</v>
      </c>
      <c r="M48" s="46">
        <v>3029.2309999999998</v>
      </c>
    </row>
    <row r="49" spans="1:13" ht="15.75" thickBot="1" x14ac:dyDescent="0.3">
      <c r="A49" s="27">
        <v>2019</v>
      </c>
      <c r="B49" s="45">
        <v>41665</v>
      </c>
      <c r="C49" s="25" t="s">
        <v>60</v>
      </c>
      <c r="D49" s="48">
        <v>1041.625</v>
      </c>
      <c r="E49" s="49">
        <v>0</v>
      </c>
      <c r="F49" s="51">
        <v>0</v>
      </c>
      <c r="G49" s="51">
        <v>0</v>
      </c>
      <c r="H49" s="45">
        <v>10714</v>
      </c>
      <c r="I49" s="53">
        <v>6988</v>
      </c>
      <c r="J49" s="25">
        <v>1337.4780000000001</v>
      </c>
      <c r="K49" s="46">
        <v>52379</v>
      </c>
      <c r="L49" s="46">
        <v>6988</v>
      </c>
      <c r="M49" s="46">
        <v>2379.1030000000001</v>
      </c>
    </row>
    <row r="50" spans="1:13" ht="15.75" thickBot="1" x14ac:dyDescent="0.3">
      <c r="A50" s="9">
        <v>2020</v>
      </c>
      <c r="B50" s="45">
        <v>14937</v>
      </c>
      <c r="C50" s="25" t="s">
        <v>60</v>
      </c>
      <c r="D50" s="48">
        <f>B50*0.025</f>
        <v>373.42500000000001</v>
      </c>
      <c r="E50" s="49">
        <v>0</v>
      </c>
      <c r="F50" s="51">
        <v>0</v>
      </c>
      <c r="G50" s="51">
        <v>0</v>
      </c>
      <c r="H50" s="45">
        <v>7659</v>
      </c>
      <c r="I50" s="53">
        <v>7536</v>
      </c>
      <c r="J50" s="25">
        <v>1337.4780000000001</v>
      </c>
      <c r="K50" s="46">
        <f>SUM(B50,E50,H50)</f>
        <v>22596</v>
      </c>
      <c r="L50" s="46">
        <f t="shared" ref="L50:M50" si="0">SUM(C50,F50,I50)</f>
        <v>7536</v>
      </c>
      <c r="M50" s="46">
        <f t="shared" si="0"/>
        <v>1710.903</v>
      </c>
    </row>
    <row r="51" spans="1:13" x14ac:dyDescent="0.25">
      <c r="A51" s="27">
        <v>2021</v>
      </c>
      <c r="B51" s="45">
        <v>27498</v>
      </c>
      <c r="C51" s="25" t="s">
        <v>60</v>
      </c>
      <c r="D51" s="48">
        <v>687.25</v>
      </c>
      <c r="E51" s="49">
        <v>0</v>
      </c>
      <c r="F51" s="51">
        <v>0</v>
      </c>
      <c r="G51" s="51">
        <v>0</v>
      </c>
      <c r="H51" s="45">
        <v>17813</v>
      </c>
      <c r="I51" s="53">
        <v>13627</v>
      </c>
      <c r="J51" s="25">
        <v>2525.0279999999998</v>
      </c>
      <c r="K51" s="46">
        <v>45311</v>
      </c>
      <c r="L51" s="46">
        <v>13627</v>
      </c>
      <c r="M51" s="46">
        <v>3212.2779999999998</v>
      </c>
    </row>
    <row r="52" spans="1:13" ht="15.75" thickBot="1" x14ac:dyDescent="0.3">
      <c r="A52" s="23">
        <v>2022</v>
      </c>
      <c r="B52" s="45">
        <v>60655</v>
      </c>
      <c r="C52" s="161" t="s">
        <v>60</v>
      </c>
      <c r="D52" s="53">
        <v>1516</v>
      </c>
      <c r="E52" s="50">
        <v>0</v>
      </c>
      <c r="F52" s="163">
        <v>0</v>
      </c>
      <c r="G52" s="163">
        <v>0</v>
      </c>
      <c r="H52" s="45">
        <v>24701</v>
      </c>
      <c r="I52" s="53">
        <v>12233</v>
      </c>
      <c r="J52" s="161">
        <v>2502</v>
      </c>
      <c r="K52" s="45">
        <v>85356</v>
      </c>
      <c r="L52" s="45">
        <v>12233</v>
      </c>
      <c r="M52" s="45">
        <v>4018</v>
      </c>
    </row>
    <row r="53" spans="1:13" x14ac:dyDescent="0.25">
      <c r="A53" s="203" t="s">
        <v>89</v>
      </c>
    </row>
    <row r="54" spans="1:13" x14ac:dyDescent="0.25">
      <c r="A54" s="203" t="s">
        <v>90</v>
      </c>
    </row>
    <row r="55" spans="1:13" x14ac:dyDescent="0.25">
      <c r="A55" s="203" t="s">
        <v>74</v>
      </c>
    </row>
    <row r="100" spans="1:53" s="75" customFormat="1" x14ac:dyDescent="0.25">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6"/>
      <c r="AO100" s="76"/>
      <c r="AP100" s="76"/>
      <c r="AQ100" s="76"/>
      <c r="AR100" s="76"/>
      <c r="AS100" s="76"/>
      <c r="AT100" s="76"/>
      <c r="AU100" s="76"/>
      <c r="AV100" s="76"/>
      <c r="AW100" s="76"/>
      <c r="AX100" s="76"/>
      <c r="AY100" s="76"/>
      <c r="AZ100" s="76"/>
      <c r="BA100" s="76"/>
    </row>
    <row r="102" spans="1:53" ht="15.75" thickBot="1" x14ac:dyDescent="0.3">
      <c r="A102" s="6" t="s">
        <v>147</v>
      </c>
    </row>
    <row r="103" spans="1:53" ht="15.75" thickBot="1" x14ac:dyDescent="0.3">
      <c r="A103" s="251" t="s">
        <v>5</v>
      </c>
      <c r="B103" s="253" t="s">
        <v>88</v>
      </c>
      <c r="C103" s="254"/>
      <c r="D103" s="254"/>
      <c r="E103" s="254"/>
      <c r="F103" s="254"/>
      <c r="G103" s="254"/>
      <c r="H103" s="254"/>
      <c r="I103" s="254"/>
      <c r="J103" s="254"/>
      <c r="K103" s="254"/>
      <c r="L103" s="254"/>
      <c r="M103" s="255"/>
    </row>
    <row r="104" spans="1:53" ht="15.75" thickBot="1" x14ac:dyDescent="0.3">
      <c r="A104" s="252"/>
      <c r="B104" s="253" t="s">
        <v>6</v>
      </c>
      <c r="C104" s="254"/>
      <c r="D104" s="255"/>
      <c r="E104" s="253" t="s">
        <v>7</v>
      </c>
      <c r="F104" s="254"/>
      <c r="G104" s="255"/>
      <c r="H104" s="253" t="s">
        <v>8</v>
      </c>
      <c r="I104" s="254"/>
      <c r="J104" s="255"/>
      <c r="K104" s="253" t="s">
        <v>9</v>
      </c>
      <c r="L104" s="254"/>
      <c r="M104" s="255"/>
    </row>
    <row r="105" spans="1:53" ht="15.75" thickBot="1" x14ac:dyDescent="0.3">
      <c r="A105" s="256"/>
      <c r="B105" s="29" t="s">
        <v>29</v>
      </c>
      <c r="C105" s="93" t="s">
        <v>30</v>
      </c>
      <c r="D105" s="93" t="s">
        <v>21</v>
      </c>
      <c r="E105" s="29" t="s">
        <v>29</v>
      </c>
      <c r="F105" s="29" t="s">
        <v>30</v>
      </c>
      <c r="G105" s="29" t="s">
        <v>21</v>
      </c>
      <c r="H105" s="29" t="s">
        <v>29</v>
      </c>
      <c r="I105" s="29" t="s">
        <v>30</v>
      </c>
      <c r="J105" s="29" t="s">
        <v>21</v>
      </c>
      <c r="K105" s="29" t="s">
        <v>29</v>
      </c>
      <c r="L105" s="29" t="s">
        <v>30</v>
      </c>
      <c r="M105" s="29" t="s">
        <v>21</v>
      </c>
    </row>
    <row r="106" spans="1:53" ht="15.75" thickBot="1" x14ac:dyDescent="0.3">
      <c r="A106" s="77" t="s">
        <v>13</v>
      </c>
      <c r="B106" s="79">
        <f>IFERROR(AVERAGEIFS(B$2:B$82,$A$2:$A$82,"&gt;=1975",$A$2:$A$82,"&lt;=1978"),"")</f>
        <v>258843.5</v>
      </c>
      <c r="C106" s="25" t="s">
        <v>60</v>
      </c>
      <c r="D106" s="79">
        <f>IFERROR(AVERAGEIFS(D$2:D$82,$A$2:$A$82,"&gt;=1975",$A$2:$A$82,"&lt;=1978"),"")</f>
        <v>6471.0875000000005</v>
      </c>
      <c r="E106" s="79">
        <f>IFERROR(AVERAGEIFS(E$2:E$82,$A$2:$A$82,"&gt;=1975",$A$2:$A$82,"&lt;=1978"),"")</f>
        <v>355.75</v>
      </c>
      <c r="F106" s="25" t="s">
        <v>60</v>
      </c>
      <c r="G106" s="79">
        <f>IFERROR(AVERAGEIFS(G$2:G$82,$A$2:$A$82,"&gt;=1975",$A$2:$A$82,"&lt;=1978"),"")</f>
        <v>7.1150000000000002</v>
      </c>
      <c r="H106" s="79">
        <f>IFERROR(AVERAGEIFS(H$2:H$82,$A$2:$A$82,"&gt;=1975",$A$2:$A$82,"&lt;=1978"),"")</f>
        <v>195743.25</v>
      </c>
      <c r="I106" s="25" t="s">
        <v>60</v>
      </c>
      <c r="J106" s="79">
        <f>IFERROR(AVERAGEIFS(J$2:J$82,$A$2:$A$82,"&gt;=1975",$A$2:$A$82,"&lt;=1978"),"")</f>
        <v>5285.0677500000002</v>
      </c>
      <c r="K106" s="79">
        <f>IFERROR(AVERAGEIFS(K$2:K$82,$A$2:$A$82,"&gt;=1975",$A$2:$A$82,"&lt;=1978"),"")</f>
        <v>454942.5</v>
      </c>
      <c r="L106" s="25" t="s">
        <v>60</v>
      </c>
      <c r="M106" s="79">
        <f>IFERROR(AVERAGEIFS(M$2:M$82,$A$2:$A$82,"&gt;=1975",$A$2:$A$82,"&lt;=1978"),"")</f>
        <v>11763.270250000001</v>
      </c>
    </row>
    <row r="107" spans="1:53" ht="15.75" thickBot="1" x14ac:dyDescent="0.3">
      <c r="A107" s="77" t="s">
        <v>14</v>
      </c>
      <c r="B107" s="79">
        <f>IFERROR(AVERAGEIFS(B$2:B$82,$A$2:$A$82,"&gt;=1979",$A$2:$A$82,"&lt;=1984"),"")</f>
        <v>100326.5</v>
      </c>
      <c r="C107" s="25" t="s">
        <v>60</v>
      </c>
      <c r="D107" s="79">
        <f>IFERROR(AVERAGEIFS(D$2:D$82,$A$2:$A$82,"&gt;=1979",$A$2:$A$82,"&lt;=1984"),"")</f>
        <v>2508.1624999999999</v>
      </c>
      <c r="E107" s="79">
        <f>IFERROR(AVERAGEIFS(E$2:E$82,$A$2:$A$82,"&gt;=1979",$A$2:$A$82,"&lt;=1984"),"")</f>
        <v>292.66666666666669</v>
      </c>
      <c r="F107" s="25" t="s">
        <v>60</v>
      </c>
      <c r="G107" s="79">
        <f>IFERROR(AVERAGEIFS(G$2:G$82,$A$2:$A$82,"&gt;=1979",$A$2:$A$82,"&lt;=1984"),"")</f>
        <v>5.8533333333333326</v>
      </c>
      <c r="H107" s="79">
        <f>IFERROR(AVERAGEIFS(H$2:H$82,$A$2:$A$82,"&gt;=1979",$A$2:$A$82,"&lt;=1984"),"")</f>
        <v>68991.333333333328</v>
      </c>
      <c r="I107" s="25" t="s">
        <v>60</v>
      </c>
      <c r="J107" s="79">
        <f>IFERROR(AVERAGEIFS(J$2:J$82,$A$2:$A$82,"&gt;=1979",$A$2:$A$82,"&lt;=1984"),"")</f>
        <v>1862.7659999999996</v>
      </c>
      <c r="K107" s="79">
        <f>IFERROR(AVERAGEIFS(K$2:K$82,$A$2:$A$82,"&gt;=1979",$A$2:$A$82,"&lt;=1984"),"")</f>
        <v>169610.5</v>
      </c>
      <c r="L107" s="25" t="s">
        <v>60</v>
      </c>
      <c r="M107" s="79">
        <f>IFERROR(AVERAGEIFS(M$2:M$82,$A$2:$A$82,"&gt;=1979",$A$2:$A$82,"&lt;=1984"),"")</f>
        <v>4376.7818333333335</v>
      </c>
    </row>
    <row r="108" spans="1:53" ht="15.75" thickBot="1" x14ac:dyDescent="0.3">
      <c r="A108" s="77" t="s">
        <v>15</v>
      </c>
      <c r="B108" s="79">
        <f>IFERROR(AVERAGEIFS(B$2:B$82,$A$2:$A$82,"&gt;=1985",$A$2:$A$82,"&lt;=1995"),"")</f>
        <v>57028</v>
      </c>
      <c r="C108" s="25" t="s">
        <v>60</v>
      </c>
      <c r="D108" s="79">
        <f>IFERROR(AVERAGEIFS(D$2:D$82,$A$2:$A$82,"&gt;=1985",$A$2:$A$82,"&lt;=1995"),"")</f>
        <v>1425.7</v>
      </c>
      <c r="E108" s="79">
        <f>IFERROR(AVERAGEIFS(E$2:E$82,$A$2:$A$82,"&gt;=1985",$A$2:$A$82,"&lt;=1995"),"")</f>
        <v>772.09090909090912</v>
      </c>
      <c r="F108" s="79">
        <f>IFERROR(AVERAGEIFS(F$2:F$82,$A$2:$A$82,"&gt;=1985",$A$2:$A$82,"&lt;=1995"),"")</f>
        <v>0</v>
      </c>
      <c r="G108" s="79">
        <f>IFERROR(AVERAGEIFS(G$2:G$82,$A$2:$A$82,"&gt;=1985",$A$2:$A$82,"&lt;=1995"),"")</f>
        <v>15.441818181818183</v>
      </c>
      <c r="H108" s="79">
        <f>IFERROR(AVERAGEIFS(H$2:H$82,$A$2:$A$82,"&gt;=1985",$A$2:$A$82,"&lt;=1995"),"")</f>
        <v>19671.727272727272</v>
      </c>
      <c r="I108" s="25" t="s">
        <v>60</v>
      </c>
      <c r="J108" s="79">
        <f>IFERROR(AVERAGEIFS(J$2:J$82,$A$2:$A$82,"&gt;=1985",$A$2:$A$82,"&lt;=1995"),"")</f>
        <v>531.1366363636364</v>
      </c>
      <c r="K108" s="79">
        <f>IFERROR(AVERAGEIFS(K$2:K$82,$A$2:$A$82,"&gt;=1985",$A$2:$A$82,"&lt;=1995"),"")</f>
        <v>77471.818181818177</v>
      </c>
      <c r="L108" s="25" t="s">
        <v>60</v>
      </c>
      <c r="M108" s="79">
        <f>IFERROR(AVERAGEIFS(M$2:M$82,$A$2:$A$82,"&gt;=1985",$A$2:$A$82,"&lt;=1995"),"")</f>
        <v>1972.2784545454545</v>
      </c>
    </row>
    <row r="109" spans="1:53" ht="15.75" thickBot="1" x14ac:dyDescent="0.3">
      <c r="A109" s="77" t="s">
        <v>16</v>
      </c>
      <c r="B109" s="79">
        <f t="shared" ref="B109:M109" si="1">IFERROR(AVERAGEIFS(B$2:B$82,$A$2:$A$82,"&gt;=1996",$A$2:$A$82,"&lt;=1998"),"")</f>
        <v>17805</v>
      </c>
      <c r="C109" s="79">
        <f t="shared" si="1"/>
        <v>12496.146803726304</v>
      </c>
      <c r="D109" s="79">
        <f t="shared" si="1"/>
        <v>1465.6436556376482</v>
      </c>
      <c r="E109" s="79">
        <f t="shared" si="1"/>
        <v>0</v>
      </c>
      <c r="F109" s="79">
        <f t="shared" si="1"/>
        <v>0</v>
      </c>
      <c r="G109" s="79">
        <f t="shared" si="1"/>
        <v>0</v>
      </c>
      <c r="H109" s="79">
        <f t="shared" si="1"/>
        <v>2197.3333333333335</v>
      </c>
      <c r="I109" s="79">
        <f t="shared" si="1"/>
        <v>2675.6464968152868</v>
      </c>
      <c r="J109" s="79">
        <f t="shared" si="1"/>
        <v>193.11032484076432</v>
      </c>
      <c r="K109" s="79">
        <f t="shared" si="1"/>
        <v>20002.333333333332</v>
      </c>
      <c r="L109" s="79">
        <f t="shared" si="1"/>
        <v>15171.793300541591</v>
      </c>
      <c r="M109" s="79">
        <f t="shared" si="1"/>
        <v>1658.7539804784126</v>
      </c>
    </row>
    <row r="110" spans="1:53" ht="15.75" thickBot="1" x14ac:dyDescent="0.3">
      <c r="A110" s="5" t="s">
        <v>17</v>
      </c>
      <c r="B110" s="79">
        <f t="shared" ref="B110:M110" si="2">IFERROR(AVERAGEIFS(B$2:B$82,$A$2:$A$82,"&gt;=1999",$A$2:$A$82,"&lt;=2008"),"")</f>
        <v>63396.4</v>
      </c>
      <c r="C110" s="79">
        <f t="shared" si="2"/>
        <v>44207.164033167617</v>
      </c>
      <c r="D110" s="79">
        <f t="shared" si="2"/>
        <v>11332.58966931346</v>
      </c>
      <c r="E110" s="79">
        <f t="shared" si="2"/>
        <v>0</v>
      </c>
      <c r="F110" s="79">
        <f t="shared" si="2"/>
        <v>0</v>
      </c>
      <c r="G110" s="79">
        <f t="shared" si="2"/>
        <v>0</v>
      </c>
      <c r="H110" s="79">
        <f t="shared" si="2"/>
        <v>24600</v>
      </c>
      <c r="I110" s="79">
        <f t="shared" si="2"/>
        <v>29643.646826857428</v>
      </c>
      <c r="J110" s="79">
        <f t="shared" si="2"/>
        <v>5110.7470240286148</v>
      </c>
      <c r="K110" s="79">
        <f t="shared" si="2"/>
        <v>87996.4</v>
      </c>
      <c r="L110" s="79">
        <f t="shared" si="2"/>
        <v>69430.094456708292</v>
      </c>
      <c r="M110" s="79">
        <f t="shared" si="2"/>
        <v>16443.336693342069</v>
      </c>
    </row>
    <row r="111" spans="1:53" ht="15.75" thickBot="1" x14ac:dyDescent="0.3">
      <c r="A111" s="27">
        <v>2009</v>
      </c>
      <c r="B111" s="30">
        <f t="shared" ref="B111:M124" si="3">IF(VLOOKUP($A111,$A$3:$Z$92,COLUMN(B111),FALSE)="","",VLOOKUP($A111,$A$3:$Z$92,COLUMN(B111),FALSE))</f>
        <v>25410</v>
      </c>
      <c r="C111" s="30" t="str">
        <f t="shared" si="3"/>
        <v>NA</v>
      </c>
      <c r="D111" s="30">
        <f t="shared" si="3"/>
        <v>635.25</v>
      </c>
      <c r="E111" s="30">
        <f t="shared" si="3"/>
        <v>0</v>
      </c>
      <c r="F111" s="30">
        <f t="shared" si="3"/>
        <v>0</v>
      </c>
      <c r="G111" s="30">
        <f t="shared" si="3"/>
        <v>0</v>
      </c>
      <c r="H111" s="30">
        <f t="shared" si="3"/>
        <v>13331</v>
      </c>
      <c r="I111" s="30">
        <f t="shared" si="3"/>
        <v>34340.718464716461</v>
      </c>
      <c r="J111" s="30">
        <f t="shared" si="3"/>
        <v>5511.0447697074687</v>
      </c>
      <c r="K111" s="30">
        <f t="shared" si="3"/>
        <v>38741</v>
      </c>
      <c r="L111" s="30">
        <f t="shared" si="3"/>
        <v>34340.718464716461</v>
      </c>
      <c r="M111" s="30">
        <f t="shared" si="3"/>
        <v>6146.2947697074687</v>
      </c>
    </row>
    <row r="112" spans="1:53" ht="15.75" thickBot="1" x14ac:dyDescent="0.3">
      <c r="A112" s="27">
        <v>2010</v>
      </c>
      <c r="B112" s="30">
        <f t="shared" si="3"/>
        <v>88565</v>
      </c>
      <c r="C112" s="30" t="str">
        <f t="shared" si="3"/>
        <v>NA</v>
      </c>
      <c r="D112" s="30">
        <f t="shared" si="3"/>
        <v>2214.125</v>
      </c>
      <c r="E112" s="30">
        <f t="shared" si="3"/>
        <v>0</v>
      </c>
      <c r="F112" s="30">
        <f t="shared" si="3"/>
        <v>0</v>
      </c>
      <c r="G112" s="30">
        <f t="shared" si="3"/>
        <v>0</v>
      </c>
      <c r="H112" s="30">
        <f t="shared" si="3"/>
        <v>38686</v>
      </c>
      <c r="I112" s="30">
        <f t="shared" si="3"/>
        <v>34652.025038927095</v>
      </c>
      <c r="J112" s="30">
        <f t="shared" si="3"/>
        <v>6242.3257558390642</v>
      </c>
      <c r="K112" s="30">
        <f t="shared" si="3"/>
        <v>127251</v>
      </c>
      <c r="L112" s="30">
        <f t="shared" si="3"/>
        <v>34652.025038927095</v>
      </c>
      <c r="M112" s="30">
        <f t="shared" si="3"/>
        <v>8456.4507558390651</v>
      </c>
    </row>
    <row r="113" spans="1:13" ht="15.75" thickBot="1" x14ac:dyDescent="0.3">
      <c r="A113" s="27">
        <v>2011</v>
      </c>
      <c r="B113" s="30">
        <f t="shared" si="3"/>
        <v>61433</v>
      </c>
      <c r="C113" s="30" t="str">
        <f t="shared" si="3"/>
        <v>NA</v>
      </c>
      <c r="D113" s="30">
        <f t="shared" si="3"/>
        <v>1535.825</v>
      </c>
      <c r="E113" s="30">
        <f t="shared" si="3"/>
        <v>0</v>
      </c>
      <c r="F113" s="30">
        <f t="shared" si="3"/>
        <v>0</v>
      </c>
      <c r="G113" s="30">
        <f t="shared" si="3"/>
        <v>0</v>
      </c>
      <c r="H113" s="30">
        <f t="shared" si="3"/>
        <v>30826</v>
      </c>
      <c r="I113" s="30">
        <f t="shared" si="3"/>
        <v>49623.49750525353</v>
      </c>
      <c r="J113" s="30">
        <f t="shared" si="3"/>
        <v>8275.8266257880296</v>
      </c>
      <c r="K113" s="30">
        <f t="shared" si="3"/>
        <v>92259</v>
      </c>
      <c r="L113" s="30">
        <f t="shared" si="3"/>
        <v>49623.49750525353</v>
      </c>
      <c r="M113" s="30">
        <f t="shared" si="3"/>
        <v>9811.6516257880303</v>
      </c>
    </row>
    <row r="114" spans="1:13" ht="15.75" thickBot="1" x14ac:dyDescent="0.3">
      <c r="A114" s="27">
        <v>2012</v>
      </c>
      <c r="B114" s="30">
        <f t="shared" si="3"/>
        <v>99792</v>
      </c>
      <c r="C114" s="30" t="str">
        <f t="shared" si="3"/>
        <v>NA</v>
      </c>
      <c r="D114" s="30">
        <f t="shared" si="3"/>
        <v>2494.8000000000002</v>
      </c>
      <c r="E114" s="30">
        <f t="shared" si="3"/>
        <v>0</v>
      </c>
      <c r="F114" s="30">
        <f t="shared" si="3"/>
        <v>0</v>
      </c>
      <c r="G114" s="30">
        <f t="shared" si="3"/>
        <v>0</v>
      </c>
      <c r="H114" s="30">
        <f t="shared" si="3"/>
        <v>35428</v>
      </c>
      <c r="I114" s="30">
        <f t="shared" si="3"/>
        <v>38282.724845214812</v>
      </c>
      <c r="J114" s="30">
        <f t="shared" si="3"/>
        <v>6698.9647267822211</v>
      </c>
      <c r="K114" s="30">
        <f t="shared" si="3"/>
        <v>135220</v>
      </c>
      <c r="L114" s="30">
        <f t="shared" si="3"/>
        <v>38282.724845214812</v>
      </c>
      <c r="M114" s="30">
        <f t="shared" si="3"/>
        <v>9193.7647267822213</v>
      </c>
    </row>
    <row r="115" spans="1:13" ht="15.75" thickBot="1" x14ac:dyDescent="0.3">
      <c r="A115" s="27">
        <v>2013</v>
      </c>
      <c r="B115" s="30">
        <f t="shared" si="3"/>
        <v>91915</v>
      </c>
      <c r="C115" s="30" t="str">
        <f t="shared" si="3"/>
        <v>NA</v>
      </c>
      <c r="D115" s="30">
        <f t="shared" si="3"/>
        <v>2297.875</v>
      </c>
      <c r="E115" s="30">
        <f t="shared" si="3"/>
        <v>0</v>
      </c>
      <c r="F115" s="30">
        <f t="shared" si="3"/>
        <v>0</v>
      </c>
      <c r="G115" s="30">
        <f t="shared" si="3"/>
        <v>0</v>
      </c>
      <c r="H115" s="30">
        <f t="shared" si="3"/>
        <v>30837</v>
      </c>
      <c r="I115" s="30">
        <f t="shared" si="3"/>
        <v>32048</v>
      </c>
      <c r="J115" s="30">
        <f t="shared" si="3"/>
        <v>5639.799</v>
      </c>
      <c r="K115" s="30">
        <f t="shared" si="3"/>
        <v>122752</v>
      </c>
      <c r="L115" s="30">
        <f t="shared" si="3"/>
        <v>32048</v>
      </c>
      <c r="M115" s="30">
        <f t="shared" si="3"/>
        <v>7937.674</v>
      </c>
    </row>
    <row r="116" spans="1:13" ht="15.75" thickBot="1" x14ac:dyDescent="0.3">
      <c r="A116" s="27">
        <v>2014</v>
      </c>
      <c r="B116" s="30">
        <f t="shared" si="3"/>
        <v>116489</v>
      </c>
      <c r="C116" s="30" t="str">
        <f t="shared" si="3"/>
        <v>NA</v>
      </c>
      <c r="D116" s="30">
        <f t="shared" si="3"/>
        <v>2912.2250000000004</v>
      </c>
      <c r="E116" s="30">
        <f t="shared" si="3"/>
        <v>0</v>
      </c>
      <c r="F116" s="30">
        <f t="shared" si="3"/>
        <v>0</v>
      </c>
      <c r="G116" s="30">
        <f t="shared" si="3"/>
        <v>0</v>
      </c>
      <c r="H116" s="30">
        <f t="shared" si="3"/>
        <v>42327</v>
      </c>
      <c r="I116" s="30">
        <f t="shared" si="3"/>
        <v>26578.042959427206</v>
      </c>
      <c r="J116" s="30">
        <f t="shared" si="3"/>
        <v>5129.535443914081</v>
      </c>
      <c r="K116" s="30">
        <f t="shared" si="3"/>
        <v>158816</v>
      </c>
      <c r="L116" s="30">
        <f t="shared" si="3"/>
        <v>26578.042959427206</v>
      </c>
      <c r="M116" s="30">
        <f t="shared" si="3"/>
        <v>8041.7604439140814</v>
      </c>
    </row>
    <row r="117" spans="1:13" ht="15.75" thickBot="1" x14ac:dyDescent="0.3">
      <c r="A117" s="27">
        <v>2015</v>
      </c>
      <c r="B117" s="30">
        <f t="shared" si="3"/>
        <v>125384</v>
      </c>
      <c r="C117" s="30" t="str">
        <f t="shared" si="3"/>
        <v>NA</v>
      </c>
      <c r="D117" s="30">
        <f t="shared" si="3"/>
        <v>3134.6000000000004</v>
      </c>
      <c r="E117" s="30">
        <f t="shared" si="3"/>
        <v>0</v>
      </c>
      <c r="F117" s="30">
        <f t="shared" si="3"/>
        <v>0</v>
      </c>
      <c r="G117" s="30">
        <f t="shared" si="3"/>
        <v>0</v>
      </c>
      <c r="H117" s="30">
        <f t="shared" si="3"/>
        <v>42179</v>
      </c>
      <c r="I117" s="30">
        <f t="shared" si="3"/>
        <v>15219.001341381621</v>
      </c>
      <c r="J117" s="30">
        <f t="shared" si="3"/>
        <v>3421.6832012072432</v>
      </c>
      <c r="K117" s="30">
        <f t="shared" si="3"/>
        <v>167563</v>
      </c>
      <c r="L117" s="30">
        <f t="shared" si="3"/>
        <v>15219.001341381621</v>
      </c>
      <c r="M117" s="30">
        <f t="shared" si="3"/>
        <v>6556.2832012072431</v>
      </c>
    </row>
    <row r="118" spans="1:13" ht="15.75" thickBot="1" x14ac:dyDescent="0.3">
      <c r="A118" s="27">
        <v>2016</v>
      </c>
      <c r="B118" s="30">
        <f t="shared" si="3"/>
        <v>42234</v>
      </c>
      <c r="C118" s="30" t="str">
        <f t="shared" si="3"/>
        <v>NA</v>
      </c>
      <c r="D118" s="30">
        <f t="shared" si="3"/>
        <v>1055.8500000000001</v>
      </c>
      <c r="E118" s="30">
        <f t="shared" si="3"/>
        <v>0</v>
      </c>
      <c r="F118" s="30">
        <f t="shared" si="3"/>
        <v>0</v>
      </c>
      <c r="G118" s="30">
        <f t="shared" si="3"/>
        <v>0</v>
      </c>
      <c r="H118" s="30">
        <f t="shared" si="3"/>
        <v>17948</v>
      </c>
      <c r="I118" s="30">
        <f t="shared" si="3"/>
        <v>21132.64866576012</v>
      </c>
      <c r="J118" s="30">
        <f t="shared" si="3"/>
        <v>3654.4932998640179</v>
      </c>
      <c r="K118" s="30">
        <f t="shared" si="3"/>
        <v>60182</v>
      </c>
      <c r="L118" s="30">
        <f t="shared" si="3"/>
        <v>21132.64866576012</v>
      </c>
      <c r="M118" s="30">
        <f t="shared" si="3"/>
        <v>4710.3432998640183</v>
      </c>
    </row>
    <row r="119" spans="1:13" ht="15.75" thickBot="1" x14ac:dyDescent="0.3">
      <c r="A119" s="27">
        <v>2017</v>
      </c>
      <c r="B119" s="30">
        <f t="shared" si="3"/>
        <v>59974</v>
      </c>
      <c r="C119" s="30" t="str">
        <f t="shared" si="3"/>
        <v>NA</v>
      </c>
      <c r="D119" s="30">
        <f t="shared" si="3"/>
        <v>1499.3500000000001</v>
      </c>
      <c r="E119" s="30">
        <f t="shared" si="3"/>
        <v>0</v>
      </c>
      <c r="F119" s="30">
        <f t="shared" si="3"/>
        <v>0</v>
      </c>
      <c r="G119" s="30">
        <f t="shared" si="3"/>
        <v>0</v>
      </c>
      <c r="H119" s="30">
        <f t="shared" si="3"/>
        <v>21945</v>
      </c>
      <c r="I119" s="30">
        <f t="shared" si="3"/>
        <v>18604</v>
      </c>
      <c r="J119" s="30">
        <f t="shared" si="3"/>
        <v>3383.1149999999998</v>
      </c>
      <c r="K119" s="30">
        <f t="shared" si="3"/>
        <v>81919</v>
      </c>
      <c r="L119" s="30">
        <f t="shared" si="3"/>
        <v>18604</v>
      </c>
      <c r="M119" s="30">
        <f t="shared" si="3"/>
        <v>4882.4650000000001</v>
      </c>
    </row>
    <row r="120" spans="1:13" ht="15.75" thickBot="1" x14ac:dyDescent="0.3">
      <c r="A120" s="27">
        <v>2018</v>
      </c>
      <c r="B120" s="30">
        <f t="shared" si="3"/>
        <v>47792</v>
      </c>
      <c r="C120" s="30" t="str">
        <f t="shared" si="3"/>
        <v>NA</v>
      </c>
      <c r="D120" s="30">
        <f t="shared" si="3"/>
        <v>1194.8</v>
      </c>
      <c r="E120" s="30">
        <f t="shared" si="3"/>
        <v>0</v>
      </c>
      <c r="F120" s="30">
        <f t="shared" si="3"/>
        <v>0</v>
      </c>
      <c r="G120" s="30">
        <f t="shared" si="3"/>
        <v>0</v>
      </c>
      <c r="H120" s="30">
        <f t="shared" si="3"/>
        <v>10603</v>
      </c>
      <c r="I120" s="30">
        <f t="shared" si="3"/>
        <v>10321</v>
      </c>
      <c r="J120" s="30">
        <f t="shared" si="3"/>
        <v>1834.431</v>
      </c>
      <c r="K120" s="30">
        <f t="shared" si="3"/>
        <v>58395</v>
      </c>
      <c r="L120" s="30">
        <f t="shared" si="3"/>
        <v>10321</v>
      </c>
      <c r="M120" s="30">
        <f t="shared" si="3"/>
        <v>3029.2309999999998</v>
      </c>
    </row>
    <row r="121" spans="1:13" ht="15.75" thickBot="1" x14ac:dyDescent="0.3">
      <c r="A121" s="27">
        <v>2019</v>
      </c>
      <c r="B121" s="30">
        <f t="shared" si="3"/>
        <v>41665</v>
      </c>
      <c r="C121" s="30" t="str">
        <f t="shared" si="3"/>
        <v>NA</v>
      </c>
      <c r="D121" s="30">
        <f t="shared" si="3"/>
        <v>1041.625</v>
      </c>
      <c r="E121" s="30">
        <f t="shared" si="3"/>
        <v>0</v>
      </c>
      <c r="F121" s="30">
        <f t="shared" si="3"/>
        <v>0</v>
      </c>
      <c r="G121" s="30">
        <f t="shared" si="3"/>
        <v>0</v>
      </c>
      <c r="H121" s="30">
        <f t="shared" si="3"/>
        <v>10714</v>
      </c>
      <c r="I121" s="30">
        <f t="shared" si="3"/>
        <v>6988</v>
      </c>
      <c r="J121" s="30">
        <f t="shared" si="3"/>
        <v>1337.4780000000001</v>
      </c>
      <c r="K121" s="30">
        <f t="shared" si="3"/>
        <v>52379</v>
      </c>
      <c r="L121" s="30">
        <f t="shared" si="3"/>
        <v>6988</v>
      </c>
      <c r="M121" s="30">
        <f t="shared" si="3"/>
        <v>2379.1030000000001</v>
      </c>
    </row>
    <row r="122" spans="1:13" ht="15.75" thickBot="1" x14ac:dyDescent="0.3">
      <c r="A122" s="9">
        <v>2020</v>
      </c>
      <c r="B122" s="30">
        <f t="shared" si="3"/>
        <v>14937</v>
      </c>
      <c r="C122" s="30" t="str">
        <f t="shared" si="3"/>
        <v>NA</v>
      </c>
      <c r="D122" s="30">
        <f t="shared" si="3"/>
        <v>373.42500000000001</v>
      </c>
      <c r="E122" s="30">
        <f t="shared" si="3"/>
        <v>0</v>
      </c>
      <c r="F122" s="30">
        <f t="shared" si="3"/>
        <v>0</v>
      </c>
      <c r="G122" s="30">
        <f t="shared" si="3"/>
        <v>0</v>
      </c>
      <c r="H122" s="30">
        <f t="shared" si="3"/>
        <v>7659</v>
      </c>
      <c r="I122" s="30">
        <f t="shared" si="3"/>
        <v>7536</v>
      </c>
      <c r="J122" s="30">
        <f t="shared" si="3"/>
        <v>1337.4780000000001</v>
      </c>
      <c r="K122" s="30">
        <f t="shared" si="3"/>
        <v>22596</v>
      </c>
      <c r="L122" s="30">
        <f t="shared" si="3"/>
        <v>7536</v>
      </c>
      <c r="M122" s="30">
        <f t="shared" si="3"/>
        <v>1710.903</v>
      </c>
    </row>
    <row r="123" spans="1:13" ht="15.75" thickBot="1" x14ac:dyDescent="0.3">
      <c r="A123" s="155">
        <v>2021</v>
      </c>
      <c r="B123" s="50">
        <f t="shared" si="3"/>
        <v>27498</v>
      </c>
      <c r="C123" s="50" t="str">
        <f t="shared" si="3"/>
        <v>NA</v>
      </c>
      <c r="D123" s="50">
        <f t="shared" si="3"/>
        <v>687.25</v>
      </c>
      <c r="E123" s="50">
        <f t="shared" si="3"/>
        <v>0</v>
      </c>
      <c r="F123" s="50">
        <f t="shared" si="3"/>
        <v>0</v>
      </c>
      <c r="G123" s="50">
        <f t="shared" si="3"/>
        <v>0</v>
      </c>
      <c r="H123" s="50">
        <f t="shared" si="3"/>
        <v>17813</v>
      </c>
      <c r="I123" s="50">
        <f t="shared" si="3"/>
        <v>13627</v>
      </c>
      <c r="J123" s="50">
        <f t="shared" si="3"/>
        <v>2525.0279999999998</v>
      </c>
      <c r="K123" s="50">
        <f t="shared" si="3"/>
        <v>45311</v>
      </c>
      <c r="L123" s="50">
        <f t="shared" si="3"/>
        <v>13627</v>
      </c>
      <c r="M123" s="50">
        <f t="shared" si="3"/>
        <v>3212.2779999999998</v>
      </c>
    </row>
    <row r="124" spans="1:13" ht="15.75" thickBot="1" x14ac:dyDescent="0.3">
      <c r="A124" s="155">
        <v>2022</v>
      </c>
      <c r="B124" s="50">
        <f t="shared" si="3"/>
        <v>60655</v>
      </c>
      <c r="C124" s="50" t="str">
        <f t="shared" si="3"/>
        <v>NA</v>
      </c>
      <c r="D124" s="50">
        <f t="shared" si="3"/>
        <v>1516</v>
      </c>
      <c r="E124" s="50">
        <f t="shared" si="3"/>
        <v>0</v>
      </c>
      <c r="F124" s="50">
        <f t="shared" si="3"/>
        <v>0</v>
      </c>
      <c r="G124" s="50">
        <f t="shared" si="3"/>
        <v>0</v>
      </c>
      <c r="H124" s="50">
        <f t="shared" si="3"/>
        <v>24701</v>
      </c>
      <c r="I124" s="50">
        <f t="shared" si="3"/>
        <v>12233</v>
      </c>
      <c r="J124" s="50">
        <f t="shared" si="3"/>
        <v>2502</v>
      </c>
      <c r="K124" s="50">
        <f t="shared" si="3"/>
        <v>85356</v>
      </c>
      <c r="L124" s="50">
        <f t="shared" si="3"/>
        <v>12233</v>
      </c>
      <c r="M124" s="50">
        <f t="shared" si="3"/>
        <v>4018</v>
      </c>
    </row>
    <row r="125" spans="1:13" x14ac:dyDescent="0.25">
      <c r="A125" s="203" t="s">
        <v>89</v>
      </c>
    </row>
    <row r="126" spans="1:13" x14ac:dyDescent="0.25">
      <c r="A126" s="203" t="s">
        <v>90</v>
      </c>
    </row>
    <row r="127" spans="1:13" x14ac:dyDescent="0.25">
      <c r="A127" s="203" t="s">
        <v>74</v>
      </c>
    </row>
  </sheetData>
  <mergeCells count="12">
    <mergeCell ref="A2:A4"/>
    <mergeCell ref="B2:M2"/>
    <mergeCell ref="B3:D3"/>
    <mergeCell ref="E3:G3"/>
    <mergeCell ref="H3:J3"/>
    <mergeCell ref="K3:M3"/>
    <mergeCell ref="A103:A105"/>
    <mergeCell ref="B103:M103"/>
    <mergeCell ref="B104:D104"/>
    <mergeCell ref="E104:G104"/>
    <mergeCell ref="H104:J104"/>
    <mergeCell ref="K104:M104"/>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1"/>
  <dimension ref="A1:BA128"/>
  <sheetViews>
    <sheetView zoomScale="85" zoomScaleNormal="85" workbookViewId="0"/>
  </sheetViews>
  <sheetFormatPr defaultColWidth="8.140625" defaultRowHeight="15" x14ac:dyDescent="0.25"/>
  <cols>
    <col min="1" max="1" width="11.42578125" style="6" customWidth="1"/>
    <col min="2" max="2" width="9.140625" style="12" bestFit="1" customWidth="1"/>
    <col min="3" max="3" width="7.28515625" style="12" customWidth="1"/>
    <col min="4" max="4" width="8.140625" style="12"/>
    <col min="5" max="5" width="9.140625" style="12" bestFit="1" customWidth="1"/>
    <col min="6" max="6" width="5.85546875" style="12" customWidth="1"/>
    <col min="7" max="7" width="8.140625" style="12"/>
    <col min="8" max="8" width="9.140625" style="12" bestFit="1" customWidth="1"/>
    <col min="9" max="9" width="8" style="12" bestFit="1" customWidth="1"/>
    <col min="10" max="10" width="8.140625" style="12"/>
    <col min="11" max="11" width="9.140625" style="12" bestFit="1" customWidth="1"/>
    <col min="12" max="53" width="8.140625" style="12"/>
    <col min="54" max="16384" width="8.140625" style="6"/>
  </cols>
  <sheetData>
    <row r="1" spans="1:15" ht="15.75" thickBot="1" x14ac:dyDescent="0.3">
      <c r="A1" s="6" t="s">
        <v>148</v>
      </c>
    </row>
    <row r="2" spans="1:15" ht="15.75" thickBot="1" x14ac:dyDescent="0.3">
      <c r="A2" s="259" t="s">
        <v>5</v>
      </c>
      <c r="B2" s="262" t="s">
        <v>91</v>
      </c>
      <c r="C2" s="263"/>
      <c r="D2" s="263"/>
      <c r="E2" s="263"/>
      <c r="F2" s="263"/>
      <c r="G2" s="263"/>
      <c r="H2" s="263"/>
      <c r="I2" s="263"/>
      <c r="J2" s="263"/>
      <c r="K2" s="263"/>
      <c r="L2" s="263"/>
      <c r="M2" s="264"/>
      <c r="N2" s="56"/>
      <c r="O2" s="56"/>
    </row>
    <row r="3" spans="1:15" ht="15.75" thickBot="1" x14ac:dyDescent="0.3">
      <c r="A3" s="260"/>
      <c r="B3" s="262" t="s">
        <v>92</v>
      </c>
      <c r="C3" s="263"/>
      <c r="D3" s="264"/>
      <c r="E3" s="262" t="s">
        <v>93</v>
      </c>
      <c r="F3" s="263"/>
      <c r="G3" s="264"/>
      <c r="H3" s="265" t="s">
        <v>8</v>
      </c>
      <c r="I3" s="263"/>
      <c r="J3" s="264"/>
      <c r="K3" s="262" t="s">
        <v>9</v>
      </c>
      <c r="L3" s="263"/>
      <c r="M3" s="264"/>
      <c r="N3" s="56"/>
      <c r="O3" s="56"/>
    </row>
    <row r="4" spans="1:15" ht="15.75" thickBot="1" x14ac:dyDescent="0.3">
      <c r="A4" s="261"/>
      <c r="B4" s="38" t="s">
        <v>29</v>
      </c>
      <c r="C4" s="38" t="s">
        <v>30</v>
      </c>
      <c r="D4" s="38" t="s">
        <v>21</v>
      </c>
      <c r="E4" s="38" t="s">
        <v>29</v>
      </c>
      <c r="F4" s="38" t="s">
        <v>30</v>
      </c>
      <c r="G4" s="93" t="s">
        <v>21</v>
      </c>
      <c r="H4" s="93" t="s">
        <v>29</v>
      </c>
      <c r="I4" s="38" t="s">
        <v>30</v>
      </c>
      <c r="J4" s="93" t="s">
        <v>21</v>
      </c>
      <c r="K4" s="38" t="s">
        <v>29</v>
      </c>
      <c r="L4" s="93" t="s">
        <v>30</v>
      </c>
      <c r="M4" s="93" t="s">
        <v>21</v>
      </c>
      <c r="N4" s="56"/>
      <c r="O4" s="56"/>
    </row>
    <row r="5" spans="1:15" ht="15.75" thickBot="1" x14ac:dyDescent="0.3">
      <c r="A5" s="23">
        <v>1975</v>
      </c>
      <c r="B5" s="55">
        <v>323000</v>
      </c>
      <c r="C5" s="55">
        <v>0</v>
      </c>
      <c r="D5" s="55">
        <v>9690</v>
      </c>
      <c r="E5" s="55"/>
      <c r="F5" s="55"/>
      <c r="G5" s="55"/>
      <c r="H5" s="55">
        <v>34870</v>
      </c>
      <c r="I5" s="55" t="s">
        <v>60</v>
      </c>
      <c r="J5" s="55">
        <v>2406.0300000000002</v>
      </c>
      <c r="K5" s="55">
        <v>357870</v>
      </c>
      <c r="L5" s="55" t="s">
        <v>60</v>
      </c>
      <c r="M5" s="55">
        <v>12096.03</v>
      </c>
      <c r="N5" s="54"/>
      <c r="O5" s="54"/>
    </row>
    <row r="6" spans="1:15" ht="15.75" thickBot="1" x14ac:dyDescent="0.3">
      <c r="A6" s="23">
        <v>1976</v>
      </c>
      <c r="B6" s="55">
        <v>288400</v>
      </c>
      <c r="C6" s="55">
        <v>0</v>
      </c>
      <c r="D6" s="55">
        <v>8652</v>
      </c>
      <c r="E6" s="55"/>
      <c r="F6" s="55"/>
      <c r="G6" s="55"/>
      <c r="H6" s="55">
        <v>42527</v>
      </c>
      <c r="I6" s="55" t="s">
        <v>60</v>
      </c>
      <c r="J6" s="55">
        <v>2934.3630000000003</v>
      </c>
      <c r="K6" s="55">
        <v>330927</v>
      </c>
      <c r="L6" s="55" t="s">
        <v>60</v>
      </c>
      <c r="M6" s="55">
        <v>11586.363000000001</v>
      </c>
      <c r="N6" s="54"/>
      <c r="O6" s="54"/>
    </row>
    <row r="7" spans="1:15" ht="15.75" thickBot="1" x14ac:dyDescent="0.3">
      <c r="A7" s="23">
        <v>1977</v>
      </c>
      <c r="B7" s="55">
        <v>255600</v>
      </c>
      <c r="C7" s="55">
        <v>0</v>
      </c>
      <c r="D7" s="55">
        <v>7668</v>
      </c>
      <c r="E7" s="55"/>
      <c r="F7" s="55"/>
      <c r="G7" s="55"/>
      <c r="H7" s="55">
        <v>58838</v>
      </c>
      <c r="I7" s="55" t="s">
        <v>60</v>
      </c>
      <c r="J7" s="55">
        <v>4059.8220000000001</v>
      </c>
      <c r="K7" s="55">
        <v>314438</v>
      </c>
      <c r="L7" s="55" t="s">
        <v>60</v>
      </c>
      <c r="M7" s="55">
        <v>11727.822</v>
      </c>
      <c r="N7" s="54"/>
      <c r="O7" s="54"/>
    </row>
    <row r="8" spans="1:15" ht="15.75" thickBot="1" x14ac:dyDescent="0.3">
      <c r="A8" s="23">
        <v>1978</v>
      </c>
      <c r="B8" s="55">
        <v>189100</v>
      </c>
      <c r="C8" s="55">
        <v>0</v>
      </c>
      <c r="D8" s="55">
        <v>5673</v>
      </c>
      <c r="E8" s="55"/>
      <c r="F8" s="55"/>
      <c r="G8" s="55"/>
      <c r="H8" s="55">
        <v>56582</v>
      </c>
      <c r="I8" s="55" t="s">
        <v>60</v>
      </c>
      <c r="J8" s="55">
        <v>3904.1580000000004</v>
      </c>
      <c r="K8" s="55">
        <v>245682</v>
      </c>
      <c r="L8" s="55" t="s">
        <v>60</v>
      </c>
      <c r="M8" s="55">
        <v>9577.1579999999994</v>
      </c>
      <c r="N8" s="54"/>
      <c r="O8" s="54"/>
    </row>
    <row r="9" spans="1:15" ht="15.75" thickBot="1" x14ac:dyDescent="0.3">
      <c r="A9" s="23">
        <v>1979</v>
      </c>
      <c r="B9" s="55">
        <v>169691</v>
      </c>
      <c r="C9" s="55">
        <v>0</v>
      </c>
      <c r="D9" s="55">
        <v>5090.7299999999996</v>
      </c>
      <c r="E9" s="55">
        <v>7865</v>
      </c>
      <c r="F9" s="55">
        <v>0</v>
      </c>
      <c r="G9" s="55">
        <v>235.95</v>
      </c>
      <c r="H9" s="55">
        <v>38700</v>
      </c>
      <c r="I9" s="55" t="s">
        <v>60</v>
      </c>
      <c r="J9" s="55">
        <v>2670.3</v>
      </c>
      <c r="K9" s="55">
        <v>216256</v>
      </c>
      <c r="L9" s="55" t="s">
        <v>60</v>
      </c>
      <c r="M9" s="55">
        <v>7996.98</v>
      </c>
      <c r="N9" s="54"/>
      <c r="O9" s="54"/>
    </row>
    <row r="10" spans="1:15" ht="15.75" thickBot="1" x14ac:dyDescent="0.3">
      <c r="A10" s="23">
        <v>1980</v>
      </c>
      <c r="B10" s="55">
        <v>113568.83370399832</v>
      </c>
      <c r="C10" s="55">
        <v>0</v>
      </c>
      <c r="D10" s="55">
        <v>3407.0650111199493</v>
      </c>
      <c r="E10" s="55">
        <v>35604</v>
      </c>
      <c r="F10" s="55">
        <v>0</v>
      </c>
      <c r="G10" s="55">
        <v>1068.1199999999999</v>
      </c>
      <c r="H10" s="55">
        <v>15011</v>
      </c>
      <c r="I10" s="55" t="s">
        <v>60</v>
      </c>
      <c r="J10" s="55">
        <v>1035.759</v>
      </c>
      <c r="K10" s="55">
        <v>164183.8337039983</v>
      </c>
      <c r="L10" s="55" t="s">
        <v>60</v>
      </c>
      <c r="M10" s="55">
        <v>5510.9440111199492</v>
      </c>
      <c r="N10" s="54"/>
      <c r="O10" s="54"/>
    </row>
    <row r="11" spans="1:15" ht="15.75" thickBot="1" x14ac:dyDescent="0.3">
      <c r="A11" s="23">
        <v>1981</v>
      </c>
      <c r="B11" s="55">
        <v>35881.28441270419</v>
      </c>
      <c r="C11" s="55">
        <v>0</v>
      </c>
      <c r="D11" s="55">
        <v>1076.4385323811257</v>
      </c>
      <c r="E11" s="55">
        <v>54190</v>
      </c>
      <c r="F11" s="55">
        <v>0</v>
      </c>
      <c r="G11" s="55">
        <v>1625.7</v>
      </c>
      <c r="H11" s="55">
        <v>21151</v>
      </c>
      <c r="I11" s="55" t="s">
        <v>60</v>
      </c>
      <c r="J11" s="55">
        <v>1459.4190000000001</v>
      </c>
      <c r="K11" s="55">
        <v>111222.28441270419</v>
      </c>
      <c r="L11" s="55" t="s">
        <v>60</v>
      </c>
      <c r="M11" s="55">
        <v>4161.5575323811254</v>
      </c>
      <c r="N11" s="54"/>
      <c r="O11" s="54"/>
    </row>
    <row r="12" spans="1:15" ht="15.75" thickBot="1" x14ac:dyDescent="0.3">
      <c r="A12" s="23">
        <v>1982</v>
      </c>
      <c r="B12" s="55">
        <v>94288.762014515494</v>
      </c>
      <c r="C12" s="55">
        <v>0</v>
      </c>
      <c r="D12" s="55">
        <v>2828.6628604354646</v>
      </c>
      <c r="E12" s="55">
        <v>69001</v>
      </c>
      <c r="F12" s="55">
        <v>0</v>
      </c>
      <c r="G12" s="55">
        <v>2070.0299999999997</v>
      </c>
      <c r="H12" s="55">
        <v>31236</v>
      </c>
      <c r="I12" s="55" t="s">
        <v>60</v>
      </c>
      <c r="J12" s="55">
        <v>2155.2840000000001</v>
      </c>
      <c r="K12" s="55">
        <v>194525.76201451549</v>
      </c>
      <c r="L12" s="55" t="s">
        <v>60</v>
      </c>
      <c r="M12" s="55">
        <v>7053.9768604354649</v>
      </c>
      <c r="N12" s="54"/>
      <c r="O12" s="54"/>
    </row>
    <row r="13" spans="1:15" ht="15.75" thickBot="1" x14ac:dyDescent="0.3">
      <c r="A13" s="23">
        <v>1983</v>
      </c>
      <c r="B13" s="55">
        <v>32877.410209758593</v>
      </c>
      <c r="C13" s="55">
        <v>0</v>
      </c>
      <c r="D13" s="55">
        <v>986.32230629275773</v>
      </c>
      <c r="E13" s="55">
        <v>35582</v>
      </c>
      <c r="F13" s="55">
        <v>0</v>
      </c>
      <c r="G13" s="55">
        <v>1067.46</v>
      </c>
      <c r="H13" s="55">
        <v>23206</v>
      </c>
      <c r="I13" s="55" t="s">
        <v>60</v>
      </c>
      <c r="J13" s="55">
        <v>1601.2140000000002</v>
      </c>
      <c r="K13" s="55">
        <v>91665.410209758586</v>
      </c>
      <c r="L13" s="55" t="s">
        <v>60</v>
      </c>
      <c r="M13" s="55">
        <v>3654.9963062927582</v>
      </c>
      <c r="N13" s="54"/>
      <c r="O13" s="54"/>
    </row>
    <row r="14" spans="1:15" ht="15.75" thickBot="1" x14ac:dyDescent="0.3">
      <c r="A14" s="23">
        <v>1984</v>
      </c>
      <c r="B14" s="55">
        <v>73480.773584411509</v>
      </c>
      <c r="C14" s="55">
        <v>0</v>
      </c>
      <c r="D14" s="55">
        <v>2204.4232075323453</v>
      </c>
      <c r="E14" s="55">
        <v>62544</v>
      </c>
      <c r="F14" s="55">
        <v>0</v>
      </c>
      <c r="G14" s="55">
        <v>1876.32</v>
      </c>
      <c r="H14" s="55">
        <v>43760</v>
      </c>
      <c r="I14" s="55" t="s">
        <v>60</v>
      </c>
      <c r="J14" s="55">
        <v>3019.44</v>
      </c>
      <c r="K14" s="55">
        <v>179784.77358441151</v>
      </c>
      <c r="L14" s="55" t="s">
        <v>60</v>
      </c>
      <c r="M14" s="55">
        <v>7100.1832075323455</v>
      </c>
      <c r="N14" s="54"/>
      <c r="O14" s="54"/>
    </row>
    <row r="15" spans="1:15" ht="15.75" thickBot="1" x14ac:dyDescent="0.3">
      <c r="A15" s="23">
        <v>1985</v>
      </c>
      <c r="B15" s="55">
        <v>74981.920731707316</v>
      </c>
      <c r="C15" s="55">
        <v>0</v>
      </c>
      <c r="D15" s="55">
        <v>2249.4576219512196</v>
      </c>
      <c r="E15" s="55">
        <v>81836</v>
      </c>
      <c r="F15" s="55">
        <v>0</v>
      </c>
      <c r="G15" s="55">
        <v>2455.08</v>
      </c>
      <c r="H15" s="55">
        <v>45444</v>
      </c>
      <c r="I15" s="55" t="s">
        <v>60</v>
      </c>
      <c r="J15" s="55">
        <v>3135.6360000000004</v>
      </c>
      <c r="K15" s="55">
        <v>202261.9207317073</v>
      </c>
      <c r="L15" s="55" t="s">
        <v>60</v>
      </c>
      <c r="M15" s="55">
        <v>7840.1736219512204</v>
      </c>
      <c r="N15" s="54"/>
      <c r="O15" s="54"/>
    </row>
    <row r="16" spans="1:15" ht="15.75" thickBot="1" x14ac:dyDescent="0.3">
      <c r="A16" s="23">
        <v>1986</v>
      </c>
      <c r="B16" s="55">
        <v>168037.83745557765</v>
      </c>
      <c r="C16" s="55">
        <v>0</v>
      </c>
      <c r="D16" s="55">
        <v>5041.135123667329</v>
      </c>
      <c r="E16" s="55">
        <v>120379</v>
      </c>
      <c r="F16" s="55">
        <v>0</v>
      </c>
      <c r="G16" s="55">
        <v>3611.37</v>
      </c>
      <c r="H16" s="55">
        <v>57993</v>
      </c>
      <c r="I16" s="55" t="s">
        <v>60</v>
      </c>
      <c r="J16" s="55">
        <v>4001.5170000000003</v>
      </c>
      <c r="K16" s="55">
        <v>346409.83745557768</v>
      </c>
      <c r="L16" s="55" t="s">
        <v>60</v>
      </c>
      <c r="M16" s="55">
        <v>12654.022123667328</v>
      </c>
      <c r="N16" s="54"/>
      <c r="O16" s="54"/>
    </row>
    <row r="17" spans="1:15" ht="15.75" thickBot="1" x14ac:dyDescent="0.3">
      <c r="A17" s="23">
        <v>1987</v>
      </c>
      <c r="B17" s="55">
        <v>340931.13772391679</v>
      </c>
      <c r="C17" s="55">
        <v>0</v>
      </c>
      <c r="D17" s="55">
        <v>10227.934131717504</v>
      </c>
      <c r="E17" s="55">
        <v>156013</v>
      </c>
      <c r="F17" s="55">
        <v>0</v>
      </c>
      <c r="G17" s="55">
        <v>4680.3899999999994</v>
      </c>
      <c r="H17" s="55">
        <v>105834.4</v>
      </c>
      <c r="I17" s="55" t="s">
        <v>60</v>
      </c>
      <c r="J17" s="55">
        <v>7302.5736000000006</v>
      </c>
      <c r="K17" s="55">
        <v>602778.53772391682</v>
      </c>
      <c r="L17" s="55" t="s">
        <v>60</v>
      </c>
      <c r="M17" s="55">
        <v>22210.897731717505</v>
      </c>
      <c r="N17" s="54"/>
      <c r="O17" s="54"/>
    </row>
    <row r="18" spans="1:15" ht="15.75" thickBot="1" x14ac:dyDescent="0.3">
      <c r="A18" s="23">
        <v>1988</v>
      </c>
      <c r="B18" s="55">
        <v>341113.9472124413</v>
      </c>
      <c r="C18" s="55">
        <v>0</v>
      </c>
      <c r="D18" s="55">
        <v>10233.418416373239</v>
      </c>
      <c r="E18" s="55">
        <v>168059</v>
      </c>
      <c r="F18" s="55">
        <v>0</v>
      </c>
      <c r="G18" s="55">
        <v>5041.7699999999995</v>
      </c>
      <c r="H18" s="55">
        <v>97636.6</v>
      </c>
      <c r="I18" s="55" t="s">
        <v>60</v>
      </c>
      <c r="J18" s="55">
        <v>6736.925400000001</v>
      </c>
      <c r="K18" s="55">
        <v>606809.54721244134</v>
      </c>
      <c r="L18" s="55" t="s">
        <v>60</v>
      </c>
      <c r="M18" s="55">
        <v>22012.113816373239</v>
      </c>
      <c r="N18" s="54"/>
      <c r="O18" s="54"/>
    </row>
    <row r="19" spans="1:15" ht="15.75" thickBot="1" x14ac:dyDescent="0.3">
      <c r="A19" s="23">
        <v>1989</v>
      </c>
      <c r="B19" s="55">
        <v>146739.20083362688</v>
      </c>
      <c r="C19" s="55">
        <v>0</v>
      </c>
      <c r="D19" s="55">
        <v>4402.1760250088064</v>
      </c>
      <c r="E19" s="55">
        <v>148953</v>
      </c>
      <c r="F19" s="55">
        <v>0</v>
      </c>
      <c r="G19" s="55">
        <v>4468.59</v>
      </c>
      <c r="H19" s="55">
        <v>88084.9</v>
      </c>
      <c r="I19" s="55" t="s">
        <v>60</v>
      </c>
      <c r="J19" s="55">
        <v>6077.8581000000004</v>
      </c>
      <c r="K19" s="55">
        <v>383777.10083362693</v>
      </c>
      <c r="L19" s="55" t="s">
        <v>60</v>
      </c>
      <c r="M19" s="55">
        <v>14948.624125008806</v>
      </c>
      <c r="N19" s="54"/>
      <c r="O19" s="54"/>
    </row>
    <row r="20" spans="1:15" ht="15.75" thickBot="1" x14ac:dyDescent="0.3">
      <c r="A20" s="23">
        <v>1990</v>
      </c>
      <c r="B20" s="55">
        <v>63602.235821834242</v>
      </c>
      <c r="C20" s="55">
        <v>0</v>
      </c>
      <c r="D20" s="55">
        <v>1908.0670746550272</v>
      </c>
      <c r="E20" s="55">
        <v>98957</v>
      </c>
      <c r="F20" s="55">
        <v>0</v>
      </c>
      <c r="G20" s="55">
        <v>2968.71</v>
      </c>
      <c r="H20" s="55">
        <v>79466.899999999994</v>
      </c>
      <c r="I20" s="55" t="s">
        <v>60</v>
      </c>
      <c r="J20" s="55">
        <v>5483.2160999999996</v>
      </c>
      <c r="K20" s="55">
        <v>242026.13582183424</v>
      </c>
      <c r="L20" s="55" t="s">
        <v>60</v>
      </c>
      <c r="M20" s="55">
        <v>10359.993174655026</v>
      </c>
      <c r="N20" s="54"/>
      <c r="O20" s="54"/>
    </row>
    <row r="21" spans="1:15" ht="15.75" thickBot="1" x14ac:dyDescent="0.3">
      <c r="A21" s="23">
        <v>1991</v>
      </c>
      <c r="B21" s="55">
        <v>53935.084064316907</v>
      </c>
      <c r="C21" s="55">
        <v>0</v>
      </c>
      <c r="D21" s="55">
        <v>1618.0525219295071</v>
      </c>
      <c r="E21" s="55">
        <v>63007</v>
      </c>
      <c r="F21" s="55">
        <v>0</v>
      </c>
      <c r="G21" s="55">
        <v>1890.21</v>
      </c>
      <c r="H21" s="55">
        <v>79261.8</v>
      </c>
      <c r="I21" s="55" t="s">
        <v>60</v>
      </c>
      <c r="J21" s="55">
        <v>5469.0642000000007</v>
      </c>
      <c r="K21" s="55">
        <v>196203.88406431692</v>
      </c>
      <c r="L21" s="55" t="s">
        <v>60</v>
      </c>
      <c r="M21" s="55">
        <v>8977.3267219295085</v>
      </c>
      <c r="N21" s="54"/>
      <c r="O21" s="54"/>
    </row>
    <row r="22" spans="1:15" ht="15.75" thickBot="1" x14ac:dyDescent="0.3">
      <c r="A22" s="23">
        <v>1992</v>
      </c>
      <c r="B22" s="55">
        <v>24063.233026367077</v>
      </c>
      <c r="C22" s="55">
        <v>0</v>
      </c>
      <c r="D22" s="55">
        <v>721.89699079101229</v>
      </c>
      <c r="E22" s="55">
        <v>44160</v>
      </c>
      <c r="F22" s="55">
        <v>0</v>
      </c>
      <c r="G22" s="55">
        <v>1324.8</v>
      </c>
      <c r="H22" s="55">
        <v>56413</v>
      </c>
      <c r="I22" s="55" t="s">
        <v>60</v>
      </c>
      <c r="J22" s="55">
        <v>3892.4970000000003</v>
      </c>
      <c r="K22" s="55">
        <v>124636.23302636707</v>
      </c>
      <c r="L22" s="55" t="s">
        <v>60</v>
      </c>
      <c r="M22" s="55">
        <v>5939.1939907910128</v>
      </c>
      <c r="N22" s="54"/>
      <c r="O22" s="54"/>
    </row>
    <row r="23" spans="1:15" ht="15.75" thickBot="1" x14ac:dyDescent="0.3">
      <c r="A23" s="23">
        <v>1993</v>
      </c>
      <c r="B23" s="55">
        <v>19928.777461833313</v>
      </c>
      <c r="C23" s="55">
        <v>0</v>
      </c>
      <c r="D23" s="55">
        <v>597.86332385499941</v>
      </c>
      <c r="E23" s="55">
        <v>62714</v>
      </c>
      <c r="F23" s="55">
        <v>0</v>
      </c>
      <c r="G23" s="55">
        <v>1881.4199999999998</v>
      </c>
      <c r="H23" s="55">
        <v>64993.7</v>
      </c>
      <c r="I23" s="55" t="s">
        <v>60</v>
      </c>
      <c r="J23" s="55">
        <v>4484.5653000000002</v>
      </c>
      <c r="K23" s="55">
        <v>147636.47746183333</v>
      </c>
      <c r="L23" s="55" t="s">
        <v>60</v>
      </c>
      <c r="M23" s="55">
        <v>6963.8486238549995</v>
      </c>
      <c r="N23" s="54"/>
      <c r="O23" s="54"/>
    </row>
    <row r="24" spans="1:15" ht="15.75" thickBot="1" x14ac:dyDescent="0.3">
      <c r="A24" s="23">
        <v>1994</v>
      </c>
      <c r="B24" s="55">
        <v>2772.8134381673153</v>
      </c>
      <c r="C24" s="55">
        <v>0</v>
      </c>
      <c r="D24" s="55">
        <v>83.184403145019459</v>
      </c>
      <c r="E24" s="55">
        <v>37125</v>
      </c>
      <c r="F24" s="55">
        <v>0</v>
      </c>
      <c r="G24" s="55">
        <v>1113.75</v>
      </c>
      <c r="H24" s="55">
        <v>29633.200000000001</v>
      </c>
      <c r="I24" s="55" t="s">
        <v>60</v>
      </c>
      <c r="J24" s="55">
        <v>2044.6908000000003</v>
      </c>
      <c r="K24" s="55">
        <v>69531.013438167312</v>
      </c>
      <c r="L24" s="55" t="s">
        <v>60</v>
      </c>
      <c r="M24" s="55">
        <v>3241.6252031450194</v>
      </c>
      <c r="N24" s="54"/>
      <c r="O24" s="54"/>
    </row>
    <row r="25" spans="1:15" ht="15.75" thickBot="1" x14ac:dyDescent="0.3">
      <c r="A25" s="23">
        <v>1995</v>
      </c>
      <c r="B25" s="55">
        <v>777.05108055009828</v>
      </c>
      <c r="C25" s="55">
        <v>0</v>
      </c>
      <c r="D25" s="55">
        <v>23.311532416502949</v>
      </c>
      <c r="E25" s="55">
        <v>43216</v>
      </c>
      <c r="F25" s="55">
        <v>0</v>
      </c>
      <c r="G25" s="55">
        <v>1296.48</v>
      </c>
      <c r="H25" s="55">
        <v>36393.599999999999</v>
      </c>
      <c r="I25" s="55" t="s">
        <v>60</v>
      </c>
      <c r="J25" s="55">
        <v>2511.1584000000003</v>
      </c>
      <c r="K25" s="55">
        <v>80386.651080550102</v>
      </c>
      <c r="L25" s="55" t="s">
        <v>60</v>
      </c>
      <c r="M25" s="55">
        <v>3830.9499324165035</v>
      </c>
      <c r="N25" s="54"/>
      <c r="O25" s="54"/>
    </row>
    <row r="26" spans="1:15" ht="15.75" thickBot="1" x14ac:dyDescent="0.3">
      <c r="A26" s="23">
        <v>1996</v>
      </c>
      <c r="B26" s="55">
        <v>17774</v>
      </c>
      <c r="C26" s="55">
        <v>0</v>
      </c>
      <c r="D26" s="55">
        <v>533.22</v>
      </c>
      <c r="E26" s="55">
        <v>74872</v>
      </c>
      <c r="F26" s="55">
        <v>0</v>
      </c>
      <c r="G26" s="55">
        <v>2246.16</v>
      </c>
      <c r="H26" s="55">
        <v>31672.3</v>
      </c>
      <c r="I26" s="55" t="s">
        <v>60</v>
      </c>
      <c r="J26" s="55">
        <v>2185.3887</v>
      </c>
      <c r="K26" s="55">
        <v>124318.3</v>
      </c>
      <c r="L26" s="55" t="s">
        <v>60</v>
      </c>
      <c r="M26" s="55">
        <v>4964.7687000000005</v>
      </c>
      <c r="N26" s="54"/>
      <c r="O26" s="54"/>
    </row>
    <row r="27" spans="1:15" ht="15.75" thickBot="1" x14ac:dyDescent="0.3">
      <c r="A27" s="23">
        <v>1997</v>
      </c>
      <c r="B27" s="55">
        <v>11268</v>
      </c>
      <c r="C27" s="55">
        <v>0</v>
      </c>
      <c r="D27" s="55">
        <v>338.03999999999996</v>
      </c>
      <c r="E27" s="55">
        <v>79377</v>
      </c>
      <c r="F27" s="55">
        <v>0</v>
      </c>
      <c r="G27" s="55">
        <v>2381.31</v>
      </c>
      <c r="H27" s="55">
        <v>45983.5</v>
      </c>
      <c r="I27" s="55" t="s">
        <v>60</v>
      </c>
      <c r="J27" s="55">
        <v>3172.8615000000004</v>
      </c>
      <c r="K27" s="55">
        <v>136628.5</v>
      </c>
      <c r="L27" s="55" t="s">
        <v>60</v>
      </c>
      <c r="M27" s="55">
        <v>5892.2115000000003</v>
      </c>
      <c r="N27" s="54"/>
      <c r="O27" s="54"/>
    </row>
    <row r="28" spans="1:15" ht="15.75" thickBot="1" x14ac:dyDescent="0.3">
      <c r="A28" s="23">
        <v>1998</v>
      </c>
      <c r="B28" s="55">
        <v>6408.8</v>
      </c>
      <c r="C28" s="55">
        <v>0</v>
      </c>
      <c r="D28" s="55">
        <v>192.26400000000001</v>
      </c>
      <c r="E28" s="55">
        <v>49241</v>
      </c>
      <c r="F28" s="55">
        <v>0</v>
      </c>
      <c r="G28" s="55">
        <v>1477.23</v>
      </c>
      <c r="H28" s="55">
        <v>34341.800000000003</v>
      </c>
      <c r="I28" s="55" t="s">
        <v>60</v>
      </c>
      <c r="J28" s="55">
        <v>2369.5842000000002</v>
      </c>
      <c r="K28" s="55">
        <v>89991.6</v>
      </c>
      <c r="L28" s="55" t="s">
        <v>60</v>
      </c>
      <c r="M28" s="55">
        <v>4039.0782000000004</v>
      </c>
      <c r="N28" s="54"/>
      <c r="O28" s="54"/>
    </row>
    <row r="29" spans="1:15" ht="15.75" thickBot="1" x14ac:dyDescent="0.3">
      <c r="A29" s="23">
        <v>1999</v>
      </c>
      <c r="B29" s="55">
        <v>10090</v>
      </c>
      <c r="C29" s="55" t="s">
        <v>60</v>
      </c>
      <c r="D29" s="55">
        <v>302.7</v>
      </c>
      <c r="E29" s="55">
        <v>81976</v>
      </c>
      <c r="F29" s="55">
        <v>0</v>
      </c>
      <c r="G29" s="55">
        <v>2459.2799999999997</v>
      </c>
      <c r="H29" s="55">
        <v>45094.479999999996</v>
      </c>
      <c r="I29" s="55" t="s">
        <v>60</v>
      </c>
      <c r="J29" s="55">
        <v>3111.5191199999999</v>
      </c>
      <c r="K29" s="55">
        <v>137160.47999999998</v>
      </c>
      <c r="L29" s="55" t="s">
        <v>60</v>
      </c>
      <c r="M29" s="55">
        <v>5873.4991199999995</v>
      </c>
      <c r="N29" s="54"/>
      <c r="O29" s="54"/>
    </row>
    <row r="30" spans="1:15" ht="15.75" thickBot="1" x14ac:dyDescent="0.3">
      <c r="A30" s="23">
        <v>2000</v>
      </c>
      <c r="B30" s="55">
        <v>21760.1</v>
      </c>
      <c r="C30" s="55" t="s">
        <v>60</v>
      </c>
      <c r="D30" s="55">
        <v>652.80299999999988</v>
      </c>
      <c r="E30" s="55">
        <v>78717</v>
      </c>
      <c r="F30" s="55">
        <v>0</v>
      </c>
      <c r="G30" s="55">
        <v>2361.5099999999998</v>
      </c>
      <c r="H30" s="55">
        <v>49631</v>
      </c>
      <c r="I30" s="55" t="s">
        <v>60</v>
      </c>
      <c r="J30" s="55">
        <v>3424.5390000000002</v>
      </c>
      <c r="K30" s="55">
        <v>150108.1</v>
      </c>
      <c r="L30" s="55" t="s">
        <v>60</v>
      </c>
      <c r="M30" s="55">
        <v>6438.8519999999999</v>
      </c>
      <c r="N30" s="54"/>
      <c r="O30" s="54"/>
    </row>
    <row r="31" spans="1:15" ht="15.75" thickBot="1" x14ac:dyDescent="0.3">
      <c r="A31" s="23">
        <v>2001</v>
      </c>
      <c r="B31" s="57">
        <v>43278.436485183513</v>
      </c>
      <c r="C31" s="57">
        <v>3348.1740592659617</v>
      </c>
      <c r="D31" s="57">
        <v>2235.8418311499745</v>
      </c>
      <c r="E31" s="55">
        <v>201673.2</v>
      </c>
      <c r="F31" s="55">
        <v>0</v>
      </c>
      <c r="G31" s="55">
        <v>6050.1959999999999</v>
      </c>
      <c r="H31" s="55">
        <v>141852.70000000001</v>
      </c>
      <c r="I31" s="55">
        <v>16406</v>
      </c>
      <c r="J31" s="55">
        <v>12983.514600000002</v>
      </c>
      <c r="K31" s="55">
        <v>386804.33648518356</v>
      </c>
      <c r="L31" s="55">
        <v>19754.174059265963</v>
      </c>
      <c r="M31" s="55">
        <v>21269.552431149976</v>
      </c>
      <c r="N31" s="54"/>
      <c r="O31" s="54"/>
    </row>
    <row r="32" spans="1:15" ht="15.75" thickBot="1" x14ac:dyDescent="0.3">
      <c r="A32" s="23">
        <v>2002</v>
      </c>
      <c r="B32" s="57">
        <v>72682.960618308847</v>
      </c>
      <c r="C32" s="57">
        <v>6698.5575267645972</v>
      </c>
      <c r="D32" s="57">
        <v>4056.0849260433524</v>
      </c>
      <c r="E32" s="55">
        <v>196619</v>
      </c>
      <c r="F32" s="55">
        <v>0</v>
      </c>
      <c r="G32" s="55">
        <v>5898.57</v>
      </c>
      <c r="H32" s="55">
        <v>150735.91802030458</v>
      </c>
      <c r="I32" s="55">
        <v>21618.5</v>
      </c>
      <c r="J32" s="55">
        <v>14587.099843401018</v>
      </c>
      <c r="K32" s="55">
        <v>420037.87863861345</v>
      </c>
      <c r="L32" s="55">
        <v>28317.057526764598</v>
      </c>
      <c r="M32" s="55">
        <v>24541.754769444371</v>
      </c>
      <c r="N32" s="54"/>
      <c r="O32" s="54"/>
    </row>
    <row r="33" spans="1:15" ht="15.75" thickBot="1" x14ac:dyDescent="0.3">
      <c r="A33" s="23">
        <v>2003</v>
      </c>
      <c r="B33" s="55">
        <v>76797.25</v>
      </c>
      <c r="C33" s="55">
        <v>2395</v>
      </c>
      <c r="D33" s="55">
        <v>2974.5174999999999</v>
      </c>
      <c r="E33" s="55">
        <v>159067</v>
      </c>
      <c r="F33" s="55">
        <v>0</v>
      </c>
      <c r="G33" s="55">
        <v>4772.0099999999993</v>
      </c>
      <c r="H33" s="55">
        <v>149156.47182741118</v>
      </c>
      <c r="I33" s="55">
        <v>15966</v>
      </c>
      <c r="J33" s="55">
        <v>13276.476456091374</v>
      </c>
      <c r="K33" s="55">
        <v>385020.72182741121</v>
      </c>
      <c r="L33" s="55">
        <v>18361</v>
      </c>
      <c r="M33" s="55">
        <v>21023.003956091372</v>
      </c>
      <c r="N33" s="54"/>
      <c r="O33" s="54"/>
    </row>
    <row r="34" spans="1:15" ht="15.75" thickBot="1" x14ac:dyDescent="0.3">
      <c r="A34" s="23">
        <v>2004</v>
      </c>
      <c r="B34" s="55">
        <v>77877.017647058819</v>
      </c>
      <c r="C34" s="55">
        <v>5060.7058823529414</v>
      </c>
      <c r="D34" s="55">
        <v>3869.4670000000001</v>
      </c>
      <c r="E34" s="55">
        <v>168220</v>
      </c>
      <c r="F34" s="55">
        <v>0</v>
      </c>
      <c r="G34" s="55">
        <v>5046.5999999999995</v>
      </c>
      <c r="H34" s="55">
        <v>148961.35</v>
      </c>
      <c r="I34" s="55">
        <v>14786.5</v>
      </c>
      <c r="J34" s="55">
        <v>13061.244150000002</v>
      </c>
      <c r="K34" s="55">
        <v>395058.3676470588</v>
      </c>
      <c r="L34" s="55">
        <v>19847.205882352941</v>
      </c>
      <c r="M34" s="55">
        <v>21977.311150000001</v>
      </c>
      <c r="N34" s="54"/>
      <c r="O34" s="54"/>
    </row>
    <row r="35" spans="1:15" ht="15.75" thickBot="1" x14ac:dyDescent="0.3">
      <c r="A35" s="23">
        <v>2005</v>
      </c>
      <c r="B35" s="55">
        <v>46101.75</v>
      </c>
      <c r="C35" s="55">
        <v>1685</v>
      </c>
      <c r="D35" s="55">
        <v>1854.8525</v>
      </c>
      <c r="E35" s="55">
        <v>138197</v>
      </c>
      <c r="F35" s="55">
        <v>0</v>
      </c>
      <c r="G35" s="55">
        <v>4145.91</v>
      </c>
      <c r="H35" s="55">
        <v>91018.345454545459</v>
      </c>
      <c r="I35" s="55">
        <v>32235.818181818184</v>
      </c>
      <c r="J35" s="55">
        <v>12428.886872727273</v>
      </c>
      <c r="K35" s="55">
        <v>275317.09545454546</v>
      </c>
      <c r="L35" s="55">
        <v>33920.818181818184</v>
      </c>
      <c r="M35" s="55">
        <v>18429.649372727272</v>
      </c>
      <c r="N35" s="54"/>
      <c r="O35" s="54"/>
    </row>
    <row r="36" spans="1:15" ht="15.75" thickBot="1" x14ac:dyDescent="0.3">
      <c r="A36" s="23">
        <v>2006</v>
      </c>
      <c r="B36" s="55">
        <v>45401</v>
      </c>
      <c r="C36" s="55">
        <v>2332</v>
      </c>
      <c r="D36" s="55">
        <v>2014.99</v>
      </c>
      <c r="E36" s="55">
        <v>115966</v>
      </c>
      <c r="F36" s="55">
        <v>0</v>
      </c>
      <c r="G36" s="55">
        <v>3478.98</v>
      </c>
      <c r="H36" s="55">
        <v>72495.100000000006</v>
      </c>
      <c r="I36" s="55">
        <v>4786</v>
      </c>
      <c r="J36" s="55">
        <v>5943.0159000000003</v>
      </c>
      <c r="K36" s="55">
        <v>233862.1</v>
      </c>
      <c r="L36" s="55">
        <v>7118</v>
      </c>
      <c r="M36" s="55">
        <v>11436.9859</v>
      </c>
      <c r="N36" s="54"/>
      <c r="O36" s="54"/>
    </row>
    <row r="37" spans="1:15" ht="15.75" thickBot="1" x14ac:dyDescent="0.3">
      <c r="A37" s="23">
        <v>2007</v>
      </c>
      <c r="B37" s="132">
        <v>26796</v>
      </c>
      <c r="C37" s="132">
        <v>2996</v>
      </c>
      <c r="D37" s="132">
        <v>1642.7600000000002</v>
      </c>
      <c r="E37" s="133">
        <v>64804</v>
      </c>
      <c r="F37" s="134">
        <v>0</v>
      </c>
      <c r="G37" s="133">
        <v>1944.12</v>
      </c>
      <c r="H37" s="133">
        <v>56358.5</v>
      </c>
      <c r="I37" s="133">
        <v>5466</v>
      </c>
      <c r="J37" s="133">
        <v>4937.9808000000012</v>
      </c>
      <c r="K37" s="133">
        <v>147958.5</v>
      </c>
      <c r="L37" s="133">
        <v>8462</v>
      </c>
      <c r="M37" s="133">
        <v>8524.8608000000022</v>
      </c>
      <c r="N37" s="54"/>
      <c r="O37" s="54"/>
    </row>
    <row r="38" spans="1:15" ht="15.75" thickBot="1" x14ac:dyDescent="0.3">
      <c r="A38" s="23">
        <v>2008</v>
      </c>
      <c r="B38" s="132">
        <v>53401.5</v>
      </c>
      <c r="C38" s="132">
        <v>1630</v>
      </c>
      <c r="D38" s="132">
        <v>2058.4449999999997</v>
      </c>
      <c r="E38" s="133">
        <v>148638</v>
      </c>
      <c r="F38" s="134">
        <v>0</v>
      </c>
      <c r="G38" s="133">
        <v>4459.1399999999994</v>
      </c>
      <c r="H38" s="133">
        <v>88867.7</v>
      </c>
      <c r="I38" s="133">
        <v>10070</v>
      </c>
      <c r="J38" s="133">
        <v>8030.1212999999998</v>
      </c>
      <c r="K38" s="133">
        <v>290907.2</v>
      </c>
      <c r="L38" s="133">
        <v>11700</v>
      </c>
      <c r="M38" s="133">
        <v>14547.706299999998</v>
      </c>
      <c r="N38" s="54"/>
      <c r="O38" s="54"/>
    </row>
    <row r="39" spans="1:15" ht="15.75" thickBot="1" x14ac:dyDescent="0.3">
      <c r="A39" s="23">
        <v>2009</v>
      </c>
      <c r="B39" s="132">
        <v>55674.75</v>
      </c>
      <c r="C39" s="132">
        <v>921</v>
      </c>
      <c r="D39" s="132">
        <v>1928.1224999999999</v>
      </c>
      <c r="E39" s="133">
        <v>121760.4</v>
      </c>
      <c r="F39" s="134">
        <v>0</v>
      </c>
      <c r="G39" s="133">
        <v>3652.8119999999999</v>
      </c>
      <c r="H39" s="133">
        <v>90212.91</v>
      </c>
      <c r="I39" s="133">
        <v>10095</v>
      </c>
      <c r="J39" s="133">
        <v>8040.1107900000006</v>
      </c>
      <c r="K39" s="133">
        <v>267648.06</v>
      </c>
      <c r="L39" s="133">
        <v>11016</v>
      </c>
      <c r="M39" s="133">
        <v>13621.04529</v>
      </c>
      <c r="N39" s="54"/>
      <c r="O39" s="54"/>
    </row>
    <row r="40" spans="1:15" ht="15.75" thickBot="1" x14ac:dyDescent="0.3">
      <c r="A40" s="23">
        <v>2010</v>
      </c>
      <c r="B40" s="132">
        <v>90673</v>
      </c>
      <c r="C40" s="132">
        <v>1684</v>
      </c>
      <c r="D40" s="132">
        <v>3191.71</v>
      </c>
      <c r="E40" s="133">
        <v>218915</v>
      </c>
      <c r="F40" s="134">
        <v>0</v>
      </c>
      <c r="G40" s="133">
        <v>6567.4499999999989</v>
      </c>
      <c r="H40" s="133">
        <v>166146.71322580645</v>
      </c>
      <c r="I40" s="133">
        <v>12152.064516129032</v>
      </c>
      <c r="J40" s="133">
        <v>13602.797248064515</v>
      </c>
      <c r="K40" s="133">
        <v>475734.71322580648</v>
      </c>
      <c r="L40" s="133">
        <v>13836.064516129032</v>
      </c>
      <c r="M40" s="133">
        <v>23361.957248064515</v>
      </c>
      <c r="N40" s="54"/>
      <c r="O40" s="54"/>
    </row>
    <row r="41" spans="1:15" ht="15.75" thickBot="1" x14ac:dyDescent="0.3">
      <c r="A41" s="23">
        <v>2011</v>
      </c>
      <c r="B41" s="132">
        <v>92395.75</v>
      </c>
      <c r="C41" s="132">
        <v>1765</v>
      </c>
      <c r="D41" s="132">
        <v>3266.0724999999998</v>
      </c>
      <c r="E41" s="133">
        <v>183203.8</v>
      </c>
      <c r="F41" s="134">
        <v>0</v>
      </c>
      <c r="G41" s="133">
        <v>5496.1139999999996</v>
      </c>
      <c r="H41" s="133">
        <v>150134.63849056605</v>
      </c>
      <c r="I41" s="133">
        <v>11157.419811320755</v>
      </c>
      <c r="J41" s="133">
        <v>12262.89404264151</v>
      </c>
      <c r="K41" s="133">
        <v>425734.18849056604</v>
      </c>
      <c r="L41" s="133">
        <v>12922.419811320755</v>
      </c>
      <c r="M41" s="133">
        <v>21025.08054264151</v>
      </c>
      <c r="N41" s="54"/>
      <c r="O41" s="54"/>
    </row>
    <row r="42" spans="1:15" ht="15.75" thickBot="1" x14ac:dyDescent="0.3">
      <c r="A42" s="23">
        <v>2012</v>
      </c>
      <c r="B42" s="132">
        <v>75891</v>
      </c>
      <c r="C42" s="132">
        <v>1260</v>
      </c>
      <c r="D42" s="132">
        <v>2629.53</v>
      </c>
      <c r="E42" s="133">
        <v>166440.35356819734</v>
      </c>
      <c r="F42" s="134">
        <v>0</v>
      </c>
      <c r="G42" s="133">
        <v>4993.2106070459213</v>
      </c>
      <c r="H42" s="133">
        <v>153033.85186440678</v>
      </c>
      <c r="I42" s="133">
        <v>16067.237288135593</v>
      </c>
      <c r="J42" s="133">
        <v>13376.032865084748</v>
      </c>
      <c r="K42" s="133">
        <v>395365.20543260413</v>
      </c>
      <c r="L42" s="133">
        <v>17327.237288135591</v>
      </c>
      <c r="M42" s="133">
        <v>20998.77347213067</v>
      </c>
      <c r="N42" s="54"/>
      <c r="O42" s="54"/>
    </row>
    <row r="43" spans="1:15" ht="15.75" thickBot="1" x14ac:dyDescent="0.3">
      <c r="A43" s="23">
        <v>2013</v>
      </c>
      <c r="B43" s="132">
        <v>122781.75</v>
      </c>
      <c r="C43" s="132">
        <v>1037</v>
      </c>
      <c r="D43" s="132">
        <v>3973.8125</v>
      </c>
      <c r="E43" s="133">
        <v>259213</v>
      </c>
      <c r="F43" s="134">
        <v>0</v>
      </c>
      <c r="G43" s="133">
        <v>7776.3899999999994</v>
      </c>
      <c r="H43" s="133">
        <v>164020.67996205296</v>
      </c>
      <c r="I43" s="133">
        <v>30146.504833512354</v>
      </c>
      <c r="J43" s="133">
        <v>16688.019806640521</v>
      </c>
      <c r="K43" s="133">
        <v>546015.42996205296</v>
      </c>
      <c r="L43" s="133">
        <v>31183.504833512354</v>
      </c>
      <c r="M43" s="133">
        <v>28438.22230664052</v>
      </c>
      <c r="N43" s="54"/>
      <c r="O43" s="54"/>
    </row>
    <row r="44" spans="1:15" ht="15.75" thickBot="1" x14ac:dyDescent="0.3">
      <c r="A44" s="23">
        <v>2014</v>
      </c>
      <c r="B44" s="132">
        <v>135518.5</v>
      </c>
      <c r="C44" s="132">
        <v>2182</v>
      </c>
      <c r="D44" s="132">
        <v>4676.5150000000003</v>
      </c>
      <c r="E44" s="133">
        <v>324783</v>
      </c>
      <c r="F44" s="134">
        <v>0</v>
      </c>
      <c r="G44" s="133">
        <v>9743.49</v>
      </c>
      <c r="H44" s="133">
        <v>184820.30550091167</v>
      </c>
      <c r="I44" s="133">
        <v>45257.41251778094</v>
      </c>
      <c r="J44" s="133">
        <v>20723.487561355221</v>
      </c>
      <c r="K44" s="133">
        <v>645121.80550091167</v>
      </c>
      <c r="L44" s="133">
        <v>47439.41251778094</v>
      </c>
      <c r="M44" s="133">
        <v>35143.492561355219</v>
      </c>
      <c r="N44" s="54"/>
      <c r="O44" s="54"/>
    </row>
    <row r="45" spans="1:15" ht="15.75" thickBot="1" x14ac:dyDescent="0.3">
      <c r="A45" s="23">
        <v>2015</v>
      </c>
      <c r="B45" s="132">
        <v>135389.5</v>
      </c>
      <c r="C45" s="132">
        <v>3738</v>
      </c>
      <c r="D45" s="132">
        <v>5108.3249999999998</v>
      </c>
      <c r="E45" s="133">
        <v>336688</v>
      </c>
      <c r="F45" s="134">
        <v>0</v>
      </c>
      <c r="G45" s="133">
        <v>10100.64</v>
      </c>
      <c r="H45" s="133">
        <v>252399.39</v>
      </c>
      <c r="I45" s="133">
        <v>42931.052631578947</v>
      </c>
      <c r="J45" s="133">
        <v>25017.896515263157</v>
      </c>
      <c r="K45" s="133">
        <v>724476.89</v>
      </c>
      <c r="L45" s="133">
        <v>46669.052631578947</v>
      </c>
      <c r="M45" s="133">
        <v>40226.861515263154</v>
      </c>
      <c r="N45" s="54"/>
      <c r="O45" s="54"/>
    </row>
    <row r="46" spans="1:15" ht="15.75" thickBot="1" x14ac:dyDescent="0.3">
      <c r="A46" s="23">
        <v>2016</v>
      </c>
      <c r="B46" s="135">
        <v>88079.546999999991</v>
      </c>
      <c r="C46" s="136">
        <v>1887</v>
      </c>
      <c r="D46" s="136">
        <v>3170.7464099999997</v>
      </c>
      <c r="E46" s="137">
        <v>174219</v>
      </c>
      <c r="F46" s="138">
        <v>0</v>
      </c>
      <c r="G46" s="139">
        <v>5226.57</v>
      </c>
      <c r="H46" s="137">
        <v>146693.65572692547</v>
      </c>
      <c r="I46" s="139">
        <v>24134.631578947367</v>
      </c>
      <c r="J46" s="137">
        <v>14056.48246996005</v>
      </c>
      <c r="K46" s="139">
        <v>408992.20272692549</v>
      </c>
      <c r="L46" s="137">
        <v>26021.631578947367</v>
      </c>
      <c r="M46" s="137">
        <v>22453.79887996005</v>
      </c>
      <c r="N46" s="54"/>
      <c r="O46" s="54"/>
    </row>
    <row r="47" spans="1:15" ht="15.75" thickBot="1" x14ac:dyDescent="0.3">
      <c r="A47" s="23">
        <v>2017</v>
      </c>
      <c r="B47" s="135">
        <v>50600</v>
      </c>
      <c r="C47" s="140">
        <v>0</v>
      </c>
      <c r="D47" s="135">
        <v>1517.9999999999998</v>
      </c>
      <c r="E47" s="137">
        <v>137525</v>
      </c>
      <c r="F47" s="141">
        <v>0</v>
      </c>
      <c r="G47" s="137">
        <v>4125.75</v>
      </c>
      <c r="H47" s="137">
        <v>121263.88246660786</v>
      </c>
      <c r="I47" s="137">
        <v>14681.421052631578</v>
      </c>
      <c r="J47" s="137">
        <v>10864.718308995063</v>
      </c>
      <c r="K47" s="137">
        <v>309388.88246660784</v>
      </c>
      <c r="L47" s="137">
        <v>14681.421052631578</v>
      </c>
      <c r="M47" s="137">
        <v>16508.468308995063</v>
      </c>
      <c r="N47" s="54"/>
      <c r="O47" s="54"/>
    </row>
    <row r="48" spans="1:15" x14ac:dyDescent="0.25">
      <c r="A48" s="23">
        <v>2018</v>
      </c>
      <c r="B48" s="135">
        <v>27059</v>
      </c>
      <c r="C48" s="140">
        <v>0</v>
      </c>
      <c r="D48" s="135">
        <v>811.7700000000001</v>
      </c>
      <c r="E48" s="137">
        <v>78593.539059636503</v>
      </c>
      <c r="F48" s="138">
        <v>0</v>
      </c>
      <c r="G48" s="137">
        <v>2357.8061717890951</v>
      </c>
      <c r="H48" s="137">
        <v>62249.795704905104</v>
      </c>
      <c r="I48" s="137">
        <v>9568.4736842105267</v>
      </c>
      <c r="J48" s="137">
        <v>6012.0887885921702</v>
      </c>
      <c r="K48" s="137">
        <v>167902.33476454159</v>
      </c>
      <c r="L48" s="137">
        <v>9569.4736842105267</v>
      </c>
      <c r="M48" s="137">
        <v>9181.6649603812657</v>
      </c>
      <c r="N48" s="54"/>
      <c r="O48" s="54"/>
    </row>
    <row r="49" spans="1:15" x14ac:dyDescent="0.25">
      <c r="A49" s="23">
        <v>2019</v>
      </c>
      <c r="B49" s="142">
        <v>16049</v>
      </c>
      <c r="C49" s="142">
        <v>0</v>
      </c>
      <c r="D49" s="142">
        <v>481</v>
      </c>
      <c r="E49" s="143">
        <v>76777</v>
      </c>
      <c r="F49" s="141">
        <v>0</v>
      </c>
      <c r="G49" s="143">
        <v>2303</v>
      </c>
      <c r="H49" s="143">
        <v>57859</v>
      </c>
      <c r="I49" s="143">
        <v>24063</v>
      </c>
      <c r="J49" s="143">
        <v>8476</v>
      </c>
      <c r="K49" s="143">
        <v>150685</v>
      </c>
      <c r="L49" s="143">
        <v>24063</v>
      </c>
      <c r="M49" s="143">
        <v>11261</v>
      </c>
      <c r="N49" s="54"/>
      <c r="O49" s="54"/>
    </row>
    <row r="50" spans="1:15" x14ac:dyDescent="0.25">
      <c r="A50" s="9">
        <v>2020</v>
      </c>
      <c r="B50" s="142">
        <v>41953</v>
      </c>
      <c r="C50" s="142">
        <v>0</v>
      </c>
      <c r="D50" s="142">
        <v>1259</v>
      </c>
      <c r="E50" s="143">
        <v>121661</v>
      </c>
      <c r="F50" s="138">
        <v>0</v>
      </c>
      <c r="G50" s="143">
        <v>3650</v>
      </c>
      <c r="H50" s="143">
        <v>87661</v>
      </c>
      <c r="I50" s="143">
        <v>11047</v>
      </c>
      <c r="J50" s="143">
        <v>7943</v>
      </c>
      <c r="K50" s="143">
        <v>251275</v>
      </c>
      <c r="L50" s="143">
        <v>11047</v>
      </c>
      <c r="M50" s="143">
        <v>12852</v>
      </c>
    </row>
    <row r="51" spans="1:15" x14ac:dyDescent="0.25">
      <c r="A51" s="23">
        <v>2021</v>
      </c>
      <c r="B51" s="131">
        <v>37724</v>
      </c>
      <c r="C51" s="131">
        <v>0</v>
      </c>
      <c r="D51" s="131">
        <v>1132</v>
      </c>
      <c r="E51" s="131">
        <v>86648</v>
      </c>
      <c r="F51" s="141">
        <v>0</v>
      </c>
      <c r="G51" s="131">
        <v>2599</v>
      </c>
      <c r="H51" s="131">
        <v>93006</v>
      </c>
      <c r="I51" s="131">
        <v>16099</v>
      </c>
      <c r="J51" s="131">
        <v>9302</v>
      </c>
      <c r="K51" s="131">
        <v>217378</v>
      </c>
      <c r="L51" s="131">
        <v>16099</v>
      </c>
      <c r="M51" s="131">
        <v>13033</v>
      </c>
      <c r="N51" s="54"/>
      <c r="O51" s="54"/>
    </row>
    <row r="52" spans="1:15" ht="18" thickBot="1" x14ac:dyDescent="0.3">
      <c r="A52" s="23" t="s">
        <v>94</v>
      </c>
      <c r="B52" s="131">
        <v>56752</v>
      </c>
      <c r="C52" s="131">
        <v>0</v>
      </c>
      <c r="D52" s="131">
        <v>1703</v>
      </c>
      <c r="E52" s="131">
        <v>217154</v>
      </c>
      <c r="F52" s="141">
        <v>1</v>
      </c>
      <c r="G52" s="131">
        <v>6515</v>
      </c>
      <c r="H52" s="131">
        <v>129605</v>
      </c>
      <c r="I52" s="131">
        <v>33067</v>
      </c>
      <c r="J52" s="131">
        <v>15080</v>
      </c>
      <c r="K52" s="131">
        <v>403511</v>
      </c>
      <c r="L52" s="131">
        <v>33068</v>
      </c>
      <c r="M52" s="131">
        <v>23297</v>
      </c>
      <c r="N52" s="54"/>
      <c r="O52" s="54"/>
    </row>
    <row r="53" spans="1:15" x14ac:dyDescent="0.25">
      <c r="A53" s="203" t="s">
        <v>74</v>
      </c>
      <c r="B53" s="213"/>
      <c r="C53" s="213"/>
      <c r="D53" s="213"/>
      <c r="E53" s="213"/>
      <c r="F53" s="214"/>
      <c r="G53" s="213"/>
      <c r="H53" s="213"/>
      <c r="I53" s="213"/>
      <c r="J53" s="213"/>
      <c r="K53" s="213"/>
      <c r="L53" s="213"/>
      <c r="M53" s="213"/>
      <c r="N53" s="54"/>
      <c r="O53" s="54"/>
    </row>
    <row r="54" spans="1:15" x14ac:dyDescent="0.25">
      <c r="A54" s="201" t="s">
        <v>95</v>
      </c>
    </row>
    <row r="55" spans="1:15" x14ac:dyDescent="0.25">
      <c r="A55" s="197" t="s">
        <v>96</v>
      </c>
    </row>
    <row r="101" spans="1:53" s="75" customFormat="1" x14ac:dyDescent="0.25">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c r="AA101" s="76"/>
      <c r="AB101" s="76"/>
      <c r="AC101" s="76"/>
      <c r="AD101" s="76"/>
      <c r="AE101" s="76"/>
      <c r="AF101" s="76"/>
      <c r="AG101" s="76"/>
      <c r="AH101" s="76"/>
      <c r="AI101" s="76"/>
      <c r="AJ101" s="76"/>
      <c r="AK101" s="76"/>
      <c r="AL101" s="76"/>
      <c r="AM101" s="76"/>
      <c r="AN101" s="76"/>
      <c r="AO101" s="76"/>
      <c r="AP101" s="76"/>
      <c r="AQ101" s="76"/>
      <c r="AR101" s="76"/>
      <c r="AS101" s="76"/>
      <c r="AT101" s="76"/>
      <c r="AU101" s="76"/>
      <c r="AV101" s="76"/>
      <c r="AW101" s="76"/>
      <c r="AX101" s="76"/>
      <c r="AY101" s="76"/>
      <c r="AZ101" s="76"/>
      <c r="BA101" s="76"/>
    </row>
    <row r="103" spans="1:53" ht="15.75" thickBot="1" x14ac:dyDescent="0.3">
      <c r="A103" s="6" t="s">
        <v>148</v>
      </c>
    </row>
    <row r="104" spans="1:53" ht="15.75" thickBot="1" x14ac:dyDescent="0.3">
      <c r="A104" s="259" t="s">
        <v>5</v>
      </c>
      <c r="B104" s="262" t="s">
        <v>91</v>
      </c>
      <c r="C104" s="263"/>
      <c r="D104" s="263"/>
      <c r="E104" s="263"/>
      <c r="F104" s="263"/>
      <c r="G104" s="263"/>
      <c r="H104" s="263"/>
      <c r="I104" s="263"/>
      <c r="J104" s="263"/>
      <c r="K104" s="263"/>
      <c r="L104" s="263"/>
      <c r="M104" s="264"/>
      <c r="N104" s="56"/>
      <c r="O104" s="56"/>
    </row>
    <row r="105" spans="1:53" ht="15.75" thickBot="1" x14ac:dyDescent="0.3">
      <c r="A105" s="260"/>
      <c r="B105" s="262" t="s">
        <v>92</v>
      </c>
      <c r="C105" s="263"/>
      <c r="D105" s="264"/>
      <c r="E105" s="262" t="s">
        <v>93</v>
      </c>
      <c r="F105" s="263"/>
      <c r="G105" s="264"/>
      <c r="H105" s="265" t="s">
        <v>8</v>
      </c>
      <c r="I105" s="263"/>
      <c r="J105" s="264"/>
      <c r="K105" s="262" t="s">
        <v>9</v>
      </c>
      <c r="L105" s="263"/>
      <c r="M105" s="264"/>
      <c r="N105" s="56"/>
      <c r="O105" s="56"/>
    </row>
    <row r="106" spans="1:53" ht="15.75" thickBot="1" x14ac:dyDescent="0.3">
      <c r="A106" s="261"/>
      <c r="B106" s="38" t="s">
        <v>29</v>
      </c>
      <c r="C106" s="38" t="s">
        <v>30</v>
      </c>
      <c r="D106" s="38" t="s">
        <v>21</v>
      </c>
      <c r="E106" s="38" t="s">
        <v>29</v>
      </c>
      <c r="F106" s="38" t="s">
        <v>30</v>
      </c>
      <c r="G106" s="93" t="s">
        <v>21</v>
      </c>
      <c r="H106" s="93" t="s">
        <v>29</v>
      </c>
      <c r="I106" s="38" t="s">
        <v>30</v>
      </c>
      <c r="J106" s="93" t="s">
        <v>21</v>
      </c>
      <c r="K106" s="38" t="s">
        <v>29</v>
      </c>
      <c r="L106" s="93" t="s">
        <v>30</v>
      </c>
      <c r="M106" s="93" t="s">
        <v>21</v>
      </c>
      <c r="N106" s="56"/>
      <c r="O106" s="56"/>
    </row>
    <row r="107" spans="1:53" ht="15.75" thickBot="1" x14ac:dyDescent="0.3">
      <c r="A107" s="77" t="s">
        <v>13</v>
      </c>
      <c r="B107" s="79">
        <f t="shared" ref="B107:H107" si="0">IFERROR(AVERAGEIFS(B$2:B$84,$A$2:$A$84,"&gt;=1975",$A$2:$A$84,"&lt;=1978"),"")</f>
        <v>264025</v>
      </c>
      <c r="C107" s="79">
        <f t="shared" si="0"/>
        <v>0</v>
      </c>
      <c r="D107" s="79">
        <f t="shared" si="0"/>
        <v>7920.75</v>
      </c>
      <c r="E107" s="79" t="str">
        <f t="shared" si="0"/>
        <v/>
      </c>
      <c r="F107" s="79" t="str">
        <f t="shared" si="0"/>
        <v/>
      </c>
      <c r="G107" s="79" t="str">
        <f t="shared" si="0"/>
        <v/>
      </c>
      <c r="H107" s="79">
        <f t="shared" si="0"/>
        <v>48204.25</v>
      </c>
      <c r="I107" s="55" t="s">
        <v>60</v>
      </c>
      <c r="J107" s="79">
        <f>IFERROR(AVERAGEIFS(J$2:J$84,$A$2:$A$84,"&gt;=1975",$A$2:$A$84,"&lt;=1978"),"")</f>
        <v>3326.0932499999999</v>
      </c>
      <c r="K107" s="79">
        <f>IFERROR(AVERAGEIFS(K$2:K$84,$A$2:$A$84,"&gt;=1975",$A$2:$A$84,"&lt;=1978"),"")</f>
        <v>312229.25</v>
      </c>
      <c r="L107" s="55" t="s">
        <v>60</v>
      </c>
      <c r="M107" s="79">
        <f>IFERROR(AVERAGEIFS(M$2:M$84,$A$2:$A$84,"&gt;=1975",$A$2:$A$84,"&lt;=1978"),"")</f>
        <v>11246.843250000002</v>
      </c>
      <c r="N107" s="54"/>
      <c r="O107" s="54"/>
    </row>
    <row r="108" spans="1:53" ht="15.75" thickBot="1" x14ac:dyDescent="0.3">
      <c r="A108" s="77" t="s">
        <v>14</v>
      </c>
      <c r="B108" s="79">
        <f t="shared" ref="B108:H108" si="1">IFERROR(AVERAGEIFS(B$2:B$84,$A$2:$A$84,"&gt;=1979",$A$2:$A$84,"&lt;=1984"),"")</f>
        <v>86631.343987564687</v>
      </c>
      <c r="C108" s="79">
        <f t="shared" si="1"/>
        <v>0</v>
      </c>
      <c r="D108" s="79">
        <f t="shared" si="1"/>
        <v>2598.9403196269404</v>
      </c>
      <c r="E108" s="79">
        <f t="shared" si="1"/>
        <v>44131</v>
      </c>
      <c r="F108" s="79">
        <f t="shared" si="1"/>
        <v>0</v>
      </c>
      <c r="G108" s="79">
        <f t="shared" si="1"/>
        <v>1323.9299999999998</v>
      </c>
      <c r="H108" s="79">
        <f t="shared" si="1"/>
        <v>28844</v>
      </c>
      <c r="I108" s="55" t="s">
        <v>60</v>
      </c>
      <c r="J108" s="79">
        <f>IFERROR(AVERAGEIFS(J$2:J$84,$A$2:$A$84,"&gt;=1979",$A$2:$A$84,"&lt;=1984"),"")</f>
        <v>1990.2360000000001</v>
      </c>
      <c r="K108" s="79">
        <f>IFERROR(AVERAGEIFS(K$2:K$84,$A$2:$A$84,"&gt;=1979",$A$2:$A$84,"&lt;=1984"),"")</f>
        <v>159606.34398756467</v>
      </c>
      <c r="L108" s="55" t="s">
        <v>60</v>
      </c>
      <c r="M108" s="79">
        <f>IFERROR(AVERAGEIFS(M$2:M$84,$A$2:$A$84,"&gt;=1979",$A$2:$A$84,"&lt;=1984"),"")</f>
        <v>5913.1063196269415</v>
      </c>
      <c r="N108" s="54"/>
      <c r="O108" s="54"/>
    </row>
    <row r="109" spans="1:53" ht="15.75" thickBot="1" x14ac:dyDescent="0.3">
      <c r="A109" s="77" t="s">
        <v>15</v>
      </c>
      <c r="B109" s="79">
        <f t="shared" ref="B109:H109" si="2">IFERROR(AVERAGEIFS(B$2:B$84,$A$2:$A$84,"&gt;=1985",$A$2:$A$84,"&lt;=1995"),"")</f>
        <v>112443.93080457627</v>
      </c>
      <c r="C109" s="79">
        <f t="shared" si="2"/>
        <v>0</v>
      </c>
      <c r="D109" s="79">
        <f t="shared" si="2"/>
        <v>3373.3179241372882</v>
      </c>
      <c r="E109" s="79">
        <f t="shared" si="2"/>
        <v>93129</v>
      </c>
      <c r="F109" s="79">
        <f t="shared" si="2"/>
        <v>0</v>
      </c>
      <c r="G109" s="79">
        <f t="shared" si="2"/>
        <v>2793.8699999999994</v>
      </c>
      <c r="H109" s="79">
        <f t="shared" si="2"/>
        <v>67377.736363636359</v>
      </c>
      <c r="I109" s="55" t="s">
        <v>60</v>
      </c>
      <c r="J109" s="79">
        <f>IFERROR(AVERAGEIFS(J$2:J$84,$A$2:$A$84,"&gt;=1985",$A$2:$A$84,"&lt;=1995"),"")</f>
        <v>4649.0638090909106</v>
      </c>
      <c r="K109" s="79">
        <f>IFERROR(AVERAGEIFS(K$2:K$84,$A$2:$A$84,"&gt;=1985",$A$2:$A$84,"&lt;=1995"),"")</f>
        <v>272950.66716821265</v>
      </c>
      <c r="L109" s="55" t="s">
        <v>60</v>
      </c>
      <c r="M109" s="79">
        <f>IFERROR(AVERAGEIFS(M$2:M$84,$A$2:$A$84,"&gt;=1985",$A$2:$A$84,"&lt;=1995"),"")</f>
        <v>10816.251733228197</v>
      </c>
      <c r="N109" s="54"/>
      <c r="O109" s="54"/>
    </row>
    <row r="110" spans="1:53" ht="15.75" thickBot="1" x14ac:dyDescent="0.3">
      <c r="A110" s="77" t="s">
        <v>16</v>
      </c>
      <c r="B110" s="79">
        <f t="shared" ref="B110:H110" si="3">IFERROR(AVERAGEIFS(B$2:B$84,$A$2:$A$84,"&gt;=1996",$A$2:$A$84,"&lt;=1998"),"")</f>
        <v>11816.933333333334</v>
      </c>
      <c r="C110" s="79">
        <f t="shared" si="3"/>
        <v>0</v>
      </c>
      <c r="D110" s="79">
        <f t="shared" si="3"/>
        <v>354.50799999999998</v>
      </c>
      <c r="E110" s="79">
        <f t="shared" si="3"/>
        <v>67830</v>
      </c>
      <c r="F110" s="79">
        <f t="shared" si="3"/>
        <v>0</v>
      </c>
      <c r="G110" s="79">
        <f t="shared" si="3"/>
        <v>2034.8999999999996</v>
      </c>
      <c r="H110" s="79">
        <f t="shared" si="3"/>
        <v>37332.533333333333</v>
      </c>
      <c r="I110" s="55" t="s">
        <v>60</v>
      </c>
      <c r="J110" s="79">
        <f>IFERROR(AVERAGEIFS(J$2:J$84,$A$2:$A$84,"&gt;=1996",$A$2:$A$84,"&lt;=1998"),"")</f>
        <v>2575.9448000000002</v>
      </c>
      <c r="K110" s="79">
        <f>IFERROR(AVERAGEIFS(K$2:K$84,$A$2:$A$84,"&gt;=1996",$A$2:$A$84,"&lt;=1998"),"")</f>
        <v>116979.46666666667</v>
      </c>
      <c r="L110" s="55" t="s">
        <v>60</v>
      </c>
      <c r="M110" s="79">
        <f>IFERROR(AVERAGEIFS(M$2:M$84,$A$2:$A$84,"&gt;=1996",$A$2:$A$84,"&lt;=1998"),"")</f>
        <v>4965.3528000000006</v>
      </c>
      <c r="N110" s="54"/>
      <c r="O110" s="54"/>
    </row>
    <row r="111" spans="1:53" ht="15.75" thickBot="1" x14ac:dyDescent="0.3">
      <c r="A111" s="5" t="s">
        <v>17</v>
      </c>
      <c r="B111" s="79">
        <f t="shared" ref="B111:M111" si="4">IFERROR(AVERAGEIFS(B$2:B$84,$A$2:$A$84,"&gt;=1999",$A$2:$A$84,"&lt;=2008"),"")</f>
        <v>47418.601475055118</v>
      </c>
      <c r="C111" s="79">
        <f t="shared" si="4"/>
        <v>3268.1796835479377</v>
      </c>
      <c r="D111" s="79">
        <f t="shared" si="4"/>
        <v>2166.2461757193328</v>
      </c>
      <c r="E111" s="79">
        <f t="shared" si="4"/>
        <v>135387.72</v>
      </c>
      <c r="F111" s="79">
        <f t="shared" si="4"/>
        <v>0</v>
      </c>
      <c r="G111" s="79">
        <f t="shared" si="4"/>
        <v>4061.6315999999997</v>
      </c>
      <c r="H111" s="79">
        <f t="shared" si="4"/>
        <v>99417.156530226115</v>
      </c>
      <c r="I111" s="79">
        <f t="shared" si="4"/>
        <v>15166.852272727272</v>
      </c>
      <c r="J111" s="79">
        <f t="shared" si="4"/>
        <v>9178.4398042219673</v>
      </c>
      <c r="K111" s="79">
        <f t="shared" si="4"/>
        <v>282223.47800528124</v>
      </c>
      <c r="L111" s="79">
        <f t="shared" si="4"/>
        <v>18435.031956275212</v>
      </c>
      <c r="M111" s="79">
        <f t="shared" si="4"/>
        <v>15406.3175799413</v>
      </c>
      <c r="N111" s="54"/>
      <c r="O111" s="54"/>
    </row>
    <row r="112" spans="1:53" ht="15.75" thickBot="1" x14ac:dyDescent="0.3">
      <c r="A112" s="23">
        <v>2009</v>
      </c>
      <c r="B112" s="30">
        <f t="shared" ref="B112:M125" si="5">IF(VLOOKUP($A112,$A$3:$Z$93,COLUMN(B112),FALSE)="","",VLOOKUP($A112,$A$3:$Z$93,COLUMN(B112),FALSE))</f>
        <v>55674.75</v>
      </c>
      <c r="C112" s="30">
        <f t="shared" si="5"/>
        <v>921</v>
      </c>
      <c r="D112" s="30">
        <f t="shared" si="5"/>
        <v>1928.1224999999999</v>
      </c>
      <c r="E112" s="30">
        <f t="shared" si="5"/>
        <v>121760.4</v>
      </c>
      <c r="F112" s="30">
        <f t="shared" si="5"/>
        <v>0</v>
      </c>
      <c r="G112" s="30">
        <f t="shared" si="5"/>
        <v>3652.8119999999999</v>
      </c>
      <c r="H112" s="30">
        <f t="shared" si="5"/>
        <v>90212.91</v>
      </c>
      <c r="I112" s="30">
        <f t="shared" si="5"/>
        <v>10095</v>
      </c>
      <c r="J112" s="30">
        <f t="shared" si="5"/>
        <v>8040.1107900000006</v>
      </c>
      <c r="K112" s="30">
        <f t="shared" si="5"/>
        <v>267648.06</v>
      </c>
      <c r="L112" s="30">
        <f t="shared" si="5"/>
        <v>11016</v>
      </c>
      <c r="M112" s="30">
        <f t="shared" si="5"/>
        <v>13621.04529</v>
      </c>
      <c r="N112" s="54"/>
      <c r="O112" s="54"/>
    </row>
    <row r="113" spans="1:15" ht="15.75" thickBot="1" x14ac:dyDescent="0.3">
      <c r="A113" s="23">
        <v>2010</v>
      </c>
      <c r="B113" s="30">
        <f t="shared" si="5"/>
        <v>90673</v>
      </c>
      <c r="C113" s="30">
        <f t="shared" si="5"/>
        <v>1684</v>
      </c>
      <c r="D113" s="30">
        <f t="shared" si="5"/>
        <v>3191.71</v>
      </c>
      <c r="E113" s="30">
        <f t="shared" si="5"/>
        <v>218915</v>
      </c>
      <c r="F113" s="30">
        <f t="shared" si="5"/>
        <v>0</v>
      </c>
      <c r="G113" s="30">
        <f t="shared" si="5"/>
        <v>6567.4499999999989</v>
      </c>
      <c r="H113" s="30">
        <f t="shared" si="5"/>
        <v>166146.71322580645</v>
      </c>
      <c r="I113" s="30">
        <f t="shared" si="5"/>
        <v>12152.064516129032</v>
      </c>
      <c r="J113" s="30">
        <f t="shared" si="5"/>
        <v>13602.797248064515</v>
      </c>
      <c r="K113" s="30">
        <f t="shared" si="5"/>
        <v>475734.71322580648</v>
      </c>
      <c r="L113" s="30">
        <f t="shared" si="5"/>
        <v>13836.064516129032</v>
      </c>
      <c r="M113" s="30">
        <f t="shared" si="5"/>
        <v>23361.957248064515</v>
      </c>
      <c r="N113" s="54"/>
      <c r="O113" s="54"/>
    </row>
    <row r="114" spans="1:15" ht="15.75" thickBot="1" x14ac:dyDescent="0.3">
      <c r="A114" s="23">
        <v>2011</v>
      </c>
      <c r="B114" s="30">
        <f t="shared" si="5"/>
        <v>92395.75</v>
      </c>
      <c r="C114" s="30">
        <f t="shared" si="5"/>
        <v>1765</v>
      </c>
      <c r="D114" s="30">
        <f t="shared" si="5"/>
        <v>3266.0724999999998</v>
      </c>
      <c r="E114" s="30">
        <f t="shared" si="5"/>
        <v>183203.8</v>
      </c>
      <c r="F114" s="30">
        <f t="shared" si="5"/>
        <v>0</v>
      </c>
      <c r="G114" s="30">
        <f t="shared" si="5"/>
        <v>5496.1139999999996</v>
      </c>
      <c r="H114" s="30">
        <f t="shared" si="5"/>
        <v>150134.63849056605</v>
      </c>
      <c r="I114" s="30">
        <f t="shared" si="5"/>
        <v>11157.419811320755</v>
      </c>
      <c r="J114" s="30">
        <f t="shared" si="5"/>
        <v>12262.89404264151</v>
      </c>
      <c r="K114" s="30">
        <f t="shared" si="5"/>
        <v>425734.18849056604</v>
      </c>
      <c r="L114" s="30">
        <f t="shared" si="5"/>
        <v>12922.419811320755</v>
      </c>
      <c r="M114" s="30">
        <f t="shared" si="5"/>
        <v>21025.08054264151</v>
      </c>
      <c r="N114" s="54"/>
      <c r="O114" s="54"/>
    </row>
    <row r="115" spans="1:15" ht="15.75" thickBot="1" x14ac:dyDescent="0.3">
      <c r="A115" s="23">
        <v>2012</v>
      </c>
      <c r="B115" s="30">
        <f t="shared" si="5"/>
        <v>75891</v>
      </c>
      <c r="C115" s="30">
        <f t="shared" si="5"/>
        <v>1260</v>
      </c>
      <c r="D115" s="30">
        <f t="shared" si="5"/>
        <v>2629.53</v>
      </c>
      <c r="E115" s="30">
        <f t="shared" si="5"/>
        <v>166440.35356819734</v>
      </c>
      <c r="F115" s="30">
        <f t="shared" si="5"/>
        <v>0</v>
      </c>
      <c r="G115" s="30">
        <f t="shared" si="5"/>
        <v>4993.2106070459213</v>
      </c>
      <c r="H115" s="30">
        <f t="shared" si="5"/>
        <v>153033.85186440678</v>
      </c>
      <c r="I115" s="30">
        <f t="shared" si="5"/>
        <v>16067.237288135593</v>
      </c>
      <c r="J115" s="30">
        <f t="shared" si="5"/>
        <v>13376.032865084748</v>
      </c>
      <c r="K115" s="30">
        <f t="shared" si="5"/>
        <v>395365.20543260413</v>
      </c>
      <c r="L115" s="30">
        <f t="shared" si="5"/>
        <v>17327.237288135591</v>
      </c>
      <c r="M115" s="30">
        <f t="shared" si="5"/>
        <v>20998.77347213067</v>
      </c>
      <c r="N115" s="54"/>
      <c r="O115" s="54"/>
    </row>
    <row r="116" spans="1:15" ht="15.75" thickBot="1" x14ac:dyDescent="0.3">
      <c r="A116" s="23">
        <v>2013</v>
      </c>
      <c r="B116" s="30">
        <f t="shared" si="5"/>
        <v>122781.75</v>
      </c>
      <c r="C116" s="30">
        <f t="shared" si="5"/>
        <v>1037</v>
      </c>
      <c r="D116" s="30">
        <f t="shared" si="5"/>
        <v>3973.8125</v>
      </c>
      <c r="E116" s="30">
        <f t="shared" si="5"/>
        <v>259213</v>
      </c>
      <c r="F116" s="30">
        <f t="shared" si="5"/>
        <v>0</v>
      </c>
      <c r="G116" s="30">
        <f t="shared" si="5"/>
        <v>7776.3899999999994</v>
      </c>
      <c r="H116" s="30">
        <f t="shared" si="5"/>
        <v>164020.67996205296</v>
      </c>
      <c r="I116" s="30">
        <f t="shared" si="5"/>
        <v>30146.504833512354</v>
      </c>
      <c r="J116" s="30">
        <f t="shared" si="5"/>
        <v>16688.019806640521</v>
      </c>
      <c r="K116" s="30">
        <f t="shared" si="5"/>
        <v>546015.42996205296</v>
      </c>
      <c r="L116" s="30">
        <f t="shared" si="5"/>
        <v>31183.504833512354</v>
      </c>
      <c r="M116" s="30">
        <f t="shared" si="5"/>
        <v>28438.22230664052</v>
      </c>
      <c r="N116" s="54"/>
      <c r="O116" s="54"/>
    </row>
    <row r="117" spans="1:15" ht="15.75" thickBot="1" x14ac:dyDescent="0.3">
      <c r="A117" s="23">
        <v>2014</v>
      </c>
      <c r="B117" s="30">
        <f t="shared" si="5"/>
        <v>135518.5</v>
      </c>
      <c r="C117" s="30">
        <f t="shared" si="5"/>
        <v>2182</v>
      </c>
      <c r="D117" s="30">
        <f t="shared" si="5"/>
        <v>4676.5150000000003</v>
      </c>
      <c r="E117" s="30">
        <f t="shared" si="5"/>
        <v>324783</v>
      </c>
      <c r="F117" s="30">
        <f t="shared" si="5"/>
        <v>0</v>
      </c>
      <c r="G117" s="30">
        <f t="shared" si="5"/>
        <v>9743.49</v>
      </c>
      <c r="H117" s="30">
        <f t="shared" si="5"/>
        <v>184820.30550091167</v>
      </c>
      <c r="I117" s="30">
        <f t="shared" si="5"/>
        <v>45257.41251778094</v>
      </c>
      <c r="J117" s="30">
        <f t="shared" si="5"/>
        <v>20723.487561355221</v>
      </c>
      <c r="K117" s="30">
        <f t="shared" si="5"/>
        <v>645121.80550091167</v>
      </c>
      <c r="L117" s="30">
        <f t="shared" si="5"/>
        <v>47439.41251778094</v>
      </c>
      <c r="M117" s="30">
        <f t="shared" si="5"/>
        <v>35143.492561355219</v>
      </c>
      <c r="N117" s="54"/>
      <c r="O117" s="54"/>
    </row>
    <row r="118" spans="1:15" ht="15.75" thickBot="1" x14ac:dyDescent="0.3">
      <c r="A118" s="23">
        <v>2015</v>
      </c>
      <c r="B118" s="30">
        <f t="shared" si="5"/>
        <v>135389.5</v>
      </c>
      <c r="C118" s="30">
        <f t="shared" si="5"/>
        <v>3738</v>
      </c>
      <c r="D118" s="30">
        <f t="shared" si="5"/>
        <v>5108.3249999999998</v>
      </c>
      <c r="E118" s="30">
        <f t="shared" si="5"/>
        <v>336688</v>
      </c>
      <c r="F118" s="30">
        <f t="shared" si="5"/>
        <v>0</v>
      </c>
      <c r="G118" s="30">
        <f t="shared" si="5"/>
        <v>10100.64</v>
      </c>
      <c r="H118" s="30">
        <f t="shared" si="5"/>
        <v>252399.39</v>
      </c>
      <c r="I118" s="30">
        <f t="shared" si="5"/>
        <v>42931.052631578947</v>
      </c>
      <c r="J118" s="30">
        <f t="shared" si="5"/>
        <v>25017.896515263157</v>
      </c>
      <c r="K118" s="30">
        <f t="shared" si="5"/>
        <v>724476.89</v>
      </c>
      <c r="L118" s="30">
        <f t="shared" si="5"/>
        <v>46669.052631578947</v>
      </c>
      <c r="M118" s="30">
        <f t="shared" si="5"/>
        <v>40226.861515263154</v>
      </c>
      <c r="N118" s="54"/>
      <c r="O118" s="54"/>
    </row>
    <row r="119" spans="1:15" ht="15.75" thickBot="1" x14ac:dyDescent="0.3">
      <c r="A119" s="23">
        <v>2016</v>
      </c>
      <c r="B119" s="30">
        <f t="shared" si="5"/>
        <v>88079.546999999991</v>
      </c>
      <c r="C119" s="30">
        <f t="shared" si="5"/>
        <v>1887</v>
      </c>
      <c r="D119" s="30">
        <f t="shared" si="5"/>
        <v>3170.7464099999997</v>
      </c>
      <c r="E119" s="30">
        <f t="shared" si="5"/>
        <v>174219</v>
      </c>
      <c r="F119" s="30">
        <f t="shared" si="5"/>
        <v>0</v>
      </c>
      <c r="G119" s="30">
        <f t="shared" si="5"/>
        <v>5226.57</v>
      </c>
      <c r="H119" s="30">
        <f t="shared" si="5"/>
        <v>146693.65572692547</v>
      </c>
      <c r="I119" s="30">
        <f t="shared" si="5"/>
        <v>24134.631578947367</v>
      </c>
      <c r="J119" s="30">
        <f t="shared" si="5"/>
        <v>14056.48246996005</v>
      </c>
      <c r="K119" s="30">
        <f t="shared" si="5"/>
        <v>408992.20272692549</v>
      </c>
      <c r="L119" s="30">
        <f t="shared" si="5"/>
        <v>26021.631578947367</v>
      </c>
      <c r="M119" s="30">
        <f t="shared" si="5"/>
        <v>22453.79887996005</v>
      </c>
      <c r="N119" s="54"/>
      <c r="O119" s="54"/>
    </row>
    <row r="120" spans="1:15" ht="15.75" thickBot="1" x14ac:dyDescent="0.3">
      <c r="A120" s="23">
        <v>2017</v>
      </c>
      <c r="B120" s="30">
        <f t="shared" si="5"/>
        <v>50600</v>
      </c>
      <c r="C120" s="30">
        <f t="shared" si="5"/>
        <v>0</v>
      </c>
      <c r="D120" s="30">
        <f t="shared" si="5"/>
        <v>1517.9999999999998</v>
      </c>
      <c r="E120" s="30">
        <f t="shared" si="5"/>
        <v>137525</v>
      </c>
      <c r="F120" s="30">
        <f t="shared" si="5"/>
        <v>0</v>
      </c>
      <c r="G120" s="30">
        <f t="shared" si="5"/>
        <v>4125.75</v>
      </c>
      <c r="H120" s="30">
        <f t="shared" si="5"/>
        <v>121263.88246660786</v>
      </c>
      <c r="I120" s="30">
        <f t="shared" si="5"/>
        <v>14681.421052631578</v>
      </c>
      <c r="J120" s="30">
        <f t="shared" si="5"/>
        <v>10864.718308995063</v>
      </c>
      <c r="K120" s="30">
        <f t="shared" si="5"/>
        <v>309388.88246660784</v>
      </c>
      <c r="L120" s="30">
        <f t="shared" si="5"/>
        <v>14681.421052631578</v>
      </c>
      <c r="M120" s="30">
        <f t="shared" si="5"/>
        <v>16508.468308995063</v>
      </c>
      <c r="N120" s="54"/>
      <c r="O120" s="54"/>
    </row>
    <row r="121" spans="1:15" ht="15.75" thickBot="1" x14ac:dyDescent="0.3">
      <c r="A121" s="23">
        <v>2018</v>
      </c>
      <c r="B121" s="30">
        <f t="shared" si="5"/>
        <v>27059</v>
      </c>
      <c r="C121" s="30">
        <f t="shared" si="5"/>
        <v>0</v>
      </c>
      <c r="D121" s="30">
        <f t="shared" si="5"/>
        <v>811.7700000000001</v>
      </c>
      <c r="E121" s="30">
        <f t="shared" si="5"/>
        <v>78593.539059636503</v>
      </c>
      <c r="F121" s="30">
        <f t="shared" si="5"/>
        <v>0</v>
      </c>
      <c r="G121" s="30">
        <f t="shared" si="5"/>
        <v>2357.8061717890951</v>
      </c>
      <c r="H121" s="30">
        <f t="shared" si="5"/>
        <v>62249.795704905104</v>
      </c>
      <c r="I121" s="30">
        <f t="shared" si="5"/>
        <v>9568.4736842105267</v>
      </c>
      <c r="J121" s="30">
        <f t="shared" si="5"/>
        <v>6012.0887885921702</v>
      </c>
      <c r="K121" s="30">
        <f t="shared" si="5"/>
        <v>167902.33476454159</v>
      </c>
      <c r="L121" s="30">
        <f t="shared" si="5"/>
        <v>9569.4736842105267</v>
      </c>
      <c r="M121" s="30">
        <f t="shared" si="5"/>
        <v>9181.6649603812657</v>
      </c>
      <c r="N121" s="54"/>
      <c r="O121" s="54"/>
    </row>
    <row r="122" spans="1:15" ht="15.75" thickBot="1" x14ac:dyDescent="0.3">
      <c r="A122" s="23">
        <v>2019</v>
      </c>
      <c r="B122" s="30">
        <f t="shared" si="5"/>
        <v>16049</v>
      </c>
      <c r="C122" s="30">
        <f t="shared" si="5"/>
        <v>0</v>
      </c>
      <c r="D122" s="30">
        <f t="shared" si="5"/>
        <v>481</v>
      </c>
      <c r="E122" s="30">
        <f t="shared" si="5"/>
        <v>76777</v>
      </c>
      <c r="F122" s="30">
        <f t="shared" si="5"/>
        <v>0</v>
      </c>
      <c r="G122" s="30">
        <f t="shared" si="5"/>
        <v>2303</v>
      </c>
      <c r="H122" s="30">
        <f t="shared" si="5"/>
        <v>57859</v>
      </c>
      <c r="I122" s="30">
        <f t="shared" si="5"/>
        <v>24063</v>
      </c>
      <c r="J122" s="30">
        <f t="shared" si="5"/>
        <v>8476</v>
      </c>
      <c r="K122" s="30">
        <f t="shared" si="5"/>
        <v>150685</v>
      </c>
      <c r="L122" s="30">
        <f t="shared" si="5"/>
        <v>24063</v>
      </c>
      <c r="M122" s="30">
        <f t="shared" si="5"/>
        <v>11261</v>
      </c>
      <c r="N122" s="54"/>
      <c r="O122" s="54"/>
    </row>
    <row r="123" spans="1:15" ht="15.75" thickBot="1" x14ac:dyDescent="0.3">
      <c r="A123" s="9">
        <v>2020</v>
      </c>
      <c r="B123" s="30">
        <f t="shared" si="5"/>
        <v>41953</v>
      </c>
      <c r="C123" s="30">
        <f t="shared" si="5"/>
        <v>0</v>
      </c>
      <c r="D123" s="30">
        <f t="shared" si="5"/>
        <v>1259</v>
      </c>
      <c r="E123" s="30">
        <f t="shared" si="5"/>
        <v>121661</v>
      </c>
      <c r="F123" s="30">
        <f t="shared" si="5"/>
        <v>0</v>
      </c>
      <c r="G123" s="30">
        <f t="shared" si="5"/>
        <v>3650</v>
      </c>
      <c r="H123" s="30">
        <f t="shared" si="5"/>
        <v>87661</v>
      </c>
      <c r="I123" s="30">
        <f t="shared" si="5"/>
        <v>11047</v>
      </c>
      <c r="J123" s="30">
        <f t="shared" si="5"/>
        <v>7943</v>
      </c>
      <c r="K123" s="30">
        <f t="shared" si="5"/>
        <v>251275</v>
      </c>
      <c r="L123" s="30">
        <f t="shared" si="5"/>
        <v>11047</v>
      </c>
      <c r="M123" s="30">
        <f t="shared" si="5"/>
        <v>12852</v>
      </c>
    </row>
    <row r="124" spans="1:15" ht="15.75" thickBot="1" x14ac:dyDescent="0.3">
      <c r="A124" s="23">
        <v>2021</v>
      </c>
      <c r="B124" s="30">
        <f t="shared" si="5"/>
        <v>37724</v>
      </c>
      <c r="C124" s="30">
        <f t="shared" si="5"/>
        <v>0</v>
      </c>
      <c r="D124" s="30">
        <f t="shared" si="5"/>
        <v>1132</v>
      </c>
      <c r="E124" s="30">
        <f t="shared" si="5"/>
        <v>86648</v>
      </c>
      <c r="F124" s="30">
        <f t="shared" si="5"/>
        <v>0</v>
      </c>
      <c r="G124" s="30">
        <f t="shared" si="5"/>
        <v>2599</v>
      </c>
      <c r="H124" s="30">
        <f t="shared" si="5"/>
        <v>93006</v>
      </c>
      <c r="I124" s="30">
        <f t="shared" si="5"/>
        <v>16099</v>
      </c>
      <c r="J124" s="30">
        <f t="shared" si="5"/>
        <v>9302</v>
      </c>
      <c r="K124" s="30">
        <f t="shared" si="5"/>
        <v>217378</v>
      </c>
      <c r="L124" s="30">
        <f t="shared" si="5"/>
        <v>16099</v>
      </c>
      <c r="M124" s="30">
        <f t="shared" si="5"/>
        <v>13033</v>
      </c>
      <c r="N124" s="54"/>
      <c r="O124" s="54"/>
    </row>
    <row r="125" spans="1:15" ht="18" thickBot="1" x14ac:dyDescent="0.3">
      <c r="A125" s="23" t="s">
        <v>94</v>
      </c>
      <c r="B125" s="30">
        <f t="shared" si="5"/>
        <v>56752</v>
      </c>
      <c r="C125" s="30">
        <f t="shared" si="5"/>
        <v>0</v>
      </c>
      <c r="D125" s="30">
        <f t="shared" si="5"/>
        <v>1703</v>
      </c>
      <c r="E125" s="30">
        <f t="shared" si="5"/>
        <v>217154</v>
      </c>
      <c r="F125" s="30">
        <f t="shared" si="5"/>
        <v>1</v>
      </c>
      <c r="G125" s="30">
        <f t="shared" si="5"/>
        <v>6515</v>
      </c>
      <c r="H125" s="30">
        <f t="shared" si="5"/>
        <v>129605</v>
      </c>
      <c r="I125" s="30">
        <f t="shared" si="5"/>
        <v>33067</v>
      </c>
      <c r="J125" s="30">
        <f t="shared" si="5"/>
        <v>15080</v>
      </c>
      <c r="K125" s="30">
        <f t="shared" si="5"/>
        <v>403511</v>
      </c>
      <c r="L125" s="30">
        <f t="shared" si="5"/>
        <v>33068</v>
      </c>
      <c r="M125" s="30">
        <f t="shared" si="5"/>
        <v>23297</v>
      </c>
      <c r="N125" s="54"/>
      <c r="O125" s="54"/>
    </row>
    <row r="126" spans="1:15" x14ac:dyDescent="0.25">
      <c r="A126" s="203" t="s">
        <v>74</v>
      </c>
    </row>
    <row r="127" spans="1:15" x14ac:dyDescent="0.25">
      <c r="A127" s="201" t="s">
        <v>95</v>
      </c>
    </row>
    <row r="128" spans="1:15" x14ac:dyDescent="0.25">
      <c r="A128" s="197" t="s">
        <v>96</v>
      </c>
    </row>
  </sheetData>
  <mergeCells count="12">
    <mergeCell ref="A2:A4"/>
    <mergeCell ref="B2:M2"/>
    <mergeCell ref="B3:D3"/>
    <mergeCell ref="E3:G3"/>
    <mergeCell ref="H3:J3"/>
    <mergeCell ref="K3:M3"/>
    <mergeCell ref="A104:A106"/>
    <mergeCell ref="B104:M104"/>
    <mergeCell ref="B105:D105"/>
    <mergeCell ref="E105:G105"/>
    <mergeCell ref="H105:J105"/>
    <mergeCell ref="K105:M105"/>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2"/>
  <dimension ref="A1:BA130"/>
  <sheetViews>
    <sheetView zoomScale="85" zoomScaleNormal="85" workbookViewId="0"/>
  </sheetViews>
  <sheetFormatPr defaultColWidth="9.140625" defaultRowHeight="15" x14ac:dyDescent="0.25"/>
  <cols>
    <col min="1" max="1" width="11.42578125" style="6" customWidth="1"/>
    <col min="2" max="11" width="9.140625" style="12"/>
    <col min="12" max="12" width="9.5703125" style="12" bestFit="1" customWidth="1"/>
    <col min="13" max="53" width="9.140625" style="12"/>
    <col min="54" max="16384" width="9.140625" style="6"/>
  </cols>
  <sheetData>
    <row r="1" spans="1:12" x14ac:dyDescent="0.25">
      <c r="A1" s="6" t="s">
        <v>149</v>
      </c>
    </row>
    <row r="2" spans="1:12" ht="15.75" thickBot="1" x14ac:dyDescent="0.3">
      <c r="A2" s="218" t="s">
        <v>126</v>
      </c>
    </row>
    <row r="3" spans="1:12" ht="15.75" thickBot="1" x14ac:dyDescent="0.3">
      <c r="A3" s="251" t="s">
        <v>5</v>
      </c>
      <c r="B3" s="253" t="s">
        <v>97</v>
      </c>
      <c r="C3" s="257"/>
      <c r="D3" s="257"/>
      <c r="E3" s="257"/>
      <c r="F3" s="257"/>
      <c r="G3" s="257"/>
      <c r="H3" s="257"/>
      <c r="I3" s="257"/>
      <c r="J3" s="258"/>
    </row>
    <row r="4" spans="1:12" ht="15.75" thickBot="1" x14ac:dyDescent="0.3">
      <c r="A4" s="252"/>
      <c r="B4" s="253" t="s">
        <v>6</v>
      </c>
      <c r="C4" s="254"/>
      <c r="D4" s="255"/>
      <c r="E4" s="253" t="s">
        <v>8</v>
      </c>
      <c r="F4" s="254"/>
      <c r="G4" s="255"/>
      <c r="H4" s="253" t="s">
        <v>9</v>
      </c>
      <c r="I4" s="254"/>
      <c r="J4" s="255"/>
    </row>
    <row r="5" spans="1:12" ht="15.75" thickBot="1" x14ac:dyDescent="0.3">
      <c r="A5" s="256"/>
      <c r="B5" s="29" t="s">
        <v>29</v>
      </c>
      <c r="C5" s="93" t="s">
        <v>30</v>
      </c>
      <c r="D5" s="93" t="s">
        <v>21</v>
      </c>
      <c r="E5" s="29" t="s">
        <v>29</v>
      </c>
      <c r="F5" s="29" t="s">
        <v>30</v>
      </c>
      <c r="G5" s="29" t="s">
        <v>21</v>
      </c>
      <c r="H5" s="29" t="s">
        <v>29</v>
      </c>
      <c r="I5" s="29" t="s">
        <v>30</v>
      </c>
      <c r="J5" s="29" t="s">
        <v>21</v>
      </c>
    </row>
    <row r="6" spans="1:12" ht="15.75" thickBot="1" x14ac:dyDescent="0.3">
      <c r="A6" s="27">
        <v>1975</v>
      </c>
      <c r="B6" s="45">
        <v>300</v>
      </c>
      <c r="C6" s="25" t="s">
        <v>60</v>
      </c>
      <c r="D6" s="25">
        <v>5.1000000000000005</v>
      </c>
      <c r="E6" s="25">
        <v>19000</v>
      </c>
      <c r="F6" s="25" t="s">
        <v>60</v>
      </c>
      <c r="G6" s="46">
        <v>1311</v>
      </c>
      <c r="H6" s="25">
        <f>SUM(B6,E6)</f>
        <v>19300</v>
      </c>
      <c r="I6" s="25" t="s">
        <v>60</v>
      </c>
      <c r="J6" s="25">
        <v>1316.1</v>
      </c>
      <c r="L6" s="58"/>
    </row>
    <row r="7" spans="1:12" ht="15.75" thickBot="1" x14ac:dyDescent="0.3">
      <c r="A7" s="27">
        <v>1976</v>
      </c>
      <c r="B7" s="46">
        <v>1000</v>
      </c>
      <c r="C7" s="25" t="s">
        <v>60</v>
      </c>
      <c r="D7" s="25">
        <v>17</v>
      </c>
      <c r="E7" s="25">
        <v>21000</v>
      </c>
      <c r="F7" s="25" t="s">
        <v>60</v>
      </c>
      <c r="G7" s="46">
        <v>1449.0000000000002</v>
      </c>
      <c r="H7" s="25">
        <f t="shared" ref="H7:H49" si="0">SUM(B7,E7)</f>
        <v>22000</v>
      </c>
      <c r="I7" s="25" t="s">
        <v>60</v>
      </c>
      <c r="J7" s="25">
        <v>1466.0000000000002</v>
      </c>
      <c r="L7" s="58"/>
    </row>
    <row r="8" spans="1:12" ht="15.75" thickBot="1" x14ac:dyDescent="0.3">
      <c r="A8" s="27">
        <v>1977</v>
      </c>
      <c r="B8" s="46">
        <v>3000</v>
      </c>
      <c r="C8" s="25" t="s">
        <v>60</v>
      </c>
      <c r="D8" s="25">
        <v>51.000000000000007</v>
      </c>
      <c r="E8" s="25">
        <v>34000</v>
      </c>
      <c r="F8" s="25" t="s">
        <v>60</v>
      </c>
      <c r="G8" s="46">
        <v>2346</v>
      </c>
      <c r="H8" s="25">
        <f t="shared" si="0"/>
        <v>37000</v>
      </c>
      <c r="I8" s="25" t="s">
        <v>60</v>
      </c>
      <c r="J8" s="25">
        <v>2397</v>
      </c>
      <c r="L8" s="58"/>
    </row>
    <row r="9" spans="1:12" ht="15.75" thickBot="1" x14ac:dyDescent="0.3">
      <c r="A9" s="27">
        <v>1978</v>
      </c>
      <c r="B9" s="46">
        <v>1000</v>
      </c>
      <c r="C9" s="25" t="s">
        <v>60</v>
      </c>
      <c r="D9" s="25">
        <v>17</v>
      </c>
      <c r="E9" s="48">
        <v>27140</v>
      </c>
      <c r="F9" s="25" t="s">
        <v>60</v>
      </c>
      <c r="G9" s="48">
        <v>1872.66</v>
      </c>
      <c r="H9" s="25">
        <f t="shared" si="0"/>
        <v>28140</v>
      </c>
      <c r="I9" s="25" t="s">
        <v>60</v>
      </c>
      <c r="J9" s="25">
        <v>1889.66</v>
      </c>
      <c r="L9" s="58"/>
    </row>
    <row r="10" spans="1:12" ht="15.75" thickBot="1" x14ac:dyDescent="0.3">
      <c r="A10" s="27">
        <v>1979</v>
      </c>
      <c r="B10" s="46">
        <v>800</v>
      </c>
      <c r="C10" s="25" t="s">
        <v>60</v>
      </c>
      <c r="D10" s="25">
        <v>13.600000000000001</v>
      </c>
      <c r="E10" s="48">
        <v>21821</v>
      </c>
      <c r="F10" s="25" t="s">
        <v>60</v>
      </c>
      <c r="G10" s="48">
        <v>1505.6490000000001</v>
      </c>
      <c r="H10" s="25">
        <f t="shared" si="0"/>
        <v>22621</v>
      </c>
      <c r="I10" s="25" t="s">
        <v>60</v>
      </c>
      <c r="J10" s="25">
        <v>1519.249</v>
      </c>
      <c r="L10" s="58"/>
    </row>
    <row r="11" spans="1:12" ht="15.75" thickBot="1" x14ac:dyDescent="0.3">
      <c r="A11" s="27">
        <v>1980</v>
      </c>
      <c r="B11" s="46">
        <v>300</v>
      </c>
      <c r="C11" s="25" t="s">
        <v>60</v>
      </c>
      <c r="D11" s="25">
        <v>5.1000000000000005</v>
      </c>
      <c r="E11" s="48">
        <v>16796</v>
      </c>
      <c r="F11" s="25" t="s">
        <v>60</v>
      </c>
      <c r="G11" s="48">
        <v>1158.9240000000002</v>
      </c>
      <c r="H11" s="25">
        <f t="shared" si="0"/>
        <v>17096</v>
      </c>
      <c r="I11" s="25" t="s">
        <v>60</v>
      </c>
      <c r="J11" s="25">
        <v>1164.0240000000001</v>
      </c>
      <c r="L11" s="58"/>
    </row>
    <row r="12" spans="1:12" ht="15.75" thickBot="1" x14ac:dyDescent="0.3">
      <c r="A12" s="27">
        <v>1981</v>
      </c>
      <c r="B12" s="46">
        <v>300</v>
      </c>
      <c r="C12" s="25" t="s">
        <v>60</v>
      </c>
      <c r="D12" s="25">
        <v>5.1000000000000005</v>
      </c>
      <c r="E12" s="48">
        <v>23616</v>
      </c>
      <c r="F12" s="25" t="s">
        <v>60</v>
      </c>
      <c r="G12" s="48">
        <v>1629.5040000000001</v>
      </c>
      <c r="H12" s="25">
        <f t="shared" si="0"/>
        <v>23916</v>
      </c>
      <c r="I12" s="25" t="s">
        <v>60</v>
      </c>
      <c r="J12" s="25">
        <v>1634.604</v>
      </c>
      <c r="L12" s="58"/>
    </row>
    <row r="13" spans="1:12" ht="15.75" thickBot="1" x14ac:dyDescent="0.3">
      <c r="A13" s="27">
        <v>1982</v>
      </c>
      <c r="B13" s="46">
        <v>500</v>
      </c>
      <c r="C13" s="25" t="s">
        <v>60</v>
      </c>
      <c r="D13" s="25">
        <v>8.5</v>
      </c>
      <c r="E13" s="48">
        <v>17017</v>
      </c>
      <c r="F13" s="25" t="s">
        <v>60</v>
      </c>
      <c r="G13" s="48">
        <v>1174.173</v>
      </c>
      <c r="H13" s="25">
        <f t="shared" si="0"/>
        <v>17517</v>
      </c>
      <c r="I13" s="25" t="s">
        <v>60</v>
      </c>
      <c r="J13" s="25">
        <v>1182.673</v>
      </c>
      <c r="L13" s="58"/>
    </row>
    <row r="14" spans="1:12" ht="15.75" thickBot="1" x14ac:dyDescent="0.3">
      <c r="A14" s="27">
        <v>1983</v>
      </c>
      <c r="B14" s="46">
        <v>700</v>
      </c>
      <c r="C14" s="25" t="s">
        <v>60</v>
      </c>
      <c r="D14" s="25">
        <v>11.9</v>
      </c>
      <c r="E14" s="48">
        <v>14121</v>
      </c>
      <c r="F14" s="25" t="s">
        <v>60</v>
      </c>
      <c r="G14" s="48">
        <v>974.34900000000005</v>
      </c>
      <c r="H14" s="25">
        <f t="shared" si="0"/>
        <v>14821</v>
      </c>
      <c r="I14" s="25" t="s">
        <v>60</v>
      </c>
      <c r="J14" s="25">
        <v>986.24900000000002</v>
      </c>
      <c r="L14" s="58"/>
    </row>
    <row r="15" spans="1:12" ht="15.75" thickBot="1" x14ac:dyDescent="0.3">
      <c r="A15" s="27">
        <v>1984</v>
      </c>
      <c r="B15" s="46">
        <v>1088</v>
      </c>
      <c r="C15" s="25" t="s">
        <v>60</v>
      </c>
      <c r="D15" s="25">
        <v>17.408000000000001</v>
      </c>
      <c r="E15" s="48">
        <v>22425</v>
      </c>
      <c r="F15" s="25" t="s">
        <v>60</v>
      </c>
      <c r="G15" s="48">
        <v>1547.325</v>
      </c>
      <c r="H15" s="25">
        <f t="shared" si="0"/>
        <v>23513</v>
      </c>
      <c r="I15" s="25" t="s">
        <v>60</v>
      </c>
      <c r="J15" s="25">
        <v>1564.7329999999999</v>
      </c>
      <c r="L15" s="58"/>
    </row>
    <row r="16" spans="1:12" ht="15.75" thickBot="1" x14ac:dyDescent="0.3">
      <c r="A16" s="27">
        <v>1985</v>
      </c>
      <c r="B16" s="46">
        <v>1700</v>
      </c>
      <c r="C16" s="25" t="s">
        <v>60</v>
      </c>
      <c r="D16" s="25">
        <v>27.2</v>
      </c>
      <c r="E16" s="48">
        <v>21032</v>
      </c>
      <c r="F16" s="25" t="s">
        <v>60</v>
      </c>
      <c r="G16" s="48">
        <v>1451.2080000000001</v>
      </c>
      <c r="H16" s="25">
        <f t="shared" si="0"/>
        <v>22732</v>
      </c>
      <c r="I16" s="25" t="s">
        <v>60</v>
      </c>
      <c r="J16" s="25">
        <v>1478.4080000000001</v>
      </c>
      <c r="L16" s="58"/>
    </row>
    <row r="17" spans="1:12" ht="15.75" thickBot="1" x14ac:dyDescent="0.3">
      <c r="A17" s="27">
        <v>1986</v>
      </c>
      <c r="B17" s="46">
        <v>1900</v>
      </c>
      <c r="C17" s="25" t="s">
        <v>60</v>
      </c>
      <c r="D17" s="25">
        <v>30.400000000000002</v>
      </c>
      <c r="E17" s="48">
        <v>24871</v>
      </c>
      <c r="F17" s="25" t="s">
        <v>60</v>
      </c>
      <c r="G17" s="48">
        <v>1716.0990000000002</v>
      </c>
      <c r="H17" s="25">
        <f t="shared" si="0"/>
        <v>26771</v>
      </c>
      <c r="I17" s="25" t="s">
        <v>60</v>
      </c>
      <c r="J17" s="25">
        <v>1746.4990000000003</v>
      </c>
      <c r="L17" s="58"/>
    </row>
    <row r="18" spans="1:12" ht="15.75" thickBot="1" x14ac:dyDescent="0.3">
      <c r="A18" s="27">
        <v>1987</v>
      </c>
      <c r="B18" s="46">
        <v>3600</v>
      </c>
      <c r="C18" s="25" t="s">
        <v>60</v>
      </c>
      <c r="D18" s="25">
        <v>57.6</v>
      </c>
      <c r="E18" s="48">
        <v>32662</v>
      </c>
      <c r="F18" s="25" t="s">
        <v>60</v>
      </c>
      <c r="G18" s="48">
        <v>2253.6780000000003</v>
      </c>
      <c r="H18" s="25">
        <f t="shared" si="0"/>
        <v>36262</v>
      </c>
      <c r="I18" s="25" t="s">
        <v>60</v>
      </c>
      <c r="J18" s="25">
        <v>2311.2780000000002</v>
      </c>
      <c r="L18" s="58"/>
    </row>
    <row r="19" spans="1:12" ht="15.75" thickBot="1" x14ac:dyDescent="0.3">
      <c r="A19" s="27">
        <v>1988</v>
      </c>
      <c r="B19" s="46">
        <v>4800</v>
      </c>
      <c r="C19" s="25" t="s">
        <v>60</v>
      </c>
      <c r="D19" s="25">
        <v>76.8</v>
      </c>
      <c r="E19" s="48">
        <v>33862</v>
      </c>
      <c r="F19" s="25" t="s">
        <v>60</v>
      </c>
      <c r="G19" s="48">
        <v>2336.4780000000001</v>
      </c>
      <c r="H19" s="25">
        <f t="shared" si="0"/>
        <v>38662</v>
      </c>
      <c r="I19" s="25" t="s">
        <v>60</v>
      </c>
      <c r="J19" s="25">
        <v>2413.2780000000002</v>
      </c>
      <c r="L19" s="58"/>
    </row>
    <row r="20" spans="1:12" ht="15.75" thickBot="1" x14ac:dyDescent="0.3">
      <c r="A20" s="27">
        <v>1989</v>
      </c>
      <c r="B20" s="46">
        <v>4500</v>
      </c>
      <c r="C20" s="25" t="s">
        <v>60</v>
      </c>
      <c r="D20" s="25">
        <v>72</v>
      </c>
      <c r="E20" s="48">
        <v>34578</v>
      </c>
      <c r="F20" s="25" t="s">
        <v>60</v>
      </c>
      <c r="G20" s="48">
        <v>2385.8820000000001</v>
      </c>
      <c r="H20" s="25">
        <f t="shared" si="0"/>
        <v>39078</v>
      </c>
      <c r="I20" s="25" t="s">
        <v>60</v>
      </c>
      <c r="J20" s="25">
        <v>2457.8820000000001</v>
      </c>
      <c r="L20" s="58"/>
    </row>
    <row r="21" spans="1:12" ht="15.75" thickBot="1" x14ac:dyDescent="0.3">
      <c r="A21" s="27">
        <v>1990</v>
      </c>
      <c r="B21" s="46">
        <v>0</v>
      </c>
      <c r="C21" s="25" t="s">
        <v>60</v>
      </c>
      <c r="D21" s="25">
        <v>0</v>
      </c>
      <c r="E21" s="48">
        <v>30304</v>
      </c>
      <c r="F21" s="25" t="s">
        <v>60</v>
      </c>
      <c r="G21" s="48">
        <v>2090.9760000000001</v>
      </c>
      <c r="H21" s="25">
        <f t="shared" si="0"/>
        <v>30304</v>
      </c>
      <c r="I21" s="25" t="s">
        <v>60</v>
      </c>
      <c r="J21" s="25">
        <v>2090.9760000000001</v>
      </c>
      <c r="L21" s="58"/>
    </row>
    <row r="22" spans="1:12" ht="15.75" thickBot="1" x14ac:dyDescent="0.3">
      <c r="A22" s="27">
        <v>1991</v>
      </c>
      <c r="B22" s="46">
        <v>0</v>
      </c>
      <c r="C22" s="25" t="s">
        <v>60</v>
      </c>
      <c r="D22" s="25">
        <v>0</v>
      </c>
      <c r="E22" s="48">
        <v>34536</v>
      </c>
      <c r="F22" s="25" t="s">
        <v>60</v>
      </c>
      <c r="G22" s="48">
        <v>2382.9840000000004</v>
      </c>
      <c r="H22" s="25">
        <f t="shared" si="0"/>
        <v>34536</v>
      </c>
      <c r="I22" s="25" t="s">
        <v>60</v>
      </c>
      <c r="J22" s="25">
        <v>2382.9840000000004</v>
      </c>
      <c r="L22" s="58"/>
    </row>
    <row r="23" spans="1:12" ht="15.75" thickBot="1" x14ac:dyDescent="0.3">
      <c r="A23" s="27">
        <v>1992</v>
      </c>
      <c r="B23" s="46">
        <v>384</v>
      </c>
      <c r="C23" s="25" t="s">
        <v>60</v>
      </c>
      <c r="D23" s="25">
        <v>6.1440000000000001</v>
      </c>
      <c r="E23" s="48">
        <v>32128</v>
      </c>
      <c r="F23" s="25" t="s">
        <v>60</v>
      </c>
      <c r="G23" s="48">
        <v>2216.8320000000003</v>
      </c>
      <c r="H23" s="25">
        <f t="shared" si="0"/>
        <v>32512</v>
      </c>
      <c r="I23" s="25" t="s">
        <v>60</v>
      </c>
      <c r="J23" s="25">
        <v>2222.9760000000001</v>
      </c>
      <c r="L23" s="58"/>
    </row>
    <row r="24" spans="1:12" ht="15.75" thickBot="1" x14ac:dyDescent="0.3">
      <c r="A24" s="27">
        <v>1993</v>
      </c>
      <c r="B24" s="46">
        <v>649</v>
      </c>
      <c r="C24" s="25" t="s">
        <v>60</v>
      </c>
      <c r="D24" s="25">
        <v>10.384</v>
      </c>
      <c r="E24" s="48">
        <v>33767</v>
      </c>
      <c r="F24" s="25" t="s">
        <v>60</v>
      </c>
      <c r="G24" s="48">
        <v>2329.9230000000002</v>
      </c>
      <c r="H24" s="25">
        <f t="shared" si="0"/>
        <v>34416</v>
      </c>
      <c r="I24" s="25" t="s">
        <v>60</v>
      </c>
      <c r="J24" s="25">
        <v>2340.3070000000002</v>
      </c>
      <c r="L24" s="58"/>
    </row>
    <row r="25" spans="1:12" ht="15.75" thickBot="1" x14ac:dyDescent="0.3">
      <c r="A25" s="27">
        <v>1994</v>
      </c>
      <c r="B25" s="46">
        <v>371</v>
      </c>
      <c r="C25" s="25" t="s">
        <v>60</v>
      </c>
      <c r="D25" s="25">
        <v>5.9359999999999999</v>
      </c>
      <c r="E25" s="48">
        <v>25337</v>
      </c>
      <c r="F25" s="25" t="s">
        <v>60</v>
      </c>
      <c r="G25" s="48">
        <v>1748.2530000000002</v>
      </c>
      <c r="H25" s="25">
        <f t="shared" si="0"/>
        <v>25708</v>
      </c>
      <c r="I25" s="25" t="s">
        <v>60</v>
      </c>
      <c r="J25" s="25">
        <v>1754.1890000000001</v>
      </c>
      <c r="L25" s="58"/>
    </row>
    <row r="26" spans="1:12" ht="15.75" thickBot="1" x14ac:dyDescent="0.3">
      <c r="A26" s="27">
        <v>1995</v>
      </c>
      <c r="B26" s="46">
        <v>206</v>
      </c>
      <c r="C26" s="25" t="s">
        <v>60</v>
      </c>
      <c r="D26" s="25">
        <v>3.2960000000000003</v>
      </c>
      <c r="E26" s="48">
        <v>31704</v>
      </c>
      <c r="F26" s="25" t="s">
        <v>60</v>
      </c>
      <c r="G26" s="48">
        <v>2187.576</v>
      </c>
      <c r="H26" s="25">
        <f t="shared" si="0"/>
        <v>31910</v>
      </c>
      <c r="I26" s="25" t="s">
        <v>60</v>
      </c>
      <c r="J26" s="25">
        <v>2190.8719999999998</v>
      </c>
      <c r="L26" s="58"/>
    </row>
    <row r="27" spans="1:12" ht="15.75" thickBot="1" x14ac:dyDescent="0.3">
      <c r="A27" s="27">
        <v>1996</v>
      </c>
      <c r="B27" s="46">
        <v>989</v>
      </c>
      <c r="C27" s="25" t="s">
        <v>60</v>
      </c>
      <c r="D27" s="25">
        <v>15.824</v>
      </c>
      <c r="E27" s="48">
        <v>33498</v>
      </c>
      <c r="F27" s="25" t="s">
        <v>60</v>
      </c>
      <c r="G27" s="48">
        <v>2311.3620000000001</v>
      </c>
      <c r="H27" s="25">
        <f t="shared" si="0"/>
        <v>34487</v>
      </c>
      <c r="I27" s="25" t="s">
        <v>60</v>
      </c>
      <c r="J27" s="25">
        <v>2327.1860000000001</v>
      </c>
      <c r="L27" s="58"/>
    </row>
    <row r="28" spans="1:12" ht="15.75" thickBot="1" x14ac:dyDescent="0.3">
      <c r="A28" s="27">
        <v>1997</v>
      </c>
      <c r="B28" s="46">
        <v>513</v>
      </c>
      <c r="C28" s="25" t="s">
        <v>60</v>
      </c>
      <c r="D28" s="25">
        <v>8.2080000000000002</v>
      </c>
      <c r="E28" s="48">
        <v>25782</v>
      </c>
      <c r="F28" s="25" t="s">
        <v>60</v>
      </c>
      <c r="G28" s="48">
        <v>1778.9580000000001</v>
      </c>
      <c r="H28" s="25">
        <f t="shared" si="0"/>
        <v>26295</v>
      </c>
      <c r="I28" s="25" t="s">
        <v>60</v>
      </c>
      <c r="J28" s="25">
        <v>1787.1660000000002</v>
      </c>
      <c r="L28" s="58"/>
    </row>
    <row r="29" spans="1:12" ht="15.75" thickBot="1" x14ac:dyDescent="0.3">
      <c r="A29" s="27">
        <v>1998</v>
      </c>
      <c r="B29" s="46">
        <v>858</v>
      </c>
      <c r="C29" s="25" t="s">
        <v>60</v>
      </c>
      <c r="D29" s="25">
        <v>13.728</v>
      </c>
      <c r="E29" s="48">
        <v>18924</v>
      </c>
      <c r="F29" s="25" t="s">
        <v>60</v>
      </c>
      <c r="G29" s="48">
        <v>1305.7560000000001</v>
      </c>
      <c r="H29" s="25">
        <f t="shared" si="0"/>
        <v>19782</v>
      </c>
      <c r="I29" s="25" t="s">
        <v>60</v>
      </c>
      <c r="J29" s="25">
        <v>1319.4840000000002</v>
      </c>
      <c r="L29" s="58"/>
    </row>
    <row r="30" spans="1:12" ht="15.75" thickBot="1" x14ac:dyDescent="0.3">
      <c r="A30" s="27">
        <v>1999</v>
      </c>
      <c r="B30" s="46">
        <v>1233</v>
      </c>
      <c r="C30" s="25" t="s">
        <v>60</v>
      </c>
      <c r="D30" s="25">
        <v>19.728000000000002</v>
      </c>
      <c r="E30" s="48">
        <v>17452</v>
      </c>
      <c r="F30" s="25" t="s">
        <v>60</v>
      </c>
      <c r="G30" s="48">
        <v>1204.1880000000001</v>
      </c>
      <c r="H30" s="25">
        <f t="shared" si="0"/>
        <v>18685</v>
      </c>
      <c r="I30" s="25" t="s">
        <v>60</v>
      </c>
      <c r="J30" s="25">
        <v>1223.9160000000002</v>
      </c>
      <c r="L30" s="58"/>
    </row>
    <row r="31" spans="1:12" ht="15.75" thickBot="1" x14ac:dyDescent="0.3">
      <c r="A31" s="27">
        <v>2000</v>
      </c>
      <c r="B31" s="46">
        <v>1860</v>
      </c>
      <c r="C31" s="25" t="s">
        <v>60</v>
      </c>
      <c r="D31" s="25">
        <v>29.76</v>
      </c>
      <c r="E31" s="48">
        <v>19124</v>
      </c>
      <c r="F31" s="25" t="s">
        <v>60</v>
      </c>
      <c r="G31" s="48">
        <v>1319.556</v>
      </c>
      <c r="H31" s="25">
        <f t="shared" si="0"/>
        <v>20984</v>
      </c>
      <c r="I31" s="25" t="s">
        <v>60</v>
      </c>
      <c r="J31" s="25">
        <v>1349.316</v>
      </c>
      <c r="L31" s="58"/>
    </row>
    <row r="32" spans="1:12" ht="15.75" thickBot="1" x14ac:dyDescent="0.3">
      <c r="A32" s="27">
        <v>2001</v>
      </c>
      <c r="B32" s="46">
        <v>1184</v>
      </c>
      <c r="C32" s="25" t="s">
        <v>60</v>
      </c>
      <c r="D32" s="25">
        <v>18.943999999999999</v>
      </c>
      <c r="E32" s="48">
        <v>29867</v>
      </c>
      <c r="F32" s="25" t="s">
        <v>60</v>
      </c>
      <c r="G32" s="48">
        <v>2060.8230000000003</v>
      </c>
      <c r="H32" s="25">
        <f t="shared" si="0"/>
        <v>31051</v>
      </c>
      <c r="I32" s="25" t="s">
        <v>60</v>
      </c>
      <c r="J32" s="25">
        <v>2079.7670000000003</v>
      </c>
      <c r="L32" s="58"/>
    </row>
    <row r="33" spans="1:12" ht="15.75" thickBot="1" x14ac:dyDescent="0.3">
      <c r="A33" s="27">
        <v>2002</v>
      </c>
      <c r="B33" s="46">
        <v>1633</v>
      </c>
      <c r="C33" s="25" t="s">
        <v>60</v>
      </c>
      <c r="D33" s="25">
        <v>26.128</v>
      </c>
      <c r="E33" s="48">
        <v>33602</v>
      </c>
      <c r="F33" s="25" t="s">
        <v>60</v>
      </c>
      <c r="G33" s="48">
        <v>2318.538</v>
      </c>
      <c r="H33" s="25">
        <f t="shared" si="0"/>
        <v>35235</v>
      </c>
      <c r="I33" s="25" t="s">
        <v>60</v>
      </c>
      <c r="J33" s="25">
        <v>2344.6660000000002</v>
      </c>
      <c r="L33" s="58"/>
    </row>
    <row r="34" spans="1:12" ht="15.75" thickBot="1" x14ac:dyDescent="0.3">
      <c r="A34" s="27">
        <v>2003</v>
      </c>
      <c r="B34" s="46">
        <v>1459</v>
      </c>
      <c r="C34" s="25" t="s">
        <v>60</v>
      </c>
      <c r="D34" s="25">
        <v>23.344000000000001</v>
      </c>
      <c r="E34" s="48">
        <v>35788</v>
      </c>
      <c r="F34" s="25" t="s">
        <v>60</v>
      </c>
      <c r="G34" s="48">
        <v>2469.3720000000003</v>
      </c>
      <c r="H34" s="25">
        <f t="shared" si="0"/>
        <v>37247</v>
      </c>
      <c r="I34" s="25" t="s">
        <v>60</v>
      </c>
      <c r="J34" s="25">
        <v>2492.7160000000003</v>
      </c>
      <c r="L34" s="58"/>
    </row>
    <row r="35" spans="1:12" ht="15.75" thickBot="1" x14ac:dyDescent="0.3">
      <c r="A35" s="27">
        <v>2004</v>
      </c>
      <c r="B35" s="46">
        <v>2258</v>
      </c>
      <c r="C35" s="25" t="s">
        <v>60</v>
      </c>
      <c r="D35" s="25">
        <v>36.128</v>
      </c>
      <c r="E35" s="48">
        <v>50990</v>
      </c>
      <c r="F35" s="25" t="s">
        <v>60</v>
      </c>
      <c r="G35" s="48">
        <v>3518.3100000000004</v>
      </c>
      <c r="H35" s="25">
        <f t="shared" si="0"/>
        <v>53248</v>
      </c>
      <c r="I35" s="25" t="s">
        <v>60</v>
      </c>
      <c r="J35" s="25">
        <v>3554.4380000000006</v>
      </c>
      <c r="L35" s="58"/>
    </row>
    <row r="36" spans="1:12" ht="15.75" thickBot="1" x14ac:dyDescent="0.3">
      <c r="A36" s="27">
        <v>2005</v>
      </c>
      <c r="B36" s="46">
        <v>1956</v>
      </c>
      <c r="C36" s="25" t="s">
        <v>60</v>
      </c>
      <c r="D36" s="25">
        <v>31.295999999999999</v>
      </c>
      <c r="E36" s="48">
        <v>35613</v>
      </c>
      <c r="F36" s="25" t="s">
        <v>60</v>
      </c>
      <c r="G36" s="48">
        <v>2457.297</v>
      </c>
      <c r="H36" s="25">
        <f t="shared" si="0"/>
        <v>37569</v>
      </c>
      <c r="I36" s="25" t="s">
        <v>60</v>
      </c>
      <c r="J36" s="25">
        <v>2488.5929999999998</v>
      </c>
      <c r="L36" s="58"/>
    </row>
    <row r="37" spans="1:12" ht="15.75" thickBot="1" x14ac:dyDescent="0.3">
      <c r="A37" s="27">
        <v>2006</v>
      </c>
      <c r="B37" s="46">
        <v>1884</v>
      </c>
      <c r="C37" s="25" t="s">
        <v>60</v>
      </c>
      <c r="D37" s="25">
        <v>30.144000000000002</v>
      </c>
      <c r="E37" s="48">
        <v>32238</v>
      </c>
      <c r="F37" s="25" t="s">
        <v>60</v>
      </c>
      <c r="G37" s="48">
        <v>2224.422</v>
      </c>
      <c r="H37" s="25">
        <f t="shared" si="0"/>
        <v>34122</v>
      </c>
      <c r="I37" s="25" t="s">
        <v>60</v>
      </c>
      <c r="J37" s="25">
        <v>2254.5659999999998</v>
      </c>
      <c r="L37" s="58"/>
    </row>
    <row r="38" spans="1:12" ht="15.75" thickBot="1" x14ac:dyDescent="0.3">
      <c r="A38" s="27">
        <v>2007</v>
      </c>
      <c r="B38" s="46">
        <v>1018</v>
      </c>
      <c r="C38" s="25" t="s">
        <v>60</v>
      </c>
      <c r="D38" s="25">
        <v>16.288</v>
      </c>
      <c r="E38" s="48">
        <v>19570</v>
      </c>
      <c r="F38" s="25" t="s">
        <v>60</v>
      </c>
      <c r="G38" s="48">
        <v>1350.3300000000002</v>
      </c>
      <c r="H38" s="25">
        <f t="shared" si="0"/>
        <v>20588</v>
      </c>
      <c r="I38" s="25" t="s">
        <v>60</v>
      </c>
      <c r="J38" s="25">
        <v>1366.6180000000002</v>
      </c>
      <c r="L38" s="58"/>
    </row>
    <row r="39" spans="1:12" ht="15.75" thickBot="1" x14ac:dyDescent="0.3">
      <c r="A39" s="27">
        <v>2008</v>
      </c>
      <c r="B39" s="46">
        <v>208</v>
      </c>
      <c r="C39" s="25" t="s">
        <v>60</v>
      </c>
      <c r="D39" s="25">
        <v>3.3280000000000003</v>
      </c>
      <c r="E39" s="48">
        <v>9042</v>
      </c>
      <c r="F39" s="25" t="s">
        <v>60</v>
      </c>
      <c r="G39" s="48">
        <v>623.89800000000002</v>
      </c>
      <c r="H39" s="25">
        <f t="shared" si="0"/>
        <v>9250</v>
      </c>
      <c r="I39" s="25" t="s">
        <v>60</v>
      </c>
      <c r="J39" s="25">
        <v>627.226</v>
      </c>
      <c r="L39" s="58"/>
    </row>
    <row r="40" spans="1:12" ht="15.75" thickBot="1" x14ac:dyDescent="0.3">
      <c r="A40" s="27">
        <v>2009</v>
      </c>
      <c r="B40" s="46">
        <v>293</v>
      </c>
      <c r="C40" s="25" t="s">
        <v>60</v>
      </c>
      <c r="D40" s="25">
        <v>4.6879999999999997</v>
      </c>
      <c r="E40" s="48">
        <v>9307</v>
      </c>
      <c r="F40" s="25" t="s">
        <v>60</v>
      </c>
      <c r="G40" s="48">
        <v>642.18300000000011</v>
      </c>
      <c r="H40" s="25">
        <f t="shared" si="0"/>
        <v>9600</v>
      </c>
      <c r="I40" s="25" t="s">
        <v>60</v>
      </c>
      <c r="J40" s="25">
        <v>646.87100000000009</v>
      </c>
      <c r="L40" s="58"/>
    </row>
    <row r="41" spans="1:12" ht="15.75" thickBot="1" x14ac:dyDescent="0.3">
      <c r="A41" s="27">
        <v>2010</v>
      </c>
      <c r="B41" s="46">
        <v>1315</v>
      </c>
      <c r="C41" s="25" t="s">
        <v>60</v>
      </c>
      <c r="D41" s="25">
        <v>21.04</v>
      </c>
      <c r="E41" s="48">
        <v>17617</v>
      </c>
      <c r="F41" s="25" t="s">
        <v>60</v>
      </c>
      <c r="G41" s="48">
        <v>1215.5730000000001</v>
      </c>
      <c r="H41" s="25">
        <f t="shared" si="0"/>
        <v>18932</v>
      </c>
      <c r="I41" s="25" t="s">
        <v>60</v>
      </c>
      <c r="J41" s="25">
        <v>1236.6130000000001</v>
      </c>
      <c r="L41" s="58"/>
    </row>
    <row r="42" spans="1:12" ht="15.75" thickBot="1" x14ac:dyDescent="0.3">
      <c r="A42" s="27">
        <v>2011</v>
      </c>
      <c r="B42" s="46">
        <v>1954</v>
      </c>
      <c r="C42" s="25" t="s">
        <v>60</v>
      </c>
      <c r="D42" s="25">
        <v>31.263999999999999</v>
      </c>
      <c r="E42" s="48">
        <v>33059</v>
      </c>
      <c r="F42" s="25" t="s">
        <v>60</v>
      </c>
      <c r="G42" s="48">
        <v>2281.0710000000004</v>
      </c>
      <c r="H42" s="25">
        <f t="shared" si="0"/>
        <v>35013</v>
      </c>
      <c r="I42" s="25" t="s">
        <v>60</v>
      </c>
      <c r="J42" s="25">
        <v>2312.3350000000005</v>
      </c>
      <c r="L42" s="58"/>
    </row>
    <row r="43" spans="1:12" ht="15.75" thickBot="1" x14ac:dyDescent="0.3">
      <c r="A43" s="27">
        <v>2012</v>
      </c>
      <c r="B43" s="46">
        <v>636</v>
      </c>
      <c r="C43" s="46" t="s">
        <v>60</v>
      </c>
      <c r="D43" s="46">
        <v>15.9</v>
      </c>
      <c r="E43" s="46">
        <v>26260</v>
      </c>
      <c r="F43" s="46" t="s">
        <v>60</v>
      </c>
      <c r="G43" s="59">
        <v>1811.94</v>
      </c>
      <c r="H43" s="25">
        <f t="shared" si="0"/>
        <v>26896</v>
      </c>
      <c r="I43" s="46" t="s">
        <v>60</v>
      </c>
      <c r="J43" s="25">
        <v>1827.8400000000001</v>
      </c>
    </row>
    <row r="44" spans="1:12" ht="15.75" thickBot="1" x14ac:dyDescent="0.3">
      <c r="A44" s="27">
        <v>2013</v>
      </c>
      <c r="B44" s="46">
        <v>1188</v>
      </c>
      <c r="C44" s="46" t="s">
        <v>60</v>
      </c>
      <c r="D44" s="46">
        <v>29.700000000000003</v>
      </c>
      <c r="E44" s="46">
        <v>51082</v>
      </c>
      <c r="F44" s="46" t="s">
        <v>60</v>
      </c>
      <c r="G44" s="59">
        <v>3524.6580000000004</v>
      </c>
      <c r="H44" s="25">
        <f t="shared" si="0"/>
        <v>52270</v>
      </c>
      <c r="I44" s="46" t="s">
        <v>60</v>
      </c>
      <c r="J44" s="25">
        <v>3554.3580000000002</v>
      </c>
    </row>
    <row r="45" spans="1:12" ht="15.75" thickBot="1" x14ac:dyDescent="0.3">
      <c r="A45" s="27">
        <v>2014</v>
      </c>
      <c r="B45" s="46">
        <v>847</v>
      </c>
      <c r="C45" s="46" t="s">
        <v>60</v>
      </c>
      <c r="D45" s="46">
        <v>21.175000000000001</v>
      </c>
      <c r="E45" s="46">
        <v>43255</v>
      </c>
      <c r="F45" s="46" t="s">
        <v>60</v>
      </c>
      <c r="G45" s="59">
        <v>2984.5950000000003</v>
      </c>
      <c r="H45" s="25">
        <f t="shared" si="0"/>
        <v>44102</v>
      </c>
      <c r="I45" s="46" t="s">
        <v>60</v>
      </c>
      <c r="J45" s="25">
        <v>3005.7700000000004</v>
      </c>
    </row>
    <row r="46" spans="1:12" ht="15.75" thickBot="1" x14ac:dyDescent="0.3">
      <c r="A46" s="27">
        <v>2015</v>
      </c>
      <c r="B46" s="96">
        <v>1164</v>
      </c>
      <c r="C46" s="97" t="s">
        <v>60</v>
      </c>
      <c r="D46" s="97">
        <v>29</v>
      </c>
      <c r="E46" s="96">
        <v>69790</v>
      </c>
      <c r="F46" s="97" t="s">
        <v>60</v>
      </c>
      <c r="G46" s="96">
        <v>4816</v>
      </c>
      <c r="H46" s="25">
        <f t="shared" si="0"/>
        <v>70954</v>
      </c>
      <c r="I46" s="97" t="s">
        <v>60</v>
      </c>
      <c r="J46" s="96">
        <v>4845</v>
      </c>
    </row>
    <row r="47" spans="1:12" ht="15.75" thickBot="1" x14ac:dyDescent="0.3">
      <c r="A47" s="27">
        <v>2016</v>
      </c>
      <c r="B47" s="97">
        <v>182</v>
      </c>
      <c r="C47" s="97" t="s">
        <v>60</v>
      </c>
      <c r="D47" s="97">
        <v>5</v>
      </c>
      <c r="E47" s="96">
        <v>31967</v>
      </c>
      <c r="F47" s="97" t="s">
        <v>60</v>
      </c>
      <c r="G47" s="96">
        <v>2206</v>
      </c>
      <c r="H47" s="25">
        <f t="shared" si="0"/>
        <v>32149</v>
      </c>
      <c r="I47" s="97" t="s">
        <v>60</v>
      </c>
      <c r="J47" s="96">
        <v>2210</v>
      </c>
    </row>
    <row r="48" spans="1:12" ht="15.75" thickBot="1" x14ac:dyDescent="0.3">
      <c r="A48" s="27">
        <v>2017</v>
      </c>
      <c r="B48" s="98">
        <v>70</v>
      </c>
      <c r="C48" s="97" t="s">
        <v>60</v>
      </c>
      <c r="D48" s="97">
        <v>2</v>
      </c>
      <c r="E48" s="96">
        <v>31141</v>
      </c>
      <c r="F48" s="97" t="s">
        <v>60</v>
      </c>
      <c r="G48" s="96">
        <v>2149</v>
      </c>
      <c r="H48" s="25">
        <f t="shared" si="0"/>
        <v>31211</v>
      </c>
      <c r="I48" s="97" t="s">
        <v>60</v>
      </c>
      <c r="J48" s="96">
        <v>2373</v>
      </c>
    </row>
    <row r="49" spans="1:10" ht="15.75" thickBot="1" x14ac:dyDescent="0.3">
      <c r="A49" s="27">
        <v>2018</v>
      </c>
      <c r="B49" s="98">
        <v>322</v>
      </c>
      <c r="C49" s="97" t="s">
        <v>60</v>
      </c>
      <c r="D49" s="97">
        <v>8</v>
      </c>
      <c r="E49" s="96">
        <v>20271</v>
      </c>
      <c r="F49" s="97" t="s">
        <v>60</v>
      </c>
      <c r="G49" s="96">
        <v>1015</v>
      </c>
      <c r="H49" s="25">
        <f t="shared" si="0"/>
        <v>20593</v>
      </c>
      <c r="I49" s="97" t="s">
        <v>60</v>
      </c>
      <c r="J49" s="96">
        <v>1023</v>
      </c>
    </row>
    <row r="50" spans="1:10" ht="15.75" thickBot="1" x14ac:dyDescent="0.3">
      <c r="A50" s="27">
        <v>2019</v>
      </c>
      <c r="B50" s="98">
        <v>0</v>
      </c>
      <c r="C50" s="97" t="s">
        <v>60</v>
      </c>
      <c r="D50" s="98">
        <v>0</v>
      </c>
      <c r="E50" s="198">
        <v>18425.622811540001</v>
      </c>
      <c r="F50" s="97" t="s">
        <v>60</v>
      </c>
      <c r="G50" s="96">
        <v>1271.3679739962602</v>
      </c>
      <c r="H50" s="25">
        <v>18425.622811540001</v>
      </c>
      <c r="I50" s="97" t="s">
        <v>60</v>
      </c>
      <c r="J50" s="96">
        <v>1271.3679739962602</v>
      </c>
    </row>
    <row r="51" spans="1:10" ht="15.75" thickBot="1" x14ac:dyDescent="0.3">
      <c r="A51" s="9">
        <v>2020</v>
      </c>
      <c r="B51" s="98">
        <v>0</v>
      </c>
      <c r="C51" s="97" t="s">
        <v>60</v>
      </c>
      <c r="D51" s="98">
        <v>0</v>
      </c>
      <c r="E51" s="198">
        <v>22930.250769165941</v>
      </c>
      <c r="F51" s="97" t="s">
        <v>60</v>
      </c>
      <c r="G51" s="96">
        <v>1582.18730307245</v>
      </c>
      <c r="H51" s="25">
        <v>22930.250769165941</v>
      </c>
      <c r="I51" s="97" t="s">
        <v>60</v>
      </c>
      <c r="J51" s="96">
        <v>1582.18730307245</v>
      </c>
    </row>
    <row r="52" spans="1:10" x14ac:dyDescent="0.25">
      <c r="A52" s="27">
        <v>2021</v>
      </c>
      <c r="B52" s="98">
        <v>0</v>
      </c>
      <c r="C52" s="97" t="s">
        <v>60</v>
      </c>
      <c r="D52" s="98">
        <v>0</v>
      </c>
      <c r="E52" s="198">
        <v>22722.220000000034</v>
      </c>
      <c r="F52" s="97" t="s">
        <v>60</v>
      </c>
      <c r="G52" s="96">
        <v>1567.8331800000024</v>
      </c>
      <c r="H52" s="25">
        <v>22722.220000000034</v>
      </c>
      <c r="I52" s="97" t="s">
        <v>60</v>
      </c>
      <c r="J52" s="96">
        <v>1567.8331800000024</v>
      </c>
    </row>
    <row r="53" spans="1:10" ht="15.75" thickBot="1" x14ac:dyDescent="0.3">
      <c r="A53" s="23">
        <v>2022</v>
      </c>
      <c r="B53" s="190">
        <v>0</v>
      </c>
      <c r="C53" s="30" t="s">
        <v>60</v>
      </c>
      <c r="D53" s="191">
        <v>0</v>
      </c>
      <c r="E53" s="199">
        <v>22042</v>
      </c>
      <c r="F53" s="30" t="s">
        <v>60</v>
      </c>
      <c r="G53" s="192">
        <v>1521</v>
      </c>
      <c r="H53" s="192">
        <v>22042</v>
      </c>
      <c r="I53" s="30" t="s">
        <v>60</v>
      </c>
      <c r="J53" s="192">
        <v>1521</v>
      </c>
    </row>
    <row r="54" spans="1:10" x14ac:dyDescent="0.25">
      <c r="A54" s="203" t="s">
        <v>98</v>
      </c>
    </row>
    <row r="55" spans="1:10" x14ac:dyDescent="0.25">
      <c r="A55" s="203" t="s">
        <v>74</v>
      </c>
    </row>
    <row r="56" spans="1:10" x14ac:dyDescent="0.25">
      <c r="A56" s="201"/>
    </row>
    <row r="101" spans="1:53" s="75" customFormat="1" x14ac:dyDescent="0.25">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c r="AA101" s="76"/>
      <c r="AB101" s="76"/>
      <c r="AC101" s="76"/>
      <c r="AD101" s="76"/>
      <c r="AE101" s="76"/>
      <c r="AF101" s="76"/>
      <c r="AG101" s="76"/>
      <c r="AH101" s="76"/>
      <c r="AI101" s="76"/>
      <c r="AJ101" s="76"/>
      <c r="AK101" s="76"/>
      <c r="AL101" s="76"/>
      <c r="AM101" s="76"/>
      <c r="AN101" s="76"/>
      <c r="AO101" s="76"/>
      <c r="AP101" s="76"/>
      <c r="AQ101" s="76"/>
      <c r="AR101" s="76"/>
      <c r="AS101" s="76"/>
      <c r="AT101" s="76"/>
      <c r="AU101" s="76"/>
      <c r="AV101" s="76"/>
      <c r="AW101" s="76"/>
      <c r="AX101" s="76"/>
      <c r="AY101" s="76"/>
      <c r="AZ101" s="76"/>
      <c r="BA101" s="76"/>
    </row>
    <row r="103" spans="1:53" x14ac:dyDescent="0.25">
      <c r="A103" s="6" t="s">
        <v>149</v>
      </c>
    </row>
    <row r="104" spans="1:53" ht="15.75" thickBot="1" x14ac:dyDescent="0.3">
      <c r="A104" s="218" t="s">
        <v>126</v>
      </c>
    </row>
    <row r="105" spans="1:53" ht="15.75" thickBot="1" x14ac:dyDescent="0.3">
      <c r="A105" s="251" t="s">
        <v>5</v>
      </c>
      <c r="B105" s="253" t="s">
        <v>97</v>
      </c>
      <c r="C105" s="257"/>
      <c r="D105" s="257"/>
      <c r="E105" s="257"/>
      <c r="F105" s="257"/>
      <c r="G105" s="257"/>
      <c r="H105" s="257"/>
      <c r="I105" s="257"/>
      <c r="J105" s="258"/>
    </row>
    <row r="106" spans="1:53" x14ac:dyDescent="0.25">
      <c r="A106" s="252"/>
      <c r="B106" s="253" t="s">
        <v>6</v>
      </c>
      <c r="C106" s="254"/>
      <c r="D106" s="255"/>
      <c r="E106" s="253" t="s">
        <v>8</v>
      </c>
      <c r="F106" s="254"/>
      <c r="G106" s="255"/>
      <c r="H106" s="253" t="s">
        <v>9</v>
      </c>
      <c r="I106" s="254"/>
      <c r="J106" s="255"/>
    </row>
    <row r="107" spans="1:53" ht="15.75" thickBot="1" x14ac:dyDescent="0.3">
      <c r="A107" s="256"/>
      <c r="B107" s="29" t="s">
        <v>29</v>
      </c>
      <c r="C107" s="93" t="s">
        <v>30</v>
      </c>
      <c r="D107" s="93" t="s">
        <v>21</v>
      </c>
      <c r="E107" s="29" t="s">
        <v>29</v>
      </c>
      <c r="F107" s="29" t="s">
        <v>30</v>
      </c>
      <c r="G107" s="29" t="s">
        <v>21</v>
      </c>
      <c r="H107" s="29" t="s">
        <v>29</v>
      </c>
      <c r="I107" s="29" t="s">
        <v>30</v>
      </c>
      <c r="J107" s="29" t="s">
        <v>21</v>
      </c>
    </row>
    <row r="108" spans="1:53" ht="15.75" thickBot="1" x14ac:dyDescent="0.3">
      <c r="A108" s="77" t="s">
        <v>13</v>
      </c>
      <c r="B108" s="79">
        <f>IFERROR(AVERAGEIFS(B$3:B$84,$A$3:$A$84,"&gt;=1975",$A$3:$A$84,"&lt;=1978"),"")</f>
        <v>1325</v>
      </c>
      <c r="C108" s="25" t="s">
        <v>60</v>
      </c>
      <c r="D108" s="79">
        <f>IFERROR(AVERAGEIFS(D$3:D$84,$A$3:$A$84,"&gt;=1975",$A$3:$A$84,"&lt;=1978"),"")</f>
        <v>22.525000000000002</v>
      </c>
      <c r="E108" s="79">
        <f>IFERROR(AVERAGEIFS(E$3:E$84,$A$3:$A$84,"&gt;=1975",$A$3:$A$84,"&lt;=1978"),"")</f>
        <v>25285</v>
      </c>
      <c r="F108" s="25" t="s">
        <v>60</v>
      </c>
      <c r="G108" s="79">
        <f>IFERROR(AVERAGEIFS(G$3:G$84,$A$3:$A$84,"&gt;=1975",$A$3:$A$84,"&lt;=1978"),"")</f>
        <v>1744.665</v>
      </c>
      <c r="H108" s="79">
        <f>IFERROR(AVERAGEIFS(H$3:H$84,$A$3:$A$84,"&gt;=1975",$A$3:$A$84,"&lt;=1978"),"")</f>
        <v>26610</v>
      </c>
      <c r="I108" s="25" t="s">
        <v>60</v>
      </c>
      <c r="J108" s="79">
        <f>IFERROR(AVERAGEIFS(J$3:J$84,$A$3:$A$84,"&gt;=1975",$A$3:$A$84,"&lt;=1978"),"")</f>
        <v>1767.19</v>
      </c>
      <c r="L108" s="58"/>
    </row>
    <row r="109" spans="1:53" ht="15.75" thickBot="1" x14ac:dyDescent="0.3">
      <c r="A109" s="77" t="s">
        <v>14</v>
      </c>
      <c r="B109" s="79">
        <f>IFERROR(AVERAGEIFS(B$3:B$84,$A$3:$A$84,"&gt;=1979",$A$3:$A$84,"&lt;=1984"),"")</f>
        <v>614.66666666666663</v>
      </c>
      <c r="C109" s="25" t="s">
        <v>60</v>
      </c>
      <c r="D109" s="79">
        <f>IFERROR(AVERAGEIFS(D$3:D$84,$A$3:$A$84,"&gt;=1979",$A$3:$A$84,"&lt;=1984"),"")</f>
        <v>10.268000000000001</v>
      </c>
      <c r="E109" s="79">
        <f>IFERROR(AVERAGEIFS(E$3:E$84,$A$3:$A$84,"&gt;=1979",$A$3:$A$84,"&lt;=1984"),"")</f>
        <v>19299.333333333332</v>
      </c>
      <c r="F109" s="25" t="s">
        <v>60</v>
      </c>
      <c r="G109" s="79">
        <f>IFERROR(AVERAGEIFS(G$3:G$84,$A$3:$A$84,"&gt;=1979",$A$3:$A$84,"&lt;=1984"),"")</f>
        <v>1331.654</v>
      </c>
      <c r="H109" s="79">
        <f>IFERROR(AVERAGEIFS(H$3:H$84,$A$3:$A$84,"&gt;=1979",$A$3:$A$84,"&lt;=1984"),"")</f>
        <v>19914</v>
      </c>
      <c r="I109" s="25" t="s">
        <v>60</v>
      </c>
      <c r="J109" s="79">
        <f>IFERROR(AVERAGEIFS(J$3:J$84,$A$3:$A$84,"&gt;=1979",$A$3:$A$84,"&lt;=1984"),"")</f>
        <v>1341.922</v>
      </c>
      <c r="L109" s="58"/>
    </row>
    <row r="110" spans="1:53" ht="15.75" thickBot="1" x14ac:dyDescent="0.3">
      <c r="A110" s="77" t="s">
        <v>15</v>
      </c>
      <c r="B110" s="79">
        <f>IFERROR(AVERAGEIFS(B$3:B$84,$A$3:$A$84,"&gt;=1985",$A$3:$A$84,"&lt;=1995"),"")</f>
        <v>1646.3636363636363</v>
      </c>
      <c r="C110" s="25" t="s">
        <v>60</v>
      </c>
      <c r="D110" s="79">
        <f>IFERROR(AVERAGEIFS(D$3:D$84,$A$3:$A$84,"&gt;=1985",$A$3:$A$84,"&lt;=1995"),"")</f>
        <v>26.34181818181818</v>
      </c>
      <c r="E110" s="79">
        <f>IFERROR(AVERAGEIFS(E$3:E$84,$A$3:$A$84,"&gt;=1985",$A$3:$A$84,"&lt;=1995"),"")</f>
        <v>30434.636363636364</v>
      </c>
      <c r="F110" s="25" t="s">
        <v>60</v>
      </c>
      <c r="G110" s="79">
        <f>IFERROR(AVERAGEIFS(G$3:G$84,$A$3:$A$84,"&gt;=1985",$A$3:$A$84,"&lt;=1995"),"")</f>
        <v>2099.9899090909094</v>
      </c>
      <c r="H110" s="79">
        <f>IFERROR(AVERAGEIFS(H$3:H$84,$A$3:$A$84,"&gt;=1985",$A$3:$A$84,"&lt;=1995"),"")</f>
        <v>32081</v>
      </c>
      <c r="I110" s="25" t="s">
        <v>60</v>
      </c>
      <c r="J110" s="79">
        <f>IFERROR(AVERAGEIFS(J$3:J$84,$A$3:$A$84,"&gt;=1985",$A$3:$A$84,"&lt;=1995"),"")</f>
        <v>2126.3317272727272</v>
      </c>
      <c r="L110" s="58"/>
    </row>
    <row r="111" spans="1:53" ht="15.75" thickBot="1" x14ac:dyDescent="0.3">
      <c r="A111" s="77" t="s">
        <v>16</v>
      </c>
      <c r="B111" s="79">
        <f>IFERROR(AVERAGEIFS(B$3:B$84,$A$3:$A$84,"&gt;=1996",$A$3:$A$84,"&lt;=1998"),"")</f>
        <v>786.66666666666663</v>
      </c>
      <c r="C111" s="25" t="s">
        <v>60</v>
      </c>
      <c r="D111" s="79">
        <f>IFERROR(AVERAGEIFS(D$3:D$84,$A$3:$A$84,"&gt;=1996",$A$3:$A$84,"&lt;=1998"),"")</f>
        <v>12.586666666666666</v>
      </c>
      <c r="E111" s="79">
        <f>IFERROR(AVERAGEIFS(E$3:E$84,$A$3:$A$84,"&gt;=1996",$A$3:$A$84,"&lt;=1998"),"")</f>
        <v>26068</v>
      </c>
      <c r="F111" s="25" t="s">
        <v>60</v>
      </c>
      <c r="G111" s="79">
        <f>IFERROR(AVERAGEIFS(G$3:G$84,$A$3:$A$84,"&gt;=1996",$A$3:$A$84,"&lt;=1998"),"")</f>
        <v>1798.692</v>
      </c>
      <c r="H111" s="79">
        <f>IFERROR(AVERAGEIFS(H$3:H$84,$A$3:$A$84,"&gt;=1996",$A$3:$A$84,"&lt;=1998"),"")</f>
        <v>26854.666666666668</v>
      </c>
      <c r="I111" s="25" t="s">
        <v>60</v>
      </c>
      <c r="J111" s="79">
        <f>IFERROR(AVERAGEIFS(J$3:J$84,$A$3:$A$84,"&gt;=1996",$A$3:$A$84,"&lt;=1998"),"")</f>
        <v>1811.278666666667</v>
      </c>
      <c r="L111" s="58"/>
    </row>
    <row r="112" spans="1:53" ht="15.75" thickBot="1" x14ac:dyDescent="0.3">
      <c r="A112" s="5" t="s">
        <v>17</v>
      </c>
      <c r="B112" s="79">
        <f>IFERROR(AVERAGEIFS(B$3:B$84,$A$3:$A$84,"&gt;=1999",$A$3:$A$84,"&lt;=2008"),"")</f>
        <v>1469.3</v>
      </c>
      <c r="C112" s="25" t="s">
        <v>60</v>
      </c>
      <c r="D112" s="79">
        <f>IFERROR(AVERAGEIFS(D$3:D$84,$A$3:$A$84,"&gt;=1999",$A$3:$A$84,"&lt;=2008"),"")</f>
        <v>23.508800000000001</v>
      </c>
      <c r="E112" s="79">
        <f>IFERROR(AVERAGEIFS(E$3:E$84,$A$3:$A$84,"&gt;=1999",$A$3:$A$84,"&lt;=2008"),"")</f>
        <v>28328.6</v>
      </c>
      <c r="F112" s="25" t="s">
        <v>60</v>
      </c>
      <c r="G112" s="79">
        <f>IFERROR(AVERAGEIFS(G$3:G$84,$A$3:$A$84,"&gt;=1999",$A$3:$A$84,"&lt;=2008"),"")</f>
        <v>1954.6734000000008</v>
      </c>
      <c r="H112" s="79">
        <f>IFERROR(AVERAGEIFS(H$3:H$84,$A$3:$A$84,"&gt;=1999",$A$3:$A$84,"&lt;=2008"),"")</f>
        <v>29797.9</v>
      </c>
      <c r="I112" s="25" t="s">
        <v>60</v>
      </c>
      <c r="J112" s="79">
        <f>IFERROR(AVERAGEIFS(J$3:J$84,$A$3:$A$84,"&gt;=1999",$A$3:$A$84,"&lt;=2008"),"")</f>
        <v>1978.1821999999997</v>
      </c>
      <c r="L112" s="58"/>
    </row>
    <row r="113" spans="1:12" ht="15.75" thickBot="1" x14ac:dyDescent="0.3">
      <c r="A113" s="27">
        <v>2009</v>
      </c>
      <c r="B113" s="30">
        <f t="shared" ref="B113:J126" si="1">IF(VLOOKUP($A113,$A$4:$Z$93,COLUMN(B113),FALSE)="","",VLOOKUP($A113,$A$4:$Z$93,COLUMN(B113),FALSE))</f>
        <v>293</v>
      </c>
      <c r="C113" s="30" t="str">
        <f t="shared" si="1"/>
        <v>NA</v>
      </c>
      <c r="D113" s="30">
        <f t="shared" si="1"/>
        <v>4.6879999999999997</v>
      </c>
      <c r="E113" s="30">
        <f t="shared" si="1"/>
        <v>9307</v>
      </c>
      <c r="F113" s="30" t="str">
        <f t="shared" si="1"/>
        <v>NA</v>
      </c>
      <c r="G113" s="30">
        <f t="shared" si="1"/>
        <v>642.18300000000011</v>
      </c>
      <c r="H113" s="30">
        <f t="shared" si="1"/>
        <v>9600</v>
      </c>
      <c r="I113" s="30" t="str">
        <f t="shared" si="1"/>
        <v>NA</v>
      </c>
      <c r="J113" s="30">
        <f t="shared" si="1"/>
        <v>646.87100000000009</v>
      </c>
      <c r="L113" s="58"/>
    </row>
    <row r="114" spans="1:12" ht="15.75" thickBot="1" x14ac:dyDescent="0.3">
      <c r="A114" s="27">
        <v>2010</v>
      </c>
      <c r="B114" s="30">
        <f t="shared" si="1"/>
        <v>1315</v>
      </c>
      <c r="C114" s="30" t="str">
        <f t="shared" si="1"/>
        <v>NA</v>
      </c>
      <c r="D114" s="30">
        <f t="shared" si="1"/>
        <v>21.04</v>
      </c>
      <c r="E114" s="30">
        <f t="shared" si="1"/>
        <v>17617</v>
      </c>
      <c r="F114" s="30" t="str">
        <f t="shared" si="1"/>
        <v>NA</v>
      </c>
      <c r="G114" s="30">
        <f t="shared" si="1"/>
        <v>1215.5730000000001</v>
      </c>
      <c r="H114" s="30">
        <f t="shared" si="1"/>
        <v>18932</v>
      </c>
      <c r="I114" s="30" t="str">
        <f t="shared" si="1"/>
        <v>NA</v>
      </c>
      <c r="J114" s="30">
        <f t="shared" si="1"/>
        <v>1236.6130000000001</v>
      </c>
      <c r="L114" s="58"/>
    </row>
    <row r="115" spans="1:12" ht="15.75" thickBot="1" x14ac:dyDescent="0.3">
      <c r="A115" s="27">
        <v>2011</v>
      </c>
      <c r="B115" s="30">
        <f t="shared" si="1"/>
        <v>1954</v>
      </c>
      <c r="C115" s="30" t="str">
        <f t="shared" si="1"/>
        <v>NA</v>
      </c>
      <c r="D115" s="30">
        <f t="shared" si="1"/>
        <v>31.263999999999999</v>
      </c>
      <c r="E115" s="30">
        <f t="shared" si="1"/>
        <v>33059</v>
      </c>
      <c r="F115" s="30" t="str">
        <f t="shared" si="1"/>
        <v>NA</v>
      </c>
      <c r="G115" s="30">
        <f t="shared" si="1"/>
        <v>2281.0710000000004</v>
      </c>
      <c r="H115" s="30">
        <f t="shared" si="1"/>
        <v>35013</v>
      </c>
      <c r="I115" s="30" t="str">
        <f t="shared" si="1"/>
        <v>NA</v>
      </c>
      <c r="J115" s="30">
        <f t="shared" si="1"/>
        <v>2312.3350000000005</v>
      </c>
      <c r="L115" s="58"/>
    </row>
    <row r="116" spans="1:12" ht="15.75" thickBot="1" x14ac:dyDescent="0.3">
      <c r="A116" s="27">
        <v>2012</v>
      </c>
      <c r="B116" s="30">
        <f t="shared" si="1"/>
        <v>636</v>
      </c>
      <c r="C116" s="30" t="str">
        <f t="shared" si="1"/>
        <v>NA</v>
      </c>
      <c r="D116" s="30">
        <f t="shared" si="1"/>
        <v>15.9</v>
      </c>
      <c r="E116" s="30">
        <f t="shared" si="1"/>
        <v>26260</v>
      </c>
      <c r="F116" s="30" t="str">
        <f t="shared" si="1"/>
        <v>NA</v>
      </c>
      <c r="G116" s="30">
        <f t="shared" si="1"/>
        <v>1811.94</v>
      </c>
      <c r="H116" s="30">
        <f t="shared" si="1"/>
        <v>26896</v>
      </c>
      <c r="I116" s="30" t="str">
        <f t="shared" si="1"/>
        <v>NA</v>
      </c>
      <c r="J116" s="30">
        <f t="shared" si="1"/>
        <v>1827.8400000000001</v>
      </c>
    </row>
    <row r="117" spans="1:12" ht="15.75" thickBot="1" x14ac:dyDescent="0.3">
      <c r="A117" s="27">
        <v>2013</v>
      </c>
      <c r="B117" s="30">
        <f t="shared" si="1"/>
        <v>1188</v>
      </c>
      <c r="C117" s="30" t="str">
        <f t="shared" si="1"/>
        <v>NA</v>
      </c>
      <c r="D117" s="30">
        <f t="shared" si="1"/>
        <v>29.700000000000003</v>
      </c>
      <c r="E117" s="30">
        <f t="shared" si="1"/>
        <v>51082</v>
      </c>
      <c r="F117" s="30" t="str">
        <f t="shared" si="1"/>
        <v>NA</v>
      </c>
      <c r="G117" s="30">
        <f t="shared" si="1"/>
        <v>3524.6580000000004</v>
      </c>
      <c r="H117" s="30">
        <f t="shared" si="1"/>
        <v>52270</v>
      </c>
      <c r="I117" s="30" t="str">
        <f t="shared" si="1"/>
        <v>NA</v>
      </c>
      <c r="J117" s="30">
        <f t="shared" si="1"/>
        <v>3554.3580000000002</v>
      </c>
    </row>
    <row r="118" spans="1:12" ht="15.75" thickBot="1" x14ac:dyDescent="0.3">
      <c r="A118" s="27">
        <v>2014</v>
      </c>
      <c r="B118" s="30">
        <f t="shared" si="1"/>
        <v>847</v>
      </c>
      <c r="C118" s="30" t="str">
        <f t="shared" si="1"/>
        <v>NA</v>
      </c>
      <c r="D118" s="30">
        <f t="shared" si="1"/>
        <v>21.175000000000001</v>
      </c>
      <c r="E118" s="30">
        <f t="shared" si="1"/>
        <v>43255</v>
      </c>
      <c r="F118" s="30" t="str">
        <f t="shared" si="1"/>
        <v>NA</v>
      </c>
      <c r="G118" s="30">
        <f t="shared" si="1"/>
        <v>2984.5950000000003</v>
      </c>
      <c r="H118" s="30">
        <f t="shared" si="1"/>
        <v>44102</v>
      </c>
      <c r="I118" s="30" t="str">
        <f t="shared" si="1"/>
        <v>NA</v>
      </c>
      <c r="J118" s="30">
        <f t="shared" si="1"/>
        <v>3005.7700000000004</v>
      </c>
    </row>
    <row r="119" spans="1:12" ht="15.75" thickBot="1" x14ac:dyDescent="0.3">
      <c r="A119" s="27">
        <v>2015</v>
      </c>
      <c r="B119" s="30">
        <f t="shared" si="1"/>
        <v>1164</v>
      </c>
      <c r="C119" s="30" t="str">
        <f t="shared" si="1"/>
        <v>NA</v>
      </c>
      <c r="D119" s="30">
        <f t="shared" si="1"/>
        <v>29</v>
      </c>
      <c r="E119" s="30">
        <f t="shared" si="1"/>
        <v>69790</v>
      </c>
      <c r="F119" s="30" t="str">
        <f t="shared" si="1"/>
        <v>NA</v>
      </c>
      <c r="G119" s="30">
        <f t="shared" si="1"/>
        <v>4816</v>
      </c>
      <c r="H119" s="30">
        <f t="shared" si="1"/>
        <v>70954</v>
      </c>
      <c r="I119" s="30" t="str">
        <f t="shared" si="1"/>
        <v>NA</v>
      </c>
      <c r="J119" s="30">
        <f t="shared" si="1"/>
        <v>4845</v>
      </c>
    </row>
    <row r="120" spans="1:12" ht="15.75" thickBot="1" x14ac:dyDescent="0.3">
      <c r="A120" s="27">
        <v>2016</v>
      </c>
      <c r="B120" s="30">
        <f t="shared" si="1"/>
        <v>182</v>
      </c>
      <c r="C120" s="30" t="str">
        <f t="shared" si="1"/>
        <v>NA</v>
      </c>
      <c r="D120" s="30">
        <f t="shared" si="1"/>
        <v>5</v>
      </c>
      <c r="E120" s="30">
        <f t="shared" si="1"/>
        <v>31967</v>
      </c>
      <c r="F120" s="30" t="str">
        <f t="shared" si="1"/>
        <v>NA</v>
      </c>
      <c r="G120" s="30">
        <f t="shared" si="1"/>
        <v>2206</v>
      </c>
      <c r="H120" s="30">
        <f t="shared" si="1"/>
        <v>32149</v>
      </c>
      <c r="I120" s="30" t="str">
        <f t="shared" si="1"/>
        <v>NA</v>
      </c>
      <c r="J120" s="30">
        <f t="shared" si="1"/>
        <v>2210</v>
      </c>
    </row>
    <row r="121" spans="1:12" ht="15.75" thickBot="1" x14ac:dyDescent="0.3">
      <c r="A121" s="27">
        <v>2017</v>
      </c>
      <c r="B121" s="30">
        <f t="shared" si="1"/>
        <v>70</v>
      </c>
      <c r="C121" s="30" t="str">
        <f t="shared" si="1"/>
        <v>NA</v>
      </c>
      <c r="D121" s="30">
        <f t="shared" si="1"/>
        <v>2</v>
      </c>
      <c r="E121" s="30">
        <f t="shared" si="1"/>
        <v>31141</v>
      </c>
      <c r="F121" s="30" t="str">
        <f t="shared" si="1"/>
        <v>NA</v>
      </c>
      <c r="G121" s="30">
        <f t="shared" si="1"/>
        <v>2149</v>
      </c>
      <c r="H121" s="30">
        <f t="shared" si="1"/>
        <v>31211</v>
      </c>
      <c r="I121" s="30" t="str">
        <f t="shared" si="1"/>
        <v>NA</v>
      </c>
      <c r="J121" s="30">
        <f t="shared" si="1"/>
        <v>2373</v>
      </c>
    </row>
    <row r="122" spans="1:12" ht="15.75" thickBot="1" x14ac:dyDescent="0.3">
      <c r="A122" s="27">
        <v>2018</v>
      </c>
      <c r="B122" s="30">
        <f t="shared" si="1"/>
        <v>322</v>
      </c>
      <c r="C122" s="30" t="str">
        <f t="shared" si="1"/>
        <v>NA</v>
      </c>
      <c r="D122" s="30">
        <f t="shared" si="1"/>
        <v>8</v>
      </c>
      <c r="E122" s="30">
        <f t="shared" si="1"/>
        <v>20271</v>
      </c>
      <c r="F122" s="30" t="str">
        <f t="shared" si="1"/>
        <v>NA</v>
      </c>
      <c r="G122" s="30">
        <f t="shared" si="1"/>
        <v>1015</v>
      </c>
      <c r="H122" s="30">
        <f t="shared" si="1"/>
        <v>20593</v>
      </c>
      <c r="I122" s="30" t="str">
        <f t="shared" si="1"/>
        <v>NA</v>
      </c>
      <c r="J122" s="30">
        <f t="shared" si="1"/>
        <v>1023</v>
      </c>
    </row>
    <row r="123" spans="1:12" ht="15.75" thickBot="1" x14ac:dyDescent="0.3">
      <c r="A123" s="27">
        <v>2019</v>
      </c>
      <c r="B123" s="30">
        <f t="shared" si="1"/>
        <v>0</v>
      </c>
      <c r="C123" s="30" t="str">
        <f t="shared" si="1"/>
        <v>NA</v>
      </c>
      <c r="D123" s="30">
        <f t="shared" si="1"/>
        <v>0</v>
      </c>
      <c r="E123" s="194">
        <f t="shared" si="1"/>
        <v>18425.622811540001</v>
      </c>
      <c r="F123" s="30" t="str">
        <f t="shared" si="1"/>
        <v>NA</v>
      </c>
      <c r="G123" s="30">
        <f t="shared" si="1"/>
        <v>1271.3679739962602</v>
      </c>
      <c r="H123" s="30">
        <f t="shared" si="1"/>
        <v>18425.622811540001</v>
      </c>
      <c r="I123" s="30" t="str">
        <f t="shared" si="1"/>
        <v>NA</v>
      </c>
      <c r="J123" s="30">
        <f t="shared" si="1"/>
        <v>1271.3679739962602</v>
      </c>
    </row>
    <row r="124" spans="1:12" ht="15.75" thickBot="1" x14ac:dyDescent="0.3">
      <c r="A124" s="9">
        <v>2020</v>
      </c>
      <c r="B124" s="30">
        <f t="shared" si="1"/>
        <v>0</v>
      </c>
      <c r="C124" s="30" t="str">
        <f t="shared" si="1"/>
        <v>NA</v>
      </c>
      <c r="D124" s="30">
        <f t="shared" si="1"/>
        <v>0</v>
      </c>
      <c r="E124" s="194">
        <f t="shared" si="1"/>
        <v>22930.250769165941</v>
      </c>
      <c r="F124" s="30" t="str">
        <f t="shared" si="1"/>
        <v>NA</v>
      </c>
      <c r="G124" s="30">
        <f t="shared" si="1"/>
        <v>1582.18730307245</v>
      </c>
      <c r="H124" s="30">
        <f t="shared" si="1"/>
        <v>22930.250769165941</v>
      </c>
      <c r="I124" s="30" t="str">
        <f t="shared" si="1"/>
        <v>NA</v>
      </c>
      <c r="J124" s="30">
        <f t="shared" si="1"/>
        <v>1582.18730307245</v>
      </c>
    </row>
    <row r="125" spans="1:12" ht="15.75" thickBot="1" x14ac:dyDescent="0.3">
      <c r="A125" s="27">
        <v>2021</v>
      </c>
      <c r="B125" s="30">
        <f t="shared" si="1"/>
        <v>0</v>
      </c>
      <c r="C125" s="30" t="str">
        <f t="shared" si="1"/>
        <v>NA</v>
      </c>
      <c r="D125" s="30">
        <f t="shared" si="1"/>
        <v>0</v>
      </c>
      <c r="E125" s="194">
        <f t="shared" si="1"/>
        <v>22722.220000000034</v>
      </c>
      <c r="F125" s="30" t="str">
        <f t="shared" si="1"/>
        <v>NA</v>
      </c>
      <c r="G125" s="30">
        <f t="shared" si="1"/>
        <v>1567.8331800000024</v>
      </c>
      <c r="H125" s="30">
        <f t="shared" si="1"/>
        <v>22722.220000000034</v>
      </c>
      <c r="I125" s="30" t="str">
        <f t="shared" si="1"/>
        <v>NA</v>
      </c>
      <c r="J125" s="30">
        <f t="shared" si="1"/>
        <v>1567.8331800000024</v>
      </c>
    </row>
    <row r="126" spans="1:12" ht="15.75" thickBot="1" x14ac:dyDescent="0.3">
      <c r="A126" s="23">
        <v>2022</v>
      </c>
      <c r="B126" s="30">
        <f t="shared" si="1"/>
        <v>0</v>
      </c>
      <c r="C126" s="30" t="str">
        <f t="shared" si="1"/>
        <v>NA</v>
      </c>
      <c r="D126" s="30">
        <f t="shared" si="1"/>
        <v>0</v>
      </c>
      <c r="E126" s="194">
        <f>IF(VLOOKUP($A126,$A$4:$Z$93,COLUMN(E126),FALSE)="","",VLOOKUP($A126,$A$4:$Z$93,COLUMN(E126),FALSE))</f>
        <v>22042</v>
      </c>
      <c r="F126" s="30" t="str">
        <f t="shared" si="1"/>
        <v>NA</v>
      </c>
      <c r="G126" s="30">
        <f t="shared" si="1"/>
        <v>1521</v>
      </c>
      <c r="H126" s="30">
        <f t="shared" si="1"/>
        <v>22042</v>
      </c>
      <c r="I126" s="30" t="str">
        <f t="shared" si="1"/>
        <v>NA</v>
      </c>
      <c r="J126" s="30">
        <f t="shared" si="1"/>
        <v>1521</v>
      </c>
    </row>
    <row r="127" spans="1:12" x14ac:dyDescent="0.25">
      <c r="A127" s="203" t="s">
        <v>98</v>
      </c>
    </row>
    <row r="128" spans="1:12" x14ac:dyDescent="0.25">
      <c r="A128" s="203" t="s">
        <v>74</v>
      </c>
    </row>
    <row r="129" spans="1:1" x14ac:dyDescent="0.25">
      <c r="A129" s="201"/>
    </row>
    <row r="130" spans="1:1" x14ac:dyDescent="0.25">
      <c r="A130" s="196"/>
    </row>
  </sheetData>
  <mergeCells count="10">
    <mergeCell ref="A3:A5"/>
    <mergeCell ref="B4:D4"/>
    <mergeCell ref="E4:G4"/>
    <mergeCell ref="H4:J4"/>
    <mergeCell ref="B3:J3"/>
    <mergeCell ref="A105:A107"/>
    <mergeCell ref="B105:J105"/>
    <mergeCell ref="B106:D106"/>
    <mergeCell ref="E106:G106"/>
    <mergeCell ref="H106:J106"/>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3"/>
  <dimension ref="A1:BA129"/>
  <sheetViews>
    <sheetView zoomScale="85" zoomScaleNormal="85" workbookViewId="0"/>
  </sheetViews>
  <sheetFormatPr defaultColWidth="9.140625" defaultRowHeight="15" x14ac:dyDescent="0.25"/>
  <cols>
    <col min="1" max="1" width="11.42578125" style="6" customWidth="1"/>
    <col min="2" max="2" width="9.140625" style="12"/>
    <col min="3" max="3" width="9.140625" style="12" customWidth="1"/>
    <col min="4" max="5" width="10.42578125" style="12" bestFit="1" customWidth="1"/>
    <col min="6" max="7" width="9.140625" style="12" customWidth="1"/>
    <col min="8" max="10" width="10.42578125" style="12" bestFit="1" customWidth="1"/>
    <col min="11" max="53" width="9.140625" style="12"/>
    <col min="54" max="16384" width="9.140625" style="6"/>
  </cols>
  <sheetData>
    <row r="1" spans="1:10" ht="15.75" thickBot="1" x14ac:dyDescent="0.3">
      <c r="A1" s="6" t="s">
        <v>150</v>
      </c>
    </row>
    <row r="2" spans="1:10" ht="46.15" customHeight="1" x14ac:dyDescent="0.25">
      <c r="A2" s="62" t="s">
        <v>99</v>
      </c>
      <c r="B2" s="90" t="s">
        <v>100</v>
      </c>
      <c r="C2" s="90" t="s">
        <v>101</v>
      </c>
      <c r="D2" s="200" t="s">
        <v>102</v>
      </c>
      <c r="E2" s="65" t="s">
        <v>103</v>
      </c>
      <c r="F2" s="90" t="s">
        <v>104</v>
      </c>
      <c r="G2" s="90" t="s">
        <v>105</v>
      </c>
      <c r="H2" s="90" t="s">
        <v>106</v>
      </c>
      <c r="I2" s="65" t="s">
        <v>107</v>
      </c>
      <c r="J2" s="90" t="s">
        <v>108</v>
      </c>
    </row>
    <row r="3" spans="1:10" ht="15.75" thickBot="1" x14ac:dyDescent="0.3">
      <c r="A3" s="63">
        <v>1975</v>
      </c>
      <c r="B3" s="60">
        <f>'A1'!E4-SUM('A1'!F4:G4)</f>
        <v>317707</v>
      </c>
      <c r="C3" s="60"/>
      <c r="D3" s="39">
        <f>SUM('A16'!K5,'A17'!K5,'A18'!H5,'A19'!H5,'A20'!K5,'A21'!K5,'A22'!H6)</f>
        <v>1472363</v>
      </c>
      <c r="E3" s="61">
        <f>B3+D3</f>
        <v>1790070</v>
      </c>
      <c r="F3" s="60">
        <f>'A5'!D4</f>
        <v>228121</v>
      </c>
      <c r="G3" s="60">
        <f>'A9'!D4</f>
        <v>546214</v>
      </c>
      <c r="H3" s="39">
        <f>SUM('A4'!K5,'A7'!Q4,'A8'!Q5,'A11'!N5,'A12'!N5,'A13'!Q5,'A14'!K5,'A15'!K5)</f>
        <v>950229</v>
      </c>
      <c r="I3" s="61">
        <f>SUM(F3:H3)</f>
        <v>1724564</v>
      </c>
      <c r="J3" s="39">
        <f>SUM(I3,E3)</f>
        <v>3514634</v>
      </c>
    </row>
    <row r="4" spans="1:10" ht="15.75" thickBot="1" x14ac:dyDescent="0.3">
      <c r="A4" s="63">
        <v>1976</v>
      </c>
      <c r="B4" s="60">
        <f>'A1'!E5-SUM('A1'!F5:G5)</f>
        <v>258762</v>
      </c>
      <c r="C4" s="60"/>
      <c r="D4" s="39">
        <f>SUM('A16'!K6,'A17'!K6,'A18'!H6,'A19'!H6,'A20'!K6,'A21'!K6,'A22'!H7)</f>
        <v>1479632</v>
      </c>
      <c r="E4" s="61">
        <f t="shared" ref="E4:E48" si="0">B4+D4</f>
        <v>1738394</v>
      </c>
      <c r="F4" s="60">
        <f>'A5'!D5</f>
        <v>190267</v>
      </c>
      <c r="G4" s="60">
        <f>'A9'!D5</f>
        <v>665010</v>
      </c>
      <c r="H4" s="39">
        <f>SUM('A4'!K6,'A7'!Q5,'A8'!Q6,'A11'!N6,'A12'!N6,'A13'!Q6,'A14'!K6,'A15'!K6)</f>
        <v>1080258</v>
      </c>
      <c r="I4" s="61">
        <f t="shared" ref="I4:I48" si="1">SUM(F4:H4)</f>
        <v>1935535</v>
      </c>
      <c r="J4" s="39">
        <f t="shared" ref="J4:J48" si="2">SUM(I4,E4)</f>
        <v>3673929</v>
      </c>
    </row>
    <row r="5" spans="1:10" ht="15.75" thickBot="1" x14ac:dyDescent="0.3">
      <c r="A5" s="63">
        <v>1977</v>
      </c>
      <c r="B5" s="60">
        <f>'A1'!E6-SUM('A1'!F6:G6)</f>
        <v>302178</v>
      </c>
      <c r="C5" s="60"/>
      <c r="D5" s="39">
        <f>SUM('A16'!K7,'A17'!K7,'A18'!H7,'A19'!H7,'A20'!K7,'A21'!K7,'A22'!H8)</f>
        <v>1286737</v>
      </c>
      <c r="E5" s="61">
        <f t="shared" si="0"/>
        <v>1588915</v>
      </c>
      <c r="F5" s="60">
        <f>'A5'!D6</f>
        <v>131005</v>
      </c>
      <c r="G5" s="60">
        <f>'A9'!D6</f>
        <v>545742</v>
      </c>
      <c r="H5" s="39">
        <f>SUM('A4'!K7,'A7'!Q6,'A8'!Q7,'A11'!N7,'A12'!N7,'A13'!Q7,'A14'!K7,'A15'!K7)</f>
        <v>1071374</v>
      </c>
      <c r="I5" s="61">
        <f t="shared" si="1"/>
        <v>1748121</v>
      </c>
      <c r="J5" s="39">
        <f t="shared" si="2"/>
        <v>3337036</v>
      </c>
    </row>
    <row r="6" spans="1:10" ht="15.75" thickBot="1" x14ac:dyDescent="0.3">
      <c r="A6" s="63">
        <v>1978</v>
      </c>
      <c r="B6" s="60">
        <f>'A1'!E7-SUM('A1'!F7:G7)</f>
        <v>418411</v>
      </c>
      <c r="C6" s="60"/>
      <c r="D6" s="39">
        <f>SUM('A16'!K8,'A17'!K8,'A18'!H8,'A19'!H8,'A20'!K8,'A21'!K8,'A22'!H9)</f>
        <v>1018316</v>
      </c>
      <c r="E6" s="61">
        <f t="shared" si="0"/>
        <v>1436727</v>
      </c>
      <c r="F6" s="60">
        <f>'A5'!D7</f>
        <v>146179</v>
      </c>
      <c r="G6" s="60">
        <f>'A9'!D7</f>
        <v>568705</v>
      </c>
      <c r="H6" s="39">
        <f>SUM('A4'!K8,'A7'!Q7,'A8'!Q8,'A11'!N8,'A12'!N8,'A13'!Q8,'A14'!K8,'A15'!K8)</f>
        <v>1079294</v>
      </c>
      <c r="I6" s="61">
        <f t="shared" si="1"/>
        <v>1794178</v>
      </c>
      <c r="J6" s="39">
        <f t="shared" si="2"/>
        <v>3230905</v>
      </c>
    </row>
    <row r="7" spans="1:10" ht="15.75" thickBot="1" x14ac:dyDescent="0.3">
      <c r="A7" s="63">
        <v>1979</v>
      </c>
      <c r="B7" s="60">
        <f>'A1'!E8-SUM('A1'!F8:G8)</f>
        <v>382641</v>
      </c>
      <c r="C7" s="60"/>
      <c r="D7" s="39">
        <f>SUM('A16'!K9,'A17'!K9,'A18'!H9,'A19'!H9,'A20'!K9,'A21'!K9,'A22'!H10)</f>
        <v>936792</v>
      </c>
      <c r="E7" s="61">
        <f t="shared" si="0"/>
        <v>1319433</v>
      </c>
      <c r="F7" s="60">
        <f>'A5'!D8</f>
        <v>147576</v>
      </c>
      <c r="G7" s="60">
        <f>'A9'!D8</f>
        <v>477222</v>
      </c>
      <c r="H7" s="39">
        <f>SUM('A4'!K9,'A7'!Q8,'A8'!Q9,'A11'!N9,'A12'!N9,'A13'!Q9,'A14'!K9,'A15'!K9)</f>
        <v>987067</v>
      </c>
      <c r="I7" s="61">
        <f t="shared" si="1"/>
        <v>1611865</v>
      </c>
      <c r="J7" s="39">
        <f t="shared" si="2"/>
        <v>2931298</v>
      </c>
    </row>
    <row r="8" spans="1:10" ht="15.75" thickBot="1" x14ac:dyDescent="0.3">
      <c r="A8" s="63">
        <v>1980</v>
      </c>
      <c r="B8" s="60">
        <f>'A1'!E9-SUM('A1'!F9:G9)</f>
        <v>343970</v>
      </c>
      <c r="C8" s="60"/>
      <c r="D8" s="39">
        <f>SUM('A16'!K10,'A17'!K10,'A18'!H10,'A19'!H10,'A20'!K10,'A21'!K10,'A22'!H11)</f>
        <v>885760.83370399824</v>
      </c>
      <c r="E8" s="61">
        <f t="shared" si="0"/>
        <v>1229730.8337039982</v>
      </c>
      <c r="F8" s="60">
        <f>'A5'!D9</f>
        <v>157398</v>
      </c>
      <c r="G8" s="60">
        <f>'A9'!D9</f>
        <v>486303</v>
      </c>
      <c r="H8" s="39">
        <f>SUM('A4'!K10,'A7'!Q9,'A8'!Q10,'A11'!N10,'A12'!N10,'A13'!Q10,'A14'!K10,'A15'!K10)</f>
        <v>829476</v>
      </c>
      <c r="I8" s="61">
        <f t="shared" si="1"/>
        <v>1473177</v>
      </c>
      <c r="J8" s="39">
        <f t="shared" si="2"/>
        <v>2702907.8337039985</v>
      </c>
    </row>
    <row r="9" spans="1:10" ht="15.75" thickBot="1" x14ac:dyDescent="0.3">
      <c r="A9" s="63">
        <v>1981</v>
      </c>
      <c r="B9" s="60">
        <f>'A1'!E10-SUM('A1'!F10:G10)</f>
        <v>289034</v>
      </c>
      <c r="C9" s="60"/>
      <c r="D9" s="39">
        <f>SUM('A16'!K11,'A17'!K11,'A18'!H11,'A19'!H11,'A20'!K11,'A21'!K11,'A22'!H12)</f>
        <v>775824.28441270418</v>
      </c>
      <c r="E9" s="61">
        <f t="shared" si="0"/>
        <v>1064858.2844127042</v>
      </c>
      <c r="F9" s="60">
        <f>'A5'!D10</f>
        <v>153249</v>
      </c>
      <c r="G9" s="60">
        <f>'A9'!D10</f>
        <v>423266</v>
      </c>
      <c r="H9" s="39">
        <f>SUM('A4'!K11,'A7'!Q10,'A8'!Q11,'A11'!N11,'A12'!N11,'A13'!Q11,'A14'!K11,'A15'!K11)</f>
        <v>744313</v>
      </c>
      <c r="I9" s="61">
        <f t="shared" si="1"/>
        <v>1320828</v>
      </c>
      <c r="J9" s="39">
        <f t="shared" si="2"/>
        <v>2385686.2844127044</v>
      </c>
    </row>
    <row r="10" spans="1:10" ht="15.75" thickBot="1" x14ac:dyDescent="0.3">
      <c r="A10" s="63">
        <v>1982</v>
      </c>
      <c r="B10" s="60">
        <f>'A1'!E11-SUM('A1'!F11:G11)</f>
        <v>314686</v>
      </c>
      <c r="C10" s="60"/>
      <c r="D10" s="39">
        <f>SUM('A16'!K12,'A17'!K12,'A18'!H12,'A19'!H12,'A20'!K12,'A21'!K12,'A22'!H13)</f>
        <v>868358.76201451547</v>
      </c>
      <c r="E10" s="61">
        <f t="shared" si="0"/>
        <v>1183044.7620145155</v>
      </c>
      <c r="F10" s="60">
        <f>'A5'!D11</f>
        <v>173687</v>
      </c>
      <c r="G10" s="60">
        <f>'A9'!D11</f>
        <v>538510</v>
      </c>
      <c r="H10" s="39">
        <f>SUM('A4'!K12,'A7'!Q11,'A8'!Q12,'A11'!N12,'A12'!N12,'A13'!Q12,'A14'!K12,'A15'!K12)</f>
        <v>662028</v>
      </c>
      <c r="I10" s="61">
        <f t="shared" si="1"/>
        <v>1374225</v>
      </c>
      <c r="J10" s="39">
        <f t="shared" si="2"/>
        <v>2557269.7620145157</v>
      </c>
    </row>
    <row r="11" spans="1:10" ht="15.75" thickBot="1" x14ac:dyDescent="0.3">
      <c r="A11" s="63">
        <v>1983</v>
      </c>
      <c r="B11" s="60">
        <f>'A1'!E12-SUM('A1'!F12:G12)</f>
        <v>311658</v>
      </c>
      <c r="C11" s="60"/>
      <c r="D11" s="39">
        <f>SUM('A16'!K13,'A17'!K13,'A18'!H13,'A19'!H13,'A20'!K13,'A21'!K13,'A22'!H14)</f>
        <v>634074.41020975856</v>
      </c>
      <c r="E11" s="61">
        <f t="shared" si="0"/>
        <v>945732.41020975856</v>
      </c>
      <c r="F11" s="60">
        <f>'A5'!D12</f>
        <v>162927</v>
      </c>
      <c r="G11" s="60">
        <f>'A9'!D12</f>
        <v>395636</v>
      </c>
      <c r="H11" s="39">
        <f>SUM('A4'!K13,'A7'!Q12,'A8'!Q13,'A11'!N13,'A12'!N13,'A13'!Q13,'A14'!K13,'A15'!K13)</f>
        <v>619061</v>
      </c>
      <c r="I11" s="61">
        <f t="shared" si="1"/>
        <v>1177624</v>
      </c>
      <c r="J11" s="39">
        <f t="shared" si="2"/>
        <v>2123356.4102097587</v>
      </c>
    </row>
    <row r="12" spans="1:10" ht="15.75" thickBot="1" x14ac:dyDescent="0.3">
      <c r="A12" s="63">
        <v>1984</v>
      </c>
      <c r="B12" s="60">
        <f>'A1'!E13-SUM('A1'!F13:G13)</f>
        <v>290077</v>
      </c>
      <c r="C12" s="60"/>
      <c r="D12" s="39">
        <f>SUM('A16'!K14,'A17'!K14,'A18'!H14,'A19'!H14,'A20'!K14,'A21'!K14,'A22'!H15)</f>
        <v>661334.77358441148</v>
      </c>
      <c r="E12" s="61">
        <f t="shared" si="0"/>
        <v>951411.77358441148</v>
      </c>
      <c r="F12" s="60">
        <f>'A5'!D13</f>
        <v>185305</v>
      </c>
      <c r="G12" s="60">
        <f>'A9'!D13</f>
        <v>471294</v>
      </c>
      <c r="H12" s="39">
        <f>SUM('A4'!K14,'A7'!Q13,'A8'!Q14,'A11'!N14,'A12'!N14,'A13'!Q14,'A14'!K14,'A15'!K14)</f>
        <v>755699</v>
      </c>
      <c r="I12" s="61">
        <f t="shared" si="1"/>
        <v>1412298</v>
      </c>
      <c r="J12" s="39">
        <f t="shared" si="2"/>
        <v>2363709.7735844115</v>
      </c>
    </row>
    <row r="13" spans="1:10" ht="15.75" thickBot="1" x14ac:dyDescent="0.3">
      <c r="A13" s="63">
        <v>1985</v>
      </c>
      <c r="B13" s="60">
        <f>'A1'!E14-SUM('A1'!F14:G14)</f>
        <v>268293.48</v>
      </c>
      <c r="C13" s="60">
        <f>SUM('A1'!F14:G14)</f>
        <v>6245.5200000000104</v>
      </c>
      <c r="D13" s="39">
        <f>SUM('A16'!K15,'A17'!K15,'A18'!H15,'A19'!H15,'A20'!K15,'A21'!K15,'A22'!H16)</f>
        <v>731543.92073170724</v>
      </c>
      <c r="E13" s="61">
        <f t="shared" si="0"/>
        <v>999837.40073170722</v>
      </c>
      <c r="F13" s="60">
        <f>'A5'!D14</f>
        <v>166445</v>
      </c>
      <c r="G13" s="60">
        <f>'A9'!D14</f>
        <v>345937</v>
      </c>
      <c r="H13" s="39">
        <f>SUM('A4'!K15,'A7'!Q14,'A8'!Q15,'A11'!N15,'A12'!N15,'A13'!Q15,'A14'!K15,'A15'!K15)</f>
        <v>541752</v>
      </c>
      <c r="I13" s="61">
        <f t="shared" si="1"/>
        <v>1054134</v>
      </c>
      <c r="J13" s="39">
        <f t="shared" si="2"/>
        <v>2053971.4007317072</v>
      </c>
    </row>
    <row r="14" spans="1:10" ht="15.75" thickBot="1" x14ac:dyDescent="0.3">
      <c r="A14" s="63">
        <v>1986</v>
      </c>
      <c r="B14" s="60">
        <f>'A1'!E15-SUM('A1'!F15:G15)</f>
        <v>271261.73</v>
      </c>
      <c r="C14" s="60">
        <f>SUM('A1'!F15:G15)</f>
        <v>11091.270000000019</v>
      </c>
      <c r="D14" s="39">
        <f>SUM('A16'!K16,'A17'!K16,'A18'!H16,'A19'!H16,'A20'!K16,'A21'!K16,'A22'!H17)</f>
        <v>874061.83745557768</v>
      </c>
      <c r="E14" s="61">
        <f t="shared" si="0"/>
        <v>1145323.5674555777</v>
      </c>
      <c r="F14" s="60">
        <f>'A5'!D15</f>
        <v>176868</v>
      </c>
      <c r="G14" s="60">
        <f>'A9'!D15</f>
        <v>350227</v>
      </c>
      <c r="H14" s="39">
        <f>SUM('A4'!K16,'A7'!Q15,'A8'!Q16,'A11'!N16,'A12'!N16,'A13'!Q16,'A14'!K16,'A15'!K16)</f>
        <v>499252</v>
      </c>
      <c r="I14" s="61">
        <f t="shared" si="1"/>
        <v>1026347</v>
      </c>
      <c r="J14" s="39">
        <f t="shared" si="2"/>
        <v>2171670.5674555777</v>
      </c>
    </row>
    <row r="15" spans="1:10" ht="15.75" thickBot="1" x14ac:dyDescent="0.3">
      <c r="A15" s="63">
        <v>1987</v>
      </c>
      <c r="B15" s="60">
        <f>'A1'!E16-SUM('A1'!F16:G16)</f>
        <v>265323.02999999997</v>
      </c>
      <c r="C15" s="60">
        <f>SUM('A1'!F16:G16)</f>
        <v>17094.97000000003</v>
      </c>
      <c r="D15" s="39">
        <f>SUM('A16'!K17,'A17'!K17,'A18'!H17,'A19'!H17,'A20'!K17,'A21'!K17,'A22'!H18)</f>
        <v>1160224.5377239168</v>
      </c>
      <c r="E15" s="61">
        <f t="shared" si="0"/>
        <v>1425547.5677239168</v>
      </c>
      <c r="F15" s="60">
        <f>'A5'!D16</f>
        <v>180101</v>
      </c>
      <c r="G15" s="60">
        <f>'A9'!D16</f>
        <v>378931</v>
      </c>
      <c r="H15" s="39">
        <f>SUM('A4'!K17,'A7'!Q16,'A8'!Q17,'A11'!N17,'A12'!N17,'A13'!Q17,'A14'!K17,'A15'!K17)</f>
        <v>372671</v>
      </c>
      <c r="I15" s="61">
        <f t="shared" si="1"/>
        <v>931703</v>
      </c>
      <c r="J15" s="39">
        <f t="shared" si="2"/>
        <v>2357250.5677239168</v>
      </c>
    </row>
    <row r="16" spans="1:10" ht="15.75" thickBot="1" x14ac:dyDescent="0.3">
      <c r="A16" s="63">
        <v>1988</v>
      </c>
      <c r="B16" s="60">
        <f>'A1'!E17-SUM('A1'!F17:G17)</f>
        <v>256786.65</v>
      </c>
      <c r="C16" s="60">
        <f>SUM('A1'!F17:G17)</f>
        <v>22525.350000000006</v>
      </c>
      <c r="D16" s="39">
        <f>SUM('A16'!K18,'A17'!K18,'A18'!H18,'A19'!H18,'A20'!K18,'A21'!K18,'A22'!H19)</f>
        <v>1191785.5472124415</v>
      </c>
      <c r="E16" s="61">
        <f t="shared" si="0"/>
        <v>1448572.1972124414</v>
      </c>
      <c r="F16" s="60">
        <f>'A5'!D17</f>
        <v>159428</v>
      </c>
      <c r="G16" s="60">
        <f>'A9'!D17</f>
        <v>408668</v>
      </c>
      <c r="H16" s="39">
        <f>SUM('A4'!K18,'A7'!Q17,'A8'!Q18,'A11'!N18,'A12'!N18,'A13'!Q18,'A14'!K18,'A15'!K18)</f>
        <v>371204</v>
      </c>
      <c r="I16" s="61">
        <f t="shared" si="1"/>
        <v>939300</v>
      </c>
      <c r="J16" s="39">
        <f t="shared" si="2"/>
        <v>2387872.1972124414</v>
      </c>
    </row>
    <row r="17" spans="1:10" ht="15.75" thickBot="1" x14ac:dyDescent="0.3">
      <c r="A17" s="63">
        <v>1989</v>
      </c>
      <c r="B17" s="60">
        <f>'A1'!E18-SUM('A1'!F18:G18)</f>
        <v>269521.61</v>
      </c>
      <c r="C17" s="60">
        <f>SUM('A1'!F18:G18)</f>
        <v>21510.390000000014</v>
      </c>
      <c r="D17" s="39">
        <f>SUM('A16'!K19,'A17'!K19,'A18'!H19,'A19'!H19,'A20'!K19,'A21'!K19,'A22'!H20)</f>
        <v>994935.10083362693</v>
      </c>
      <c r="E17" s="61">
        <f t="shared" si="0"/>
        <v>1264456.7108336268</v>
      </c>
      <c r="F17" s="60">
        <f>'A5'!D18</f>
        <v>228331</v>
      </c>
      <c r="G17" s="60">
        <f>'A9'!D18</f>
        <v>203751</v>
      </c>
      <c r="H17" s="39">
        <f>SUM('A4'!K19,'A7'!Q18,'A8'!Q19,'A11'!N19,'A12'!N19,'A13'!Q19,'A14'!K19,'A15'!K19)</f>
        <v>453544</v>
      </c>
      <c r="I17" s="61">
        <f t="shared" si="1"/>
        <v>885626</v>
      </c>
      <c r="J17" s="39">
        <f t="shared" si="2"/>
        <v>2150082.7108336268</v>
      </c>
    </row>
    <row r="18" spans="1:10" ht="15.75" thickBot="1" x14ac:dyDescent="0.3">
      <c r="A18" s="63">
        <v>1990</v>
      </c>
      <c r="B18" s="60">
        <f>'A1'!E19-SUM('A1'!F19:G19)</f>
        <v>320995.86000000004</v>
      </c>
      <c r="C18" s="60">
        <f>SUM('A1'!F19:G19)</f>
        <v>45873.139999999956</v>
      </c>
      <c r="D18" s="39">
        <f>SUM('A16'!K20,'A17'!K20,'A18'!H20,'A19'!H20,'A20'!K20,'A21'!K20,'A22'!H21)</f>
        <v>803802.13582183421</v>
      </c>
      <c r="E18" s="61">
        <f t="shared" si="0"/>
        <v>1124797.9958218343</v>
      </c>
      <c r="F18" s="60">
        <f>'A5'!D19</f>
        <v>170936</v>
      </c>
      <c r="G18" s="60">
        <f>'A9'!D19</f>
        <v>297858</v>
      </c>
      <c r="H18" s="39">
        <f>SUM('A4'!K20,'A7'!Q19,'A8'!Q20,'A11'!N20,'A12'!N20,'A13'!Q20,'A14'!K20,'A15'!K20)</f>
        <v>441040</v>
      </c>
      <c r="I18" s="61">
        <f t="shared" si="1"/>
        <v>909834</v>
      </c>
      <c r="J18" s="39">
        <f t="shared" si="2"/>
        <v>2034631.9958218343</v>
      </c>
    </row>
    <row r="19" spans="1:10" ht="15.75" thickBot="1" x14ac:dyDescent="0.3">
      <c r="A19" s="63">
        <v>1991</v>
      </c>
      <c r="B19" s="60">
        <f>'A1'!E20-SUM('A1'!F20:G20)</f>
        <v>297985.57</v>
      </c>
      <c r="C19" s="60">
        <f>SUM('A1'!F20:G20)</f>
        <v>61476.429999999993</v>
      </c>
      <c r="D19" s="39">
        <f>SUM('A16'!K21,'A17'!K21,'A18'!H21,'A19'!H21,'A20'!K21,'A21'!K21,'A22'!H22)</f>
        <v>591377.88406431698</v>
      </c>
      <c r="E19" s="61">
        <f t="shared" si="0"/>
        <v>889363.45406431705</v>
      </c>
      <c r="F19" s="60">
        <f>'A5'!D20</f>
        <v>209065</v>
      </c>
      <c r="G19" s="60">
        <f>'A9'!D20</f>
        <v>203035</v>
      </c>
      <c r="H19" s="39">
        <f>SUM('A4'!K21,'A7'!Q20,'A8'!Q21,'A11'!N21,'A12'!N21,'A13'!Q21,'A14'!K21,'A15'!K21)</f>
        <v>524688</v>
      </c>
      <c r="I19" s="61">
        <f t="shared" si="1"/>
        <v>936788</v>
      </c>
      <c r="J19" s="39">
        <f t="shared" si="2"/>
        <v>1826151.454064317</v>
      </c>
    </row>
    <row r="20" spans="1:10" ht="15.75" thickBot="1" x14ac:dyDescent="0.3">
      <c r="A20" s="63">
        <v>1992</v>
      </c>
      <c r="B20" s="60">
        <f>'A1'!E21-SUM('A1'!F21:G21)</f>
        <v>221979.65</v>
      </c>
      <c r="C20" s="60">
        <f>SUM('A1'!F21:G21)</f>
        <v>36811.350000000006</v>
      </c>
      <c r="D20" s="39">
        <f>SUM('A16'!K22,'A17'!K22,'A18'!H22,'A19'!H22,'A20'!K22,'A21'!K22,'A22'!H23)</f>
        <v>522563.23302636709</v>
      </c>
      <c r="E20" s="61">
        <f t="shared" si="0"/>
        <v>744542.88302636705</v>
      </c>
      <c r="F20" s="60">
        <f>'A5'!D21</f>
        <v>163698</v>
      </c>
      <c r="G20" s="60">
        <f>'A9'!D21</f>
        <v>358664</v>
      </c>
      <c r="H20" s="39">
        <f>SUM('A4'!K22,'A7'!Q21,'A8'!Q22,'A11'!N22,'A12'!N22,'A13'!Q22,'A14'!K22,'A15'!K22)</f>
        <v>462349</v>
      </c>
      <c r="I20" s="61">
        <f t="shared" si="1"/>
        <v>984711</v>
      </c>
      <c r="J20" s="39">
        <f t="shared" si="2"/>
        <v>1729253.8830263671</v>
      </c>
    </row>
    <row r="21" spans="1:10" ht="15.75" thickBot="1" x14ac:dyDescent="0.3">
      <c r="A21" s="63">
        <v>1993</v>
      </c>
      <c r="B21" s="60">
        <f>'A1'!E22-SUM('A1'!F22:G22)</f>
        <v>271192.82</v>
      </c>
      <c r="C21" s="60">
        <f>SUM('A1'!F22:G22)</f>
        <v>32910.179999999993</v>
      </c>
      <c r="D21" s="39">
        <f>SUM('A16'!K23,'A17'!K23,'A18'!H23,'A19'!H23,'A20'!K23,'A21'!K23,'A22'!H24)</f>
        <v>481199.47746183333</v>
      </c>
      <c r="E21" s="61">
        <f t="shared" si="0"/>
        <v>752392.29746183334</v>
      </c>
      <c r="F21" s="60">
        <f>'A5'!D22</f>
        <v>186983</v>
      </c>
      <c r="G21" s="60">
        <f>'A9'!D22</f>
        <v>300345</v>
      </c>
      <c r="H21" s="39">
        <f>SUM('A4'!K23,'A7'!Q22,'A8'!Q23,'A11'!N23,'A12'!N23,'A13'!Q23,'A14'!K23,'A15'!K23)</f>
        <v>465530</v>
      </c>
      <c r="I21" s="61">
        <f t="shared" si="1"/>
        <v>952858</v>
      </c>
      <c r="J21" s="39">
        <f t="shared" si="2"/>
        <v>1705250.2974618333</v>
      </c>
    </row>
    <row r="22" spans="1:10" ht="15.75" thickBot="1" x14ac:dyDescent="0.3">
      <c r="A22" s="63">
        <v>1994</v>
      </c>
      <c r="B22" s="60">
        <f>'A1'!E23-SUM('A1'!F23:G23)</f>
        <v>235165.16999999998</v>
      </c>
      <c r="C22" s="60">
        <f>SUM('A1'!F23:G23)</f>
        <v>29184.830000000016</v>
      </c>
      <c r="D22" s="39">
        <f>SUM('A16'!K24,'A17'!K24,'A18'!H24,'A19'!H24,'A20'!K24,'A21'!K24,'A22'!H25)</f>
        <v>291657.01343816728</v>
      </c>
      <c r="E22" s="61">
        <f t="shared" si="0"/>
        <v>526822.18343816721</v>
      </c>
      <c r="F22" s="60">
        <f>'A5'!D23</f>
        <v>193554</v>
      </c>
      <c r="G22" s="60">
        <f>'A9'!D23</f>
        <v>160352</v>
      </c>
      <c r="H22" s="39">
        <f>SUM('A4'!K24,'A7'!Q23,'A8'!Q24,'A11'!N24,'A12'!N24,'A13'!Q24,'A14'!K24,'A15'!K24)</f>
        <v>309579</v>
      </c>
      <c r="I22" s="61">
        <f t="shared" si="1"/>
        <v>663485</v>
      </c>
      <c r="J22" s="39">
        <f t="shared" si="2"/>
        <v>1190307.1834381672</v>
      </c>
    </row>
    <row r="23" spans="1:10" ht="15.75" thickBot="1" x14ac:dyDescent="0.3">
      <c r="A23" s="63">
        <v>1995</v>
      </c>
      <c r="B23" s="60">
        <f>'A1'!E24-SUM('A1'!F24:G24)</f>
        <v>176938.66</v>
      </c>
      <c r="C23" s="60">
        <f>SUM('A1'!F24:G24)</f>
        <v>58800.34</v>
      </c>
      <c r="D23" s="39">
        <f>SUM('A16'!K25,'A17'!K25,'A18'!H25,'A19'!H25,'A20'!K25,'A21'!K25,'A22'!H26)</f>
        <v>334589.6510805501</v>
      </c>
      <c r="E23" s="61">
        <f t="shared" si="0"/>
        <v>511528.31108055008</v>
      </c>
      <c r="F23" s="60">
        <f>'A5'!D24</f>
        <v>79388</v>
      </c>
      <c r="G23" s="60">
        <f>'A9'!D24</f>
        <v>95410</v>
      </c>
      <c r="H23" s="39">
        <f>SUM('A4'!K25,'A7'!Q24,'A8'!Q25,'A11'!N25,'A12'!N25,'A13'!Q25,'A14'!K25,'A15'!K25)</f>
        <v>212267.84742590779</v>
      </c>
      <c r="I23" s="61">
        <f t="shared" si="1"/>
        <v>387065.84742590779</v>
      </c>
      <c r="J23" s="39">
        <f t="shared" si="2"/>
        <v>898594.15850645793</v>
      </c>
    </row>
    <row r="24" spans="1:10" ht="15.75" thickBot="1" x14ac:dyDescent="0.3">
      <c r="A24" s="63">
        <v>1996</v>
      </c>
      <c r="B24" s="60">
        <f>'A1'!E25-SUM('A1'!F25:G25)</f>
        <v>154996.90000000002</v>
      </c>
      <c r="C24" s="60">
        <f>SUM('A1'!F25:G25)</f>
        <v>81262.099999999977</v>
      </c>
      <c r="D24" s="39">
        <f>SUM('A16'!K26,'A17'!K26,'A18'!H26,'A19'!H26,'A20'!K26,'A21'!K26,'A22'!H27)</f>
        <v>390915.3</v>
      </c>
      <c r="E24" s="61">
        <f t="shared" si="0"/>
        <v>545912.19999999995</v>
      </c>
      <c r="F24" s="60">
        <f>'A5'!D25</f>
        <v>678</v>
      </c>
      <c r="G24" s="60">
        <f>'A9'!D25</f>
        <v>10233</v>
      </c>
      <c r="H24" s="39">
        <f>SUM('A4'!K26,'A7'!Q25,'A8'!Q26,'A11'!N26,'A12'!N26,'A13'!Q26,'A14'!K26,'A15'!K26)</f>
        <v>228580.97000000003</v>
      </c>
      <c r="I24" s="61">
        <f t="shared" si="1"/>
        <v>239491.97000000003</v>
      </c>
      <c r="J24" s="39">
        <f t="shared" si="2"/>
        <v>785404.16999999993</v>
      </c>
    </row>
    <row r="25" spans="1:10" ht="15.75" thickBot="1" x14ac:dyDescent="0.3">
      <c r="A25" s="63">
        <v>1997</v>
      </c>
      <c r="B25" s="60">
        <f>'A1'!E26-SUM('A1'!F26:G26)</f>
        <v>286696.04610995</v>
      </c>
      <c r="C25" s="60">
        <f>SUM('A1'!F26:G26)</f>
        <v>56305.953890100005</v>
      </c>
      <c r="D25" s="39">
        <f>SUM('A16'!K27,'A17'!K27,'A18'!H27,'A19'!H27,'A20'!K27,'A21'!K27,'A22'!H28)</f>
        <v>366230.5</v>
      </c>
      <c r="E25" s="61">
        <f t="shared" si="0"/>
        <v>652926.54610994994</v>
      </c>
      <c r="F25" s="60">
        <f>'A5'!D26</f>
        <v>110999</v>
      </c>
      <c r="G25" s="60">
        <f>'A9'!D26</f>
        <v>59088</v>
      </c>
      <c r="H25" s="39">
        <f>SUM('A4'!K27,'A7'!Q26,'A8'!Q27,'A11'!N27,'A12'!N27,'A13'!Q27,'A14'!K27,'A15'!K27)</f>
        <v>272102.25</v>
      </c>
      <c r="I25" s="61">
        <f t="shared" si="1"/>
        <v>442189.25</v>
      </c>
      <c r="J25" s="39">
        <f t="shared" si="2"/>
        <v>1095115.7961099499</v>
      </c>
    </row>
    <row r="26" spans="1:10" ht="15.75" thickBot="1" x14ac:dyDescent="0.3">
      <c r="A26" s="63">
        <v>1998</v>
      </c>
      <c r="B26" s="60">
        <f>'A1'!E27-SUM('A1'!F27:G27)</f>
        <v>243151.59999999998</v>
      </c>
      <c r="C26" s="60">
        <f>SUM('A1'!F27:G27)</f>
        <v>27441.400000000023</v>
      </c>
      <c r="D26" s="39">
        <f>SUM('A16'!K28,'A17'!K28,'A18'!H28,'A19'!H28,'A20'!K28,'A21'!K28,'A22'!H29)</f>
        <v>250452.6</v>
      </c>
      <c r="E26" s="61">
        <f t="shared" si="0"/>
        <v>493604.19999999995</v>
      </c>
      <c r="F26" s="60">
        <f>'A5'!D27</f>
        <v>143202</v>
      </c>
      <c r="G26" s="60">
        <f>'A9'!D27</f>
        <v>9317</v>
      </c>
      <c r="H26" s="39">
        <f>SUM('A4'!K28,'A7'!Q27,'A8'!Q28,'A11'!N28,'A12'!N28,'A13'!Q28,'A14'!K28,'A15'!K28)</f>
        <v>201189.71000000002</v>
      </c>
      <c r="I26" s="61">
        <f t="shared" si="1"/>
        <v>353708.71</v>
      </c>
      <c r="J26" s="39">
        <f t="shared" si="2"/>
        <v>847312.90999999992</v>
      </c>
    </row>
    <row r="27" spans="1:10" ht="15.75" thickBot="1" x14ac:dyDescent="0.3">
      <c r="A27" s="63">
        <v>1999</v>
      </c>
      <c r="B27" s="60">
        <f>'A1'!E28-SUM('A1'!F28:G28)</f>
        <v>198842.1900003</v>
      </c>
      <c r="C27" s="60">
        <f>SUM('A1'!F28:G28)</f>
        <v>52177.809999699995</v>
      </c>
      <c r="D27" s="39">
        <f>SUM('A16'!K29,'A17'!K29,'A18'!H29,'A19'!H29,'A20'!K29,'A21'!K29,'A22'!H30)</f>
        <v>358878.48</v>
      </c>
      <c r="E27" s="61">
        <f t="shared" si="0"/>
        <v>557720.67000030004</v>
      </c>
      <c r="F27" s="60">
        <f>'A5'!D28</f>
        <v>84324</v>
      </c>
      <c r="G27" s="60">
        <f>'A9'!D28</f>
        <v>38540</v>
      </c>
      <c r="H27" s="39">
        <f>SUM('A4'!K29,'A7'!Q28,'A8'!Q29,'A11'!N29,'A12'!N29,'A13'!Q29,'A14'!K29,'A15'!K29)</f>
        <v>229951.97999999998</v>
      </c>
      <c r="I27" s="61">
        <f t="shared" si="1"/>
        <v>352815.98</v>
      </c>
      <c r="J27" s="39">
        <f t="shared" si="2"/>
        <v>910536.65000030003</v>
      </c>
    </row>
    <row r="28" spans="1:10" ht="15.75" thickBot="1" x14ac:dyDescent="0.3">
      <c r="A28" s="63">
        <v>2000</v>
      </c>
      <c r="B28" s="60">
        <f>'A1'!E29-SUM('A1'!F29:G29)</f>
        <v>186492.77967419999</v>
      </c>
      <c r="C28" s="60">
        <f>SUM('A1'!F29:G29)</f>
        <v>76797.220325850009</v>
      </c>
      <c r="D28" s="39">
        <f>SUM('A16'!K30,'A17'!K30,'A18'!H30,'A19'!H30,'A20'!K30,'A21'!K30,'A22'!H31)</f>
        <v>336259.1</v>
      </c>
      <c r="E28" s="61">
        <f t="shared" si="0"/>
        <v>522751.87967419997</v>
      </c>
      <c r="F28" s="60">
        <f>'A5'!D29</f>
        <v>32048</v>
      </c>
      <c r="G28" s="60">
        <f>'A9'!D29</f>
        <v>88617</v>
      </c>
      <c r="H28" s="39">
        <f>SUM('A4'!K30,'A7'!Q29,'A8'!Q30,'A11'!N30,'A12'!N30,'A13'!Q30,'A14'!K30,'A15'!K30)</f>
        <v>174855.3327058049</v>
      </c>
      <c r="I28" s="61">
        <f t="shared" si="1"/>
        <v>295520.3327058049</v>
      </c>
      <c r="J28" s="39">
        <f t="shared" si="2"/>
        <v>818272.21238000481</v>
      </c>
    </row>
    <row r="29" spans="1:10" ht="15.75" thickBot="1" x14ac:dyDescent="0.3">
      <c r="A29" s="63">
        <v>2001</v>
      </c>
      <c r="B29" s="60">
        <f>'A1'!E30-SUM('A1'!F30:G30)</f>
        <v>186919.06000010003</v>
      </c>
      <c r="C29" s="60">
        <f>SUM('A1'!F30:G30)</f>
        <v>78814.939999899972</v>
      </c>
      <c r="D29" s="39">
        <f>SUM('A16'!K31,'A17'!K31,'A18'!H31,'A19'!H31,'A20'!K31,'A21'!K31,'A22'!H32)</f>
        <v>704387.33648518356</v>
      </c>
      <c r="E29" s="61">
        <f t="shared" si="0"/>
        <v>891306.39648528362</v>
      </c>
      <c r="F29" s="60">
        <f>'A5'!D30</f>
        <v>43334</v>
      </c>
      <c r="G29" s="60">
        <f>'A9'!D30</f>
        <v>120304</v>
      </c>
      <c r="H29" s="39">
        <f>SUM('A4'!K31,'A7'!Q30,'A8'!Q31,'A11'!N31,'A12'!N31,'A13'!Q31,'A14'!K31,'A15'!K31)</f>
        <v>211549.3366666667</v>
      </c>
      <c r="I29" s="61">
        <f t="shared" si="1"/>
        <v>375187.33666666667</v>
      </c>
      <c r="J29" s="39">
        <f t="shared" si="2"/>
        <v>1266493.7331519504</v>
      </c>
    </row>
    <row r="30" spans="1:10" ht="15.75" thickBot="1" x14ac:dyDescent="0.3">
      <c r="A30" s="63">
        <v>2002</v>
      </c>
      <c r="B30" s="60">
        <f>'A1'!E31-SUM('A1'!F31:G31)</f>
        <v>357132.58000050002</v>
      </c>
      <c r="C30" s="60">
        <f>SUM('A1'!F31:G31)</f>
        <v>69401.41999949998</v>
      </c>
      <c r="D30" s="39">
        <f>SUM('A16'!K32,'A17'!K32,'A18'!H32,'A19'!H32,'A20'!K32,'A21'!K32,'A22'!H33)</f>
        <v>806959.8786386135</v>
      </c>
      <c r="E30" s="61">
        <f t="shared" si="0"/>
        <v>1164092.4586391135</v>
      </c>
      <c r="F30" s="60">
        <f>'A5'!D31</f>
        <v>149831</v>
      </c>
      <c r="G30" s="60">
        <f>'A9'!D31</f>
        <v>157920</v>
      </c>
      <c r="H30" s="39">
        <f>SUM('A4'!K32,'A7'!Q31,'A8'!Q32,'A11'!N32,'A12'!N32,'A13'!Q32,'A14'!K32,'A15'!K32)</f>
        <v>244613.20977179456</v>
      </c>
      <c r="I30" s="61">
        <f t="shared" si="1"/>
        <v>552364.2097717945</v>
      </c>
      <c r="J30" s="39">
        <f t="shared" si="2"/>
        <v>1716456.668410908</v>
      </c>
    </row>
    <row r="31" spans="1:10" ht="15.75" thickBot="1" x14ac:dyDescent="0.3">
      <c r="A31" s="63">
        <v>2003</v>
      </c>
      <c r="B31" s="60">
        <f>'A1'!E32-SUM('A1'!F32:G32)</f>
        <v>380152.06000000698</v>
      </c>
      <c r="C31" s="60">
        <f>SUM('A1'!F32:G32)</f>
        <v>59283.94</v>
      </c>
      <c r="D31" s="39">
        <f>SUM('A16'!K33,'A17'!K33,'A18'!H33,'A19'!H33,'A20'!K33,'A21'!K33,'A22'!H34)</f>
        <v>717941.72182741121</v>
      </c>
      <c r="E31" s="61">
        <f t="shared" si="0"/>
        <v>1098093.7818274181</v>
      </c>
      <c r="F31" s="60">
        <f>'A5'!D32</f>
        <v>194797</v>
      </c>
      <c r="G31" s="60">
        <f>'A9'!D32</f>
        <v>173561</v>
      </c>
      <c r="H31" s="39">
        <f>SUM('A4'!K33,'A7'!Q32,'A8'!Q33,'A11'!N33,'A12'!N33,'A13'!Q33,'A14'!K33,'A15'!K33)</f>
        <v>258408.48357160803</v>
      </c>
      <c r="I31" s="61">
        <f t="shared" si="1"/>
        <v>626766.48357160809</v>
      </c>
      <c r="J31" s="39">
        <f t="shared" si="2"/>
        <v>1724860.2653990262</v>
      </c>
    </row>
    <row r="32" spans="1:10" ht="15.75" thickBot="1" x14ac:dyDescent="0.3">
      <c r="A32" s="63">
        <v>2004</v>
      </c>
      <c r="B32" s="60">
        <f>'A1'!E33-SUM('A1'!F33:G33)</f>
        <v>417018.58484900999</v>
      </c>
      <c r="C32" s="60">
        <f>SUM('A1'!F33:G33)</f>
        <v>82249.415151289999</v>
      </c>
      <c r="D32" s="39">
        <f>SUM('A16'!K34,'A17'!K34,'A18'!H34,'A19'!H34,'A20'!K34,'A21'!K34,'A22'!H35)</f>
        <v>722507.3676470588</v>
      </c>
      <c r="E32" s="61">
        <f t="shared" si="0"/>
        <v>1139525.9524960688</v>
      </c>
      <c r="F32" s="60">
        <f>'A5'!D33</f>
        <v>241508</v>
      </c>
      <c r="G32" s="60">
        <f>'A9'!D33</f>
        <v>215252</v>
      </c>
      <c r="H32" s="39">
        <f>SUM('A4'!K34,'A7'!Q33,'A8'!Q34,'A11'!N34,'A12'!N34,'A13'!Q34,'A14'!K34,'A15'!K34)</f>
        <v>302426.20507893478</v>
      </c>
      <c r="I32" s="61">
        <f t="shared" si="1"/>
        <v>759186.20507893478</v>
      </c>
      <c r="J32" s="39">
        <f t="shared" si="2"/>
        <v>1898712.1575750036</v>
      </c>
    </row>
    <row r="33" spans="1:16" ht="15.75" thickBot="1" x14ac:dyDescent="0.3">
      <c r="A33" s="63">
        <v>2005</v>
      </c>
      <c r="B33" s="60">
        <f>'A1'!E34-SUM('A1'!F34:G34)</f>
        <v>388640.11459603818</v>
      </c>
      <c r="C33" s="60">
        <f>SUM('A1'!F34:G34)</f>
        <v>104561.42286956188</v>
      </c>
      <c r="D33" s="39">
        <f>SUM('A16'!K35,'A17'!K35,'A18'!H35,'A19'!H35,'A20'!K35,'A21'!K35,'A22'!H36)</f>
        <v>591659.09545454546</v>
      </c>
      <c r="E33" s="61">
        <f t="shared" si="0"/>
        <v>980299.21005058358</v>
      </c>
      <c r="F33" s="60">
        <f>'A5'!D34</f>
        <v>243606</v>
      </c>
      <c r="G33" s="60">
        <f>'A9'!D34</f>
        <v>199479</v>
      </c>
      <c r="H33" s="39">
        <f>SUM('A4'!K35,'A7'!Q34,'A8'!Q35,'A11'!N35,'A12'!N35,'A13'!Q35,'A14'!K35,'A15'!K35)</f>
        <v>293049</v>
      </c>
      <c r="I33" s="61">
        <f t="shared" si="1"/>
        <v>736134</v>
      </c>
      <c r="J33" s="39">
        <f t="shared" si="2"/>
        <v>1716433.2100505836</v>
      </c>
    </row>
    <row r="34" spans="1:16" ht="15.75" thickBot="1" x14ac:dyDescent="0.3">
      <c r="A34" s="63">
        <v>2006</v>
      </c>
      <c r="B34" s="60">
        <f>'A1'!E35-SUM('A1'!F35:G35)</f>
        <v>360093.95278879459</v>
      </c>
      <c r="C34" s="60">
        <f>SUM('A1'!F35:G35)</f>
        <v>75451.199368385409</v>
      </c>
      <c r="D34" s="39">
        <f>SUM('A16'!K36,'A17'!K36,'A18'!H36,'A19'!H36,'A20'!K36,'A21'!K36,'A22'!H37)</f>
        <v>538710.1</v>
      </c>
      <c r="E34" s="61">
        <f t="shared" si="0"/>
        <v>898804.05278879451</v>
      </c>
      <c r="F34" s="60">
        <f>'A5'!D35</f>
        <v>215985</v>
      </c>
      <c r="G34" s="60">
        <f>'A9'!D35</f>
        <v>145511</v>
      </c>
      <c r="H34" s="39">
        <f>SUM('A4'!K36,'A7'!Q35,'A8'!Q36,'A11'!N36,'A12'!N36,'A13'!Q36,'A14'!K36,'A15'!K36)</f>
        <v>264092.04395719571</v>
      </c>
      <c r="I34" s="61">
        <f t="shared" si="1"/>
        <v>625588.04395719571</v>
      </c>
      <c r="J34" s="39">
        <f t="shared" si="2"/>
        <v>1524392.0967459902</v>
      </c>
    </row>
    <row r="35" spans="1:16" ht="15.75" thickBot="1" x14ac:dyDescent="0.3">
      <c r="A35" s="63">
        <v>2007</v>
      </c>
      <c r="B35" s="60">
        <f>'A1'!E36-SUM('A1'!F36:G36)</f>
        <v>328268.1368926813</v>
      </c>
      <c r="C35" s="60">
        <f>SUM('A1'!F36:G36)</f>
        <v>76414.4096582887</v>
      </c>
      <c r="D35" s="39">
        <f>SUM('A16'!K37,'A17'!K37,'A18'!H37,'A19'!H37,'A20'!K37,'A21'!K37,'A22'!H38)</f>
        <v>429297.5</v>
      </c>
      <c r="E35" s="61">
        <f t="shared" si="0"/>
        <v>757565.63689268124</v>
      </c>
      <c r="F35" s="60">
        <f>'A5'!D36</f>
        <v>144235</v>
      </c>
      <c r="G35" s="60">
        <f>'A9'!D36</f>
        <v>140614</v>
      </c>
      <c r="H35" s="39">
        <f>SUM('A4'!K37,'A7'!Q36,'A8'!Q37,'A11'!N37,'A12'!N37,'A13'!Q37,'A14'!K37,'A15'!K37)</f>
        <v>233979.686373089</v>
      </c>
      <c r="I35" s="61">
        <f t="shared" si="1"/>
        <v>518828.68637308897</v>
      </c>
      <c r="J35" s="39">
        <f t="shared" si="2"/>
        <v>1276394.3232657702</v>
      </c>
    </row>
    <row r="36" spans="1:16" ht="15.75" thickBot="1" x14ac:dyDescent="0.3">
      <c r="A36" s="63">
        <v>2008</v>
      </c>
      <c r="B36" s="60">
        <f>'A1'!E37-SUM('A1'!F37:G37)</f>
        <v>172905.33190955612</v>
      </c>
      <c r="C36" s="60">
        <f>SUM('A1'!F37:G37)</f>
        <v>71422.36842087387</v>
      </c>
      <c r="D36" s="39">
        <f>SUM('A16'!K38,'A17'!K38,'A18'!H38,'A19'!H38,'A20'!K38,'A21'!K38,'A22'!H39)</f>
        <v>524952.19999999995</v>
      </c>
      <c r="E36" s="61">
        <f t="shared" si="0"/>
        <v>697857.53190955613</v>
      </c>
      <c r="F36" s="60">
        <f>'A5'!D37</f>
        <v>95647</v>
      </c>
      <c r="G36" s="60">
        <f>'A9'!D37</f>
        <v>145726</v>
      </c>
      <c r="H36" s="39">
        <f>SUM('A4'!K38,'A7'!Q37,'A8'!Q38,'A11'!N38,'A12'!N38,'A13'!Q38,'A14'!K38,'A15'!K38)</f>
        <v>184054.58600000001</v>
      </c>
      <c r="I36" s="61">
        <f t="shared" si="1"/>
        <v>425427.58600000001</v>
      </c>
      <c r="J36" s="39">
        <f t="shared" si="2"/>
        <v>1123285.1179095563</v>
      </c>
    </row>
    <row r="37" spans="1:16" ht="15.75" thickBot="1" x14ac:dyDescent="0.3">
      <c r="A37" s="63">
        <v>2009</v>
      </c>
      <c r="B37" s="60">
        <f>'A1'!E38-SUM('A1'!F38:G38)</f>
        <v>227953.99208685599</v>
      </c>
      <c r="C37" s="60">
        <f>SUM('A1'!F38:G38)</f>
        <v>65693.11831300403</v>
      </c>
      <c r="D37" s="39">
        <f>SUM('A16'!K39,'A17'!K39,'A18'!H39,'A19'!H39,'A20'!K39,'A21'!K39,'A22'!H40)</f>
        <v>463158.06</v>
      </c>
      <c r="E37" s="61">
        <f t="shared" si="0"/>
        <v>691112.05208685598</v>
      </c>
      <c r="F37" s="60">
        <f>'A5'!D38</f>
        <v>109470</v>
      </c>
      <c r="G37" s="60">
        <f>'A9'!D38</f>
        <v>124617</v>
      </c>
      <c r="H37" s="39">
        <f>SUM('A4'!K39,'A7'!Q38,'A8'!Q39,'A11'!N39,'A12'!N39,'A13'!Q39,'A14'!K39,'A15'!K39)</f>
        <v>209710</v>
      </c>
      <c r="I37" s="61">
        <f t="shared" si="1"/>
        <v>443797</v>
      </c>
      <c r="J37" s="39">
        <f t="shared" si="2"/>
        <v>1134909.052086856</v>
      </c>
      <c r="M37" s="116"/>
      <c r="N37" s="116"/>
      <c r="O37" s="116"/>
      <c r="P37" s="116"/>
    </row>
    <row r="38" spans="1:16" ht="15.75" thickBot="1" x14ac:dyDescent="0.3">
      <c r="A38" s="63">
        <v>2010</v>
      </c>
      <c r="B38" s="60">
        <f>'A1'!E39-SUM('A1'!F39:G39)</f>
        <v>230610.96949835995</v>
      </c>
      <c r="C38" s="60">
        <f>SUM('A1'!F39:G39)</f>
        <v>54140.669506600003</v>
      </c>
      <c r="D38" s="39">
        <f>SUM('A16'!K40,'A17'!K40,'A18'!H40,'A19'!H40,'A20'!K40,'A21'!K40,'A22'!H41)</f>
        <v>780188.71322580648</v>
      </c>
      <c r="E38" s="61">
        <f t="shared" si="0"/>
        <v>1010799.6827241664</v>
      </c>
      <c r="F38" s="60">
        <f>'A5'!D39</f>
        <v>136613</v>
      </c>
      <c r="G38" s="60">
        <f>'A9'!D39</f>
        <v>139047</v>
      </c>
      <c r="H38" s="39">
        <f>SUM('A4'!K40,'A7'!Q39,'A8'!Q40,'A11'!N40,'A12'!N40,'A13'!Q40,'A14'!K40,'A15'!K40)</f>
        <v>165961.31805320998</v>
      </c>
      <c r="I38" s="61">
        <f t="shared" si="1"/>
        <v>441621.31805320998</v>
      </c>
      <c r="J38" s="39">
        <f t="shared" si="2"/>
        <v>1452421.0007773764</v>
      </c>
      <c r="M38" s="116"/>
      <c r="N38" s="116"/>
      <c r="O38" s="116"/>
      <c r="P38" s="116"/>
    </row>
    <row r="39" spans="1:16" ht="15.75" thickBot="1" x14ac:dyDescent="0.3">
      <c r="A39" s="63">
        <v>2011</v>
      </c>
      <c r="B39" s="60">
        <f>'A1'!E40-SUM('A1'!F40:G40)</f>
        <v>291161.48010510876</v>
      </c>
      <c r="C39" s="60">
        <f>SUM('A1'!F40:G40)</f>
        <v>66212.566023531239</v>
      </c>
      <c r="D39" s="39">
        <f>SUM('A16'!K41,'A17'!K41,'A18'!H41,'A19'!H41,'A20'!K41,'A21'!K41,'A22'!H42)</f>
        <v>761066.1884905661</v>
      </c>
      <c r="E39" s="61">
        <f t="shared" si="0"/>
        <v>1052227.6685956749</v>
      </c>
      <c r="F39" s="60">
        <f>'A5'!D40</f>
        <v>122660</v>
      </c>
      <c r="G39" s="60">
        <f>'A9'!D40</f>
        <v>204232</v>
      </c>
      <c r="H39" s="39">
        <f>SUM('A4'!K41,'A7'!Q40,'A8'!Q41,'A11'!N41,'A12'!N41,'A13'!Q41,'A14'!K41,'A15'!K41)</f>
        <v>283031</v>
      </c>
      <c r="I39" s="61">
        <f t="shared" si="1"/>
        <v>609923</v>
      </c>
      <c r="J39" s="39">
        <f t="shared" si="2"/>
        <v>1662150.6685956749</v>
      </c>
      <c r="M39" s="116"/>
      <c r="N39" s="116"/>
      <c r="O39" s="116"/>
      <c r="P39" s="116"/>
    </row>
    <row r="40" spans="1:16" ht="15.75" thickBot="1" x14ac:dyDescent="0.3">
      <c r="A40" s="63">
        <v>2012</v>
      </c>
      <c r="B40" s="60">
        <f>'A1'!E41-SUM('A1'!F41:G41)</f>
        <v>242820.7225282857</v>
      </c>
      <c r="C40" s="60">
        <f>SUM('A1'!F41:G41)</f>
        <v>52497.81920529429</v>
      </c>
      <c r="D40" s="39">
        <f>SUM('A16'!K42,'A17'!K42,'A18'!H42,'A19'!H42,'A20'!K42,'A21'!K42,'A22'!H43)</f>
        <v>782865.20543260407</v>
      </c>
      <c r="E40" s="61">
        <f t="shared" si="0"/>
        <v>1025685.9279608898</v>
      </c>
      <c r="F40" s="60">
        <f>'A5'!D41</f>
        <v>120306</v>
      </c>
      <c r="G40" s="60">
        <f>'A9'!D41</f>
        <v>135210</v>
      </c>
      <c r="H40" s="39">
        <f>SUM('A4'!K42,'A7'!Q41,'A8'!Q42,'A11'!N42,'A12'!N42,'A13'!Q42,'A14'!K42,'A15'!K42)</f>
        <v>201258</v>
      </c>
      <c r="I40" s="61">
        <f t="shared" si="1"/>
        <v>456774</v>
      </c>
      <c r="J40" s="39">
        <f t="shared" si="2"/>
        <v>1482459.9279608899</v>
      </c>
      <c r="M40" s="116"/>
      <c r="N40" s="116"/>
      <c r="O40" s="116"/>
      <c r="P40" s="116"/>
    </row>
    <row r="41" spans="1:16" ht="15.75" thickBot="1" x14ac:dyDescent="0.3">
      <c r="A41" s="63">
        <v>2013</v>
      </c>
      <c r="B41" s="60">
        <f>'A1'!E42-SUM('A1'!F42:G42)</f>
        <v>191388.08531912905</v>
      </c>
      <c r="C41" s="60">
        <f>SUM('A1'!F42:G42)</f>
        <v>65864.135560110954</v>
      </c>
      <c r="D41" s="39">
        <f>SUM('A16'!K43,'A17'!K43,'A18'!H43,'A19'!H43,'A20'!K43,'A21'!K43,'A22'!H44)</f>
        <v>935834.42996205296</v>
      </c>
      <c r="E41" s="61">
        <f t="shared" si="0"/>
        <v>1127222.515281182</v>
      </c>
      <c r="F41" s="60">
        <f>'A5'!D42</f>
        <v>115914</v>
      </c>
      <c r="G41" s="60">
        <f>'A9'!D42</f>
        <v>116871</v>
      </c>
      <c r="H41" s="39">
        <f>SUM('A4'!K43,'A7'!Q42,'A8'!Q43,'A11'!N43,'A12'!N43,'A13'!Q43,'A14'!K43,'A15'!K43)</f>
        <v>200802</v>
      </c>
      <c r="I41" s="61">
        <f t="shared" si="1"/>
        <v>433587</v>
      </c>
      <c r="J41" s="39">
        <f t="shared" si="2"/>
        <v>1560809.515281182</v>
      </c>
      <c r="M41" s="116"/>
      <c r="N41" s="116"/>
      <c r="O41" s="116"/>
      <c r="P41" s="116"/>
    </row>
    <row r="42" spans="1:16" ht="15.75" thickBot="1" x14ac:dyDescent="0.3">
      <c r="A42" s="64">
        <v>2014</v>
      </c>
      <c r="B42" s="60">
        <f>'A1'!E43-SUM('A1'!F43:G43)</f>
        <v>435195.40035228</v>
      </c>
      <c r="C42" s="60">
        <f>SUM('A1'!F43:G43)</f>
        <v>57327.073320999996</v>
      </c>
      <c r="D42" s="39">
        <f>SUM('A16'!K44,'A17'!K44,'A18'!H44,'A19'!H44,'A20'!K44,'A21'!K44,'A22'!H45)</f>
        <v>1005002.8055009117</v>
      </c>
      <c r="E42" s="61">
        <f t="shared" si="0"/>
        <v>1440198.2058531917</v>
      </c>
      <c r="F42" s="60">
        <f>'A5'!D43</f>
        <v>216901</v>
      </c>
      <c r="G42" s="60">
        <f>'A9'!D43</f>
        <v>192705</v>
      </c>
      <c r="H42" s="39">
        <f>SUM('A4'!K44,'A7'!Q43,'A8'!Q44,'A11'!N44,'A12'!N44,'A13'!Q44,'A14'!K44,'A15'!K44)</f>
        <v>242054</v>
      </c>
      <c r="I42" s="61">
        <f t="shared" si="1"/>
        <v>651660</v>
      </c>
      <c r="J42" s="39">
        <f t="shared" si="2"/>
        <v>2091858.2058531917</v>
      </c>
      <c r="M42" s="116"/>
      <c r="N42" s="116"/>
      <c r="O42" s="116"/>
      <c r="P42" s="116"/>
    </row>
    <row r="43" spans="1:16" ht="15.75" thickBot="1" x14ac:dyDescent="0.3">
      <c r="A43" s="63">
        <v>2015</v>
      </c>
      <c r="B43" s="60">
        <f>'A1'!E44-SUM('A1'!F44:G44)</f>
        <v>335025.70299628755</v>
      </c>
      <c r="C43" s="60">
        <f>SUM('A1'!F44:G44)</f>
        <v>68313.200963212468</v>
      </c>
      <c r="D43" s="39">
        <f>SUM('A16'!K45,'A17'!K45,'A18'!H45,'A19'!H45,'A20'!K45,'A21'!K45,'A22'!H46)</f>
        <v>1127405.8900000001</v>
      </c>
      <c r="E43" s="61">
        <f t="shared" si="0"/>
        <v>1462431.5929962876</v>
      </c>
      <c r="F43" s="60">
        <f>'A5'!D44</f>
        <v>158903</v>
      </c>
      <c r="G43" s="60">
        <f>'A9'!D44</f>
        <v>118974</v>
      </c>
      <c r="H43" s="39">
        <f>SUM('A4'!K45,'A7'!Q44,'A8'!Q45,'A11'!N45,'A12'!N45,'A13'!Q45,'A14'!K45,'A15'!K45)</f>
        <v>306229</v>
      </c>
      <c r="I43" s="61">
        <f t="shared" si="1"/>
        <v>584106</v>
      </c>
      <c r="J43" s="39">
        <f t="shared" si="2"/>
        <v>2046537.5929962876</v>
      </c>
      <c r="M43" s="116"/>
      <c r="N43" s="116"/>
      <c r="O43" s="116"/>
      <c r="P43" s="116"/>
    </row>
    <row r="44" spans="1:16" ht="15.75" thickBot="1" x14ac:dyDescent="0.3">
      <c r="A44" s="101">
        <v>2016</v>
      </c>
      <c r="B44" s="102">
        <f>'A1'!E45-SUM('A1'!F45:G45)</f>
        <v>350704.19161037164</v>
      </c>
      <c r="C44" s="102">
        <f>SUM('A1'!F45:G45)</f>
        <v>36337.84654243839</v>
      </c>
      <c r="D44" s="103">
        <f>SUM('A16'!K46,'A17'!K46,'A18'!H46,'A19'!H46,'A20'!K46,'A21'!K46,'A22'!H47)</f>
        <v>648608.20272692549</v>
      </c>
      <c r="E44" s="104">
        <f t="shared" si="0"/>
        <v>999312.39433729718</v>
      </c>
      <c r="F44" s="102">
        <f>'A5'!D45</f>
        <v>190181</v>
      </c>
      <c r="G44" s="102">
        <f>'A9'!D45</f>
        <v>103093</v>
      </c>
      <c r="H44" s="103">
        <f>SUM('A4'!K46,'A7'!Q45,'A8'!Q46,'A11'!N46,'A12'!N46,'A13'!Q46,'A14'!K46,'A15'!K46)</f>
        <v>195195</v>
      </c>
      <c r="I44" s="104">
        <f t="shared" si="1"/>
        <v>488469</v>
      </c>
      <c r="J44" s="103">
        <f t="shared" si="2"/>
        <v>1487781.3943372972</v>
      </c>
      <c r="M44" s="116"/>
      <c r="N44" s="116"/>
      <c r="O44" s="116"/>
      <c r="P44" s="116"/>
    </row>
    <row r="45" spans="1:16" ht="15.75" thickBot="1" x14ac:dyDescent="0.3">
      <c r="A45" s="101">
        <v>2017</v>
      </c>
      <c r="B45" s="118">
        <f>'A1'!E46-SUM('A1'!F46:G46)</f>
        <v>175413.65041673998</v>
      </c>
      <c r="C45" s="118">
        <f>SUM('A1'!F46:G46)</f>
        <v>31638.442286099998</v>
      </c>
      <c r="D45" s="119">
        <f>SUM('A16'!K47,'A17'!K47,'A18'!H47,'A19'!H47,'A20'!K47,'A21'!K47,'A22'!H48)</f>
        <v>661081.88246660784</v>
      </c>
      <c r="E45" s="120">
        <f t="shared" si="0"/>
        <v>836495.53288334783</v>
      </c>
      <c r="F45" s="118">
        <f>'A5'!D46</f>
        <v>143330</v>
      </c>
      <c r="G45" s="118">
        <f>'A9'!D46</f>
        <v>117416</v>
      </c>
      <c r="H45" s="119">
        <f>SUM('A4'!K47,'A7'!Q46,'A8'!Q47,'A11'!N47,'A12'!N47,'A13'!Q47,'A14'!K47,'A15'!K47)</f>
        <v>272717</v>
      </c>
      <c r="I45" s="120">
        <f t="shared" si="1"/>
        <v>533463</v>
      </c>
      <c r="J45" s="119">
        <f t="shared" si="2"/>
        <v>1369958.5328833479</v>
      </c>
      <c r="M45" s="116"/>
      <c r="N45" s="116"/>
      <c r="O45" s="116"/>
      <c r="P45" s="116"/>
    </row>
    <row r="46" spans="1:16" x14ac:dyDescent="0.25">
      <c r="A46" s="101">
        <v>2018</v>
      </c>
      <c r="B46" s="102">
        <f>'A1'!E47-SUM('A1'!F47:G47)</f>
        <v>127776.12824680001</v>
      </c>
      <c r="C46" s="102">
        <f>SUM('A1'!F47:G47)</f>
        <v>36966.187931200002</v>
      </c>
      <c r="D46" s="103">
        <f>SUM('A16'!K48,'A17'!K48,'A18'!H48,'A19'!H48,'A20'!K48,'A21'!K48,'A22'!H49)</f>
        <v>457006.33476454159</v>
      </c>
      <c r="E46" s="104">
        <f t="shared" si="0"/>
        <v>584782.46301134164</v>
      </c>
      <c r="F46" s="102">
        <f>'A5'!D47</f>
        <v>108976</v>
      </c>
      <c r="G46" s="102">
        <f>'A9'!D47</f>
        <v>85330</v>
      </c>
      <c r="H46" s="103">
        <f>SUM('A4'!K48,'A7'!Q47,'A8'!Q48,'A11'!N48,'A12'!N48,'A13'!Q48,'A14'!K48,'A15'!K48)</f>
        <v>271666</v>
      </c>
      <c r="I46" s="104">
        <f t="shared" si="1"/>
        <v>465972</v>
      </c>
      <c r="J46" s="103">
        <f t="shared" si="2"/>
        <v>1050754.4630113416</v>
      </c>
      <c r="M46" s="116"/>
      <c r="N46" s="116"/>
      <c r="O46" s="116"/>
      <c r="P46" s="116"/>
    </row>
    <row r="47" spans="1:16" ht="15.75" thickBot="1" x14ac:dyDescent="0.3">
      <c r="A47" s="101">
        <v>2019</v>
      </c>
      <c r="B47" s="102">
        <f>'A1'!E48-SUM('A1'!F48:G48)</f>
        <v>140306.83681489999</v>
      </c>
      <c r="C47" s="102">
        <f>SUM('A1'!F48:G48)</f>
        <v>34788.695507700002</v>
      </c>
      <c r="D47" s="103">
        <f>SUM('A16'!K49,'A17'!K49,'A18'!H49,'A19'!H49,'A20'!K49,'A21'!K49,'A22'!H50)</f>
        <v>411433.62281154003</v>
      </c>
      <c r="E47" s="104">
        <f t="shared" si="0"/>
        <v>551740.45962643996</v>
      </c>
      <c r="F47" s="102">
        <f>'A5'!D48</f>
        <v>88026</v>
      </c>
      <c r="G47" s="102">
        <f>'A9'!D48</f>
        <v>73482</v>
      </c>
      <c r="H47" s="103">
        <f>SUM('A4'!K49,'A7'!Q48,'A8'!Q49,'A11'!N49,'A12'!N49,'A13'!Q49,'A14'!K49,'A15'!K49)</f>
        <v>302244</v>
      </c>
      <c r="I47" s="104">
        <f t="shared" si="1"/>
        <v>463752</v>
      </c>
      <c r="J47" s="103">
        <f t="shared" si="2"/>
        <v>1015492.45962644</v>
      </c>
      <c r="M47" s="116"/>
      <c r="N47" s="116"/>
      <c r="O47" s="116"/>
      <c r="P47" s="116"/>
    </row>
    <row r="48" spans="1:16" ht="15.75" thickBot="1" x14ac:dyDescent="0.3">
      <c r="A48" s="101">
        <v>2020</v>
      </c>
      <c r="B48" s="102">
        <f>'A1'!E49-SUM('A1'!F49:G49)</f>
        <v>204624</v>
      </c>
      <c r="C48" s="102">
        <f>SUM('A1'!F49:G49)</f>
        <v>30164</v>
      </c>
      <c r="D48" s="103">
        <f>SUM('A16'!K50,'A17'!K50,'A18'!H50,'A19'!H50,'A20'!K50,'A21'!K50,'A22'!H51)</f>
        <v>412552.25076916593</v>
      </c>
      <c r="E48" s="104">
        <f t="shared" si="0"/>
        <v>617176.25076916593</v>
      </c>
      <c r="F48" s="102">
        <f>'A5'!D49</f>
        <v>36183</v>
      </c>
      <c r="G48" s="102">
        <f>'A9'!D49</f>
        <v>43581</v>
      </c>
      <c r="H48" s="103">
        <f>SUM('A4'!K50,'A7'!Q49,'A8'!Q50,'A11'!N50,'A12'!N50,'A13'!Q50,'A14'!K50,'A15'!K50)</f>
        <v>252004</v>
      </c>
      <c r="I48" s="104">
        <f t="shared" si="1"/>
        <v>331768</v>
      </c>
      <c r="J48" s="103">
        <f t="shared" si="2"/>
        <v>948944.25076916593</v>
      </c>
      <c r="L48" s="117"/>
      <c r="M48" s="114"/>
      <c r="N48" s="116"/>
      <c r="O48" s="116"/>
      <c r="P48" s="116"/>
    </row>
    <row r="49" spans="1:16" ht="15.75" thickBot="1" x14ac:dyDescent="0.3">
      <c r="A49" s="101">
        <v>2021</v>
      </c>
      <c r="B49" s="102">
        <f>'A1'!E50-SUM('A1'!F50:G50)</f>
        <v>202083</v>
      </c>
      <c r="C49" s="102">
        <f>SUM('A1'!F50:G50)</f>
        <v>34092</v>
      </c>
      <c r="D49" s="103">
        <f>SUM('A16'!K51,'A17'!K51,'A18'!H51,'A19'!H51,'A20'!K51,'A21'!K51,'A22'!H52)</f>
        <v>440218.22000000003</v>
      </c>
      <c r="E49" s="104">
        <f>B49+D49</f>
        <v>642301.22</v>
      </c>
      <c r="F49" s="102">
        <f>'A5'!D50</f>
        <v>90987</v>
      </c>
      <c r="G49" s="102">
        <f>'A9'!D50</f>
        <v>75776</v>
      </c>
      <c r="H49" s="103">
        <f>SUM('A4'!K51,'A7'!Q50,'A8'!Q51,'A11'!N51,'A12'!N51,'A13'!Q51,'A14'!K51,'A15'!K51)</f>
        <v>279120</v>
      </c>
      <c r="I49" s="104">
        <f t="shared" ref="I49:I50" si="3">SUM(F49:H49)</f>
        <v>445883</v>
      </c>
      <c r="J49" s="103">
        <f>SUM(I49,E49)</f>
        <v>1088184.22</v>
      </c>
      <c r="L49" s="117"/>
      <c r="M49" s="114"/>
      <c r="N49" s="116"/>
      <c r="O49" s="116"/>
      <c r="P49" s="116"/>
    </row>
    <row r="50" spans="1:16" ht="15.75" thickBot="1" x14ac:dyDescent="0.3">
      <c r="A50" s="164">
        <v>2022</v>
      </c>
      <c r="B50" s="102">
        <f>'A1'!E51-SUM('A1'!F51:G51)</f>
        <v>238621</v>
      </c>
      <c r="C50" s="102">
        <f>SUM('A1'!F51:G51)</f>
        <v>37157</v>
      </c>
      <c r="D50" s="103">
        <f>SUM('A16'!K52,'A17'!K52,'A18'!H52,'A19'!H52,'A20'!K52,'A21'!K52,'A22'!H53)</f>
        <v>673386</v>
      </c>
      <c r="E50" s="104">
        <f>B50+D50</f>
        <v>912007</v>
      </c>
      <c r="F50" s="102">
        <f>'A5'!D51</f>
        <v>83153</v>
      </c>
      <c r="G50" s="102">
        <f>'A9'!D51</f>
        <v>95288</v>
      </c>
      <c r="H50" s="103">
        <f>SUM('A4'!K52,'A7'!Q51,'A8'!Q52,'A11'!N52,'A12'!N52,'A13'!Q52,'A14'!K52,'A15'!K52)</f>
        <v>300864</v>
      </c>
      <c r="I50" s="104">
        <f t="shared" si="3"/>
        <v>479305</v>
      </c>
      <c r="J50" s="103">
        <f t="shared" ref="J50" si="4">SUM(I50,E50)</f>
        <v>1391312</v>
      </c>
      <c r="L50" s="117"/>
      <c r="M50" s="114"/>
      <c r="N50" s="116"/>
      <c r="O50" s="116"/>
      <c r="P50" s="116"/>
    </row>
    <row r="51" spans="1:16" x14ac:dyDescent="0.25">
      <c r="A51" s="144" t="s">
        <v>153</v>
      </c>
    </row>
    <row r="52" spans="1:16" x14ac:dyDescent="0.25">
      <c r="A52" s="144" t="s">
        <v>109</v>
      </c>
    </row>
    <row r="53" spans="1:16" x14ac:dyDescent="0.25">
      <c r="A53" s="144" t="s">
        <v>110</v>
      </c>
    </row>
    <row r="54" spans="1:16" x14ac:dyDescent="0.25">
      <c r="A54" s="145" t="s">
        <v>183</v>
      </c>
    </row>
    <row r="55" spans="1:16" x14ac:dyDescent="0.25">
      <c r="A55" s="145" t="s">
        <v>111</v>
      </c>
    </row>
    <row r="56" spans="1:16" ht="15.75" x14ac:dyDescent="0.25">
      <c r="A56" s="195" t="s">
        <v>154</v>
      </c>
    </row>
    <row r="57" spans="1:16" x14ac:dyDescent="0.25">
      <c r="A57" s="201" t="s">
        <v>155</v>
      </c>
    </row>
    <row r="100" spans="1:53" s="75" customFormat="1" x14ac:dyDescent="0.25">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6"/>
      <c r="AO100" s="76"/>
      <c r="AP100" s="76"/>
      <c r="AQ100" s="76"/>
      <c r="AR100" s="76"/>
      <c r="AS100" s="76"/>
      <c r="AT100" s="76"/>
      <c r="AU100" s="76"/>
      <c r="AV100" s="76"/>
      <c r="AW100" s="76"/>
      <c r="AX100" s="76"/>
      <c r="AY100" s="76"/>
      <c r="AZ100" s="76"/>
      <c r="BA100" s="76"/>
    </row>
    <row r="102" spans="1:53" ht="15.75" thickBot="1" x14ac:dyDescent="0.3">
      <c r="A102" s="6" t="s">
        <v>150</v>
      </c>
    </row>
    <row r="103" spans="1:53" ht="45.75" thickBot="1" x14ac:dyDescent="0.3">
      <c r="A103" s="62" t="s">
        <v>99</v>
      </c>
      <c r="B103" s="90" t="s">
        <v>100</v>
      </c>
      <c r="C103" s="90" t="s">
        <v>101</v>
      </c>
      <c r="D103" s="200" t="s">
        <v>102</v>
      </c>
      <c r="E103" s="65" t="s">
        <v>103</v>
      </c>
      <c r="F103" s="90" t="s">
        <v>104</v>
      </c>
      <c r="G103" s="90" t="s">
        <v>105</v>
      </c>
      <c r="H103" s="90" t="s">
        <v>106</v>
      </c>
      <c r="I103" s="65" t="s">
        <v>107</v>
      </c>
      <c r="J103" s="90" t="s">
        <v>108</v>
      </c>
    </row>
    <row r="104" spans="1:53" ht="15.75" thickBot="1" x14ac:dyDescent="0.3">
      <c r="A104" s="77" t="s">
        <v>13</v>
      </c>
      <c r="B104" s="79">
        <f t="shared" ref="B104:J104" si="5">IFERROR(AVERAGEIFS(B$2:B$83,$A$2:$A$83,"&gt;=1975",$A$2:$A$83,"&lt;=1978"),"")</f>
        <v>324264.5</v>
      </c>
      <c r="C104" s="79" t="str">
        <f t="shared" si="5"/>
        <v/>
      </c>
      <c r="D104" s="79">
        <f t="shared" si="5"/>
        <v>1314262</v>
      </c>
      <c r="E104" s="61">
        <f t="shared" si="5"/>
        <v>1638526.5</v>
      </c>
      <c r="F104" s="60">
        <f t="shared" si="5"/>
        <v>173893</v>
      </c>
      <c r="G104" s="79">
        <f t="shared" si="5"/>
        <v>581417.75</v>
      </c>
      <c r="H104" s="79">
        <f t="shared" si="5"/>
        <v>1045288.75</v>
      </c>
      <c r="I104" s="61">
        <f t="shared" si="5"/>
        <v>1800599.5</v>
      </c>
      <c r="J104" s="39">
        <f t="shared" si="5"/>
        <v>3439126</v>
      </c>
    </row>
    <row r="105" spans="1:53" ht="15.75" thickBot="1" x14ac:dyDescent="0.3">
      <c r="A105" s="77" t="s">
        <v>14</v>
      </c>
      <c r="B105" s="79">
        <f t="shared" ref="B105:J105" si="6">IFERROR(AVERAGEIFS(B$2:B$83,$A$2:$A$83,"&gt;=1979",$A$2:$A$83,"&lt;=1984"),"")</f>
        <v>322011</v>
      </c>
      <c r="C105" s="79" t="str">
        <f t="shared" si="6"/>
        <v/>
      </c>
      <c r="D105" s="79">
        <f t="shared" si="6"/>
        <v>793690.84398756456</v>
      </c>
      <c r="E105" s="61">
        <f t="shared" si="6"/>
        <v>1115701.8439875648</v>
      </c>
      <c r="F105" s="60">
        <f t="shared" si="6"/>
        <v>163357</v>
      </c>
      <c r="G105" s="79">
        <f t="shared" si="6"/>
        <v>465371.83333333331</v>
      </c>
      <c r="H105" s="79">
        <f t="shared" si="6"/>
        <v>766274</v>
      </c>
      <c r="I105" s="61">
        <f t="shared" si="6"/>
        <v>1395002.8333333333</v>
      </c>
      <c r="J105" s="39">
        <f t="shared" si="6"/>
        <v>2510704.677320898</v>
      </c>
    </row>
    <row r="106" spans="1:53" ht="15.75" thickBot="1" x14ac:dyDescent="0.3">
      <c r="A106" s="77" t="s">
        <v>15</v>
      </c>
      <c r="B106" s="79">
        <f t="shared" ref="B106:J106" si="7">IFERROR(AVERAGEIFS(B$2:B$83,$A$2:$A$83,"&gt;=1985",$A$2:$A$83,"&lt;=1995"),"")</f>
        <v>259585.83909090908</v>
      </c>
      <c r="C106" s="79">
        <f t="shared" si="7"/>
        <v>31229.433636363639</v>
      </c>
      <c r="D106" s="79">
        <f t="shared" si="7"/>
        <v>725249.12171366706</v>
      </c>
      <c r="E106" s="61">
        <f t="shared" si="7"/>
        <v>984834.9608045764</v>
      </c>
      <c r="F106" s="60">
        <f t="shared" si="7"/>
        <v>174072.45454545456</v>
      </c>
      <c r="G106" s="79">
        <f t="shared" si="7"/>
        <v>282107.09090909088</v>
      </c>
      <c r="H106" s="79">
        <f t="shared" si="7"/>
        <v>423079.71340235526</v>
      </c>
      <c r="I106" s="61">
        <f t="shared" si="7"/>
        <v>879259.25885690073</v>
      </c>
      <c r="J106" s="39">
        <f t="shared" si="7"/>
        <v>1864094.2196614766</v>
      </c>
    </row>
    <row r="107" spans="1:53" ht="15.75" thickBot="1" x14ac:dyDescent="0.3">
      <c r="A107" s="77" t="s">
        <v>16</v>
      </c>
      <c r="B107" s="79">
        <f t="shared" ref="B107:J107" si="8">IFERROR(AVERAGEIFS(B$2:B$83,$A$2:$A$83,"&gt;=1996",$A$2:$A$83,"&lt;=1998"),"")</f>
        <v>228281.5153699833</v>
      </c>
      <c r="C107" s="79">
        <f t="shared" si="8"/>
        <v>55003.151296700002</v>
      </c>
      <c r="D107" s="79">
        <f t="shared" si="8"/>
        <v>335866.13333333336</v>
      </c>
      <c r="E107" s="61">
        <f t="shared" si="8"/>
        <v>564147.64870331658</v>
      </c>
      <c r="F107" s="60">
        <f t="shared" si="8"/>
        <v>84959.666666666672</v>
      </c>
      <c r="G107" s="79">
        <f t="shared" si="8"/>
        <v>26212.666666666668</v>
      </c>
      <c r="H107" s="79">
        <f t="shared" si="8"/>
        <v>233957.64333333334</v>
      </c>
      <c r="I107" s="61">
        <f t="shared" si="8"/>
        <v>345129.97666666663</v>
      </c>
      <c r="J107" s="39">
        <f t="shared" si="8"/>
        <v>909277.62536998326</v>
      </c>
    </row>
    <row r="108" spans="1:53" ht="15.75" thickBot="1" x14ac:dyDescent="0.3">
      <c r="A108" s="5" t="s">
        <v>17</v>
      </c>
      <c r="B108" s="79">
        <f t="shared" ref="B108:J108" si="9">IFERROR(AVERAGEIFS(B$2:B$83,$A$2:$A$83,"&gt;=1999",$A$2:$A$83,"&lt;=2008"),"")</f>
        <v>297646.47907111875</v>
      </c>
      <c r="C108" s="79">
        <f t="shared" si="9"/>
        <v>74657.414579334989</v>
      </c>
      <c r="D108" s="79">
        <f t="shared" si="9"/>
        <v>573155.27800528123</v>
      </c>
      <c r="E108" s="61">
        <f t="shared" si="9"/>
        <v>870801.75707639998</v>
      </c>
      <c r="F108" s="60">
        <f t="shared" si="9"/>
        <v>144531.5</v>
      </c>
      <c r="G108" s="79">
        <f t="shared" si="9"/>
        <v>142552.4</v>
      </c>
      <c r="H108" s="79">
        <f t="shared" si="9"/>
        <v>239697.9864125094</v>
      </c>
      <c r="I108" s="61">
        <f t="shared" si="9"/>
        <v>526781.88641250948</v>
      </c>
      <c r="J108" s="39">
        <f t="shared" si="9"/>
        <v>1397583.6434889094</v>
      </c>
    </row>
    <row r="109" spans="1:53" ht="15.75" thickBot="1" x14ac:dyDescent="0.3">
      <c r="A109" s="63">
        <v>2009</v>
      </c>
      <c r="B109" s="60">
        <f t="shared" ref="B109:J122" si="10">IF(VLOOKUP($A109,$A$3:$Z$92,COLUMN(B109),FALSE)="","",VLOOKUP($A109,$A$3:$Z$92,COLUMN(B109),FALSE))</f>
        <v>227953.99208685599</v>
      </c>
      <c r="C109" s="60">
        <f t="shared" si="10"/>
        <v>65693.11831300403</v>
      </c>
      <c r="D109" s="39">
        <f t="shared" si="10"/>
        <v>463158.06</v>
      </c>
      <c r="E109" s="61">
        <f t="shared" si="10"/>
        <v>691112.05208685598</v>
      </c>
      <c r="F109" s="60">
        <f t="shared" si="10"/>
        <v>109470</v>
      </c>
      <c r="G109" s="60">
        <f t="shared" si="10"/>
        <v>124617</v>
      </c>
      <c r="H109" s="39">
        <f t="shared" si="10"/>
        <v>209710</v>
      </c>
      <c r="I109" s="61">
        <f t="shared" si="10"/>
        <v>443797</v>
      </c>
      <c r="J109" s="39">
        <f t="shared" si="10"/>
        <v>1134909.052086856</v>
      </c>
    </row>
    <row r="110" spans="1:53" ht="15.75" thickBot="1" x14ac:dyDescent="0.3">
      <c r="A110" s="63">
        <v>2010</v>
      </c>
      <c r="B110" s="60">
        <f t="shared" si="10"/>
        <v>230610.96949835995</v>
      </c>
      <c r="C110" s="60">
        <f t="shared" si="10"/>
        <v>54140.669506600003</v>
      </c>
      <c r="D110" s="39">
        <f t="shared" si="10"/>
        <v>780188.71322580648</v>
      </c>
      <c r="E110" s="61">
        <f t="shared" si="10"/>
        <v>1010799.6827241664</v>
      </c>
      <c r="F110" s="60">
        <f t="shared" si="10"/>
        <v>136613</v>
      </c>
      <c r="G110" s="60">
        <f t="shared" si="10"/>
        <v>139047</v>
      </c>
      <c r="H110" s="39">
        <f t="shared" si="10"/>
        <v>165961.31805320998</v>
      </c>
      <c r="I110" s="61">
        <f t="shared" si="10"/>
        <v>441621.31805320998</v>
      </c>
      <c r="J110" s="39">
        <f t="shared" si="10"/>
        <v>1452421.0007773764</v>
      </c>
    </row>
    <row r="111" spans="1:53" ht="15.75" thickBot="1" x14ac:dyDescent="0.3">
      <c r="A111" s="63">
        <v>2011</v>
      </c>
      <c r="B111" s="60">
        <f t="shared" si="10"/>
        <v>291161.48010510876</v>
      </c>
      <c r="C111" s="60">
        <f t="shared" si="10"/>
        <v>66212.566023531239</v>
      </c>
      <c r="D111" s="39">
        <f t="shared" si="10"/>
        <v>761066.1884905661</v>
      </c>
      <c r="E111" s="61">
        <f t="shared" si="10"/>
        <v>1052227.6685956749</v>
      </c>
      <c r="F111" s="60">
        <f t="shared" si="10"/>
        <v>122660</v>
      </c>
      <c r="G111" s="60">
        <f t="shared" si="10"/>
        <v>204232</v>
      </c>
      <c r="H111" s="39">
        <f t="shared" si="10"/>
        <v>283031</v>
      </c>
      <c r="I111" s="61">
        <f t="shared" si="10"/>
        <v>609923</v>
      </c>
      <c r="J111" s="39">
        <f t="shared" si="10"/>
        <v>1662150.6685956749</v>
      </c>
    </row>
    <row r="112" spans="1:53" ht="15.75" thickBot="1" x14ac:dyDescent="0.3">
      <c r="A112" s="63">
        <v>2012</v>
      </c>
      <c r="B112" s="60">
        <f t="shared" si="10"/>
        <v>242820.7225282857</v>
      </c>
      <c r="C112" s="60">
        <f t="shared" si="10"/>
        <v>52497.81920529429</v>
      </c>
      <c r="D112" s="39">
        <f t="shared" si="10"/>
        <v>782865.20543260407</v>
      </c>
      <c r="E112" s="61">
        <f t="shared" si="10"/>
        <v>1025685.9279608898</v>
      </c>
      <c r="F112" s="60">
        <f t="shared" si="10"/>
        <v>120306</v>
      </c>
      <c r="G112" s="60">
        <f t="shared" si="10"/>
        <v>135210</v>
      </c>
      <c r="H112" s="39">
        <f t="shared" si="10"/>
        <v>201258</v>
      </c>
      <c r="I112" s="61">
        <f t="shared" si="10"/>
        <v>456774</v>
      </c>
      <c r="J112" s="39">
        <f t="shared" si="10"/>
        <v>1482459.9279608899</v>
      </c>
    </row>
    <row r="113" spans="1:12" ht="15.75" thickBot="1" x14ac:dyDescent="0.3">
      <c r="A113" s="63">
        <v>2013</v>
      </c>
      <c r="B113" s="60">
        <f t="shared" si="10"/>
        <v>191388.08531912905</v>
      </c>
      <c r="C113" s="60">
        <f t="shared" si="10"/>
        <v>65864.135560110954</v>
      </c>
      <c r="D113" s="39">
        <f t="shared" si="10"/>
        <v>935834.42996205296</v>
      </c>
      <c r="E113" s="61">
        <f t="shared" si="10"/>
        <v>1127222.515281182</v>
      </c>
      <c r="F113" s="60">
        <f t="shared" si="10"/>
        <v>115914</v>
      </c>
      <c r="G113" s="60">
        <f t="shared" si="10"/>
        <v>116871</v>
      </c>
      <c r="H113" s="39">
        <f t="shared" si="10"/>
        <v>200802</v>
      </c>
      <c r="I113" s="61">
        <f t="shared" si="10"/>
        <v>433587</v>
      </c>
      <c r="J113" s="39">
        <f t="shared" si="10"/>
        <v>1560809.515281182</v>
      </c>
    </row>
    <row r="114" spans="1:12" ht="15.75" thickBot="1" x14ac:dyDescent="0.3">
      <c r="A114" s="64">
        <v>2014</v>
      </c>
      <c r="B114" s="60">
        <f t="shared" si="10"/>
        <v>435195.40035228</v>
      </c>
      <c r="C114" s="60">
        <f t="shared" si="10"/>
        <v>57327.073320999996</v>
      </c>
      <c r="D114" s="39">
        <f t="shared" si="10"/>
        <v>1005002.8055009117</v>
      </c>
      <c r="E114" s="61">
        <f t="shared" si="10"/>
        <v>1440198.2058531917</v>
      </c>
      <c r="F114" s="60">
        <f t="shared" si="10"/>
        <v>216901</v>
      </c>
      <c r="G114" s="60">
        <f t="shared" si="10"/>
        <v>192705</v>
      </c>
      <c r="H114" s="39">
        <f t="shared" si="10"/>
        <v>242054</v>
      </c>
      <c r="I114" s="61">
        <f t="shared" si="10"/>
        <v>651660</v>
      </c>
      <c r="J114" s="39">
        <f t="shared" si="10"/>
        <v>2091858.2058531917</v>
      </c>
    </row>
    <row r="115" spans="1:12" ht="15.75" thickBot="1" x14ac:dyDescent="0.3">
      <c r="A115" s="63">
        <v>2015</v>
      </c>
      <c r="B115" s="60">
        <f t="shared" si="10"/>
        <v>335025.70299628755</v>
      </c>
      <c r="C115" s="60">
        <f t="shared" si="10"/>
        <v>68313.200963212468</v>
      </c>
      <c r="D115" s="39">
        <f t="shared" si="10"/>
        <v>1127405.8900000001</v>
      </c>
      <c r="E115" s="61">
        <f t="shared" si="10"/>
        <v>1462431.5929962876</v>
      </c>
      <c r="F115" s="60">
        <f t="shared" si="10"/>
        <v>158903</v>
      </c>
      <c r="G115" s="60">
        <f t="shared" si="10"/>
        <v>118974</v>
      </c>
      <c r="H115" s="39">
        <f t="shared" si="10"/>
        <v>306229</v>
      </c>
      <c r="I115" s="61">
        <f t="shared" si="10"/>
        <v>584106</v>
      </c>
      <c r="J115" s="39">
        <f t="shared" si="10"/>
        <v>2046537.5929962876</v>
      </c>
    </row>
    <row r="116" spans="1:12" ht="15.75" thickBot="1" x14ac:dyDescent="0.3">
      <c r="A116" s="63">
        <v>2016</v>
      </c>
      <c r="B116" s="60">
        <f t="shared" si="10"/>
        <v>350704.19161037164</v>
      </c>
      <c r="C116" s="60">
        <f t="shared" si="10"/>
        <v>36337.84654243839</v>
      </c>
      <c r="D116" s="39">
        <f t="shared" si="10"/>
        <v>648608.20272692549</v>
      </c>
      <c r="E116" s="61">
        <f t="shared" si="10"/>
        <v>999312.39433729718</v>
      </c>
      <c r="F116" s="60">
        <f t="shared" si="10"/>
        <v>190181</v>
      </c>
      <c r="G116" s="60">
        <f t="shared" si="10"/>
        <v>103093</v>
      </c>
      <c r="H116" s="39">
        <f t="shared" si="10"/>
        <v>195195</v>
      </c>
      <c r="I116" s="61">
        <f t="shared" si="10"/>
        <v>488469</v>
      </c>
      <c r="J116" s="39">
        <f t="shared" si="10"/>
        <v>1487781.3943372972</v>
      </c>
    </row>
    <row r="117" spans="1:12" ht="15.75" thickBot="1" x14ac:dyDescent="0.3">
      <c r="A117" s="63">
        <v>2017</v>
      </c>
      <c r="B117" s="60">
        <f t="shared" si="10"/>
        <v>175413.65041673998</v>
      </c>
      <c r="C117" s="60">
        <f t="shared" si="10"/>
        <v>31638.442286099998</v>
      </c>
      <c r="D117" s="39">
        <f t="shared" si="10"/>
        <v>661081.88246660784</v>
      </c>
      <c r="E117" s="61">
        <f t="shared" si="10"/>
        <v>836495.53288334783</v>
      </c>
      <c r="F117" s="60">
        <f t="shared" si="10"/>
        <v>143330</v>
      </c>
      <c r="G117" s="60">
        <f t="shared" si="10"/>
        <v>117416</v>
      </c>
      <c r="H117" s="39">
        <f t="shared" si="10"/>
        <v>272717</v>
      </c>
      <c r="I117" s="61">
        <f t="shared" si="10"/>
        <v>533463</v>
      </c>
      <c r="J117" s="39">
        <f t="shared" si="10"/>
        <v>1369958.5328833479</v>
      </c>
    </row>
    <row r="118" spans="1:12" ht="15.75" thickBot="1" x14ac:dyDescent="0.3">
      <c r="A118" s="63">
        <v>2018</v>
      </c>
      <c r="B118" s="60">
        <f t="shared" si="10"/>
        <v>127776.12824680001</v>
      </c>
      <c r="C118" s="60">
        <f t="shared" si="10"/>
        <v>36966.187931200002</v>
      </c>
      <c r="D118" s="39">
        <f t="shared" si="10"/>
        <v>457006.33476454159</v>
      </c>
      <c r="E118" s="61">
        <f t="shared" si="10"/>
        <v>584782.46301134164</v>
      </c>
      <c r="F118" s="60">
        <f t="shared" si="10"/>
        <v>108976</v>
      </c>
      <c r="G118" s="60">
        <f t="shared" si="10"/>
        <v>85330</v>
      </c>
      <c r="H118" s="39">
        <f t="shared" si="10"/>
        <v>271666</v>
      </c>
      <c r="I118" s="61">
        <f t="shared" si="10"/>
        <v>465972</v>
      </c>
      <c r="J118" s="39">
        <f t="shared" si="10"/>
        <v>1050754.4630113416</v>
      </c>
    </row>
    <row r="119" spans="1:12" ht="15.75" thickBot="1" x14ac:dyDescent="0.3">
      <c r="A119" s="63">
        <v>2019</v>
      </c>
      <c r="B119" s="60">
        <f t="shared" si="10"/>
        <v>140306.83681489999</v>
      </c>
      <c r="C119" s="60">
        <f t="shared" si="10"/>
        <v>34788.695507700002</v>
      </c>
      <c r="D119" s="39">
        <f t="shared" si="10"/>
        <v>411433.62281154003</v>
      </c>
      <c r="E119" s="61">
        <f t="shared" si="10"/>
        <v>551740.45962643996</v>
      </c>
      <c r="F119" s="60">
        <f t="shared" si="10"/>
        <v>88026</v>
      </c>
      <c r="G119" s="60">
        <f t="shared" si="10"/>
        <v>73482</v>
      </c>
      <c r="H119" s="39">
        <f t="shared" si="10"/>
        <v>302244</v>
      </c>
      <c r="I119" s="61">
        <f t="shared" si="10"/>
        <v>463752</v>
      </c>
      <c r="J119" s="39">
        <f t="shared" si="10"/>
        <v>1015492.45962644</v>
      </c>
    </row>
    <row r="120" spans="1:12" ht="15.75" thickBot="1" x14ac:dyDescent="0.3">
      <c r="A120" s="9">
        <v>2020</v>
      </c>
      <c r="B120" s="79">
        <f t="shared" si="10"/>
        <v>204624</v>
      </c>
      <c r="C120" s="79">
        <f t="shared" si="10"/>
        <v>30164</v>
      </c>
      <c r="D120" s="79">
        <f t="shared" si="10"/>
        <v>412552.25076916593</v>
      </c>
      <c r="E120" s="61">
        <f t="shared" si="10"/>
        <v>617176.25076916593</v>
      </c>
      <c r="F120" s="60">
        <f t="shared" si="10"/>
        <v>36183</v>
      </c>
      <c r="G120" s="60">
        <f t="shared" si="10"/>
        <v>43581</v>
      </c>
      <c r="H120" s="39">
        <f t="shared" si="10"/>
        <v>252004</v>
      </c>
      <c r="I120" s="61">
        <f t="shared" si="10"/>
        <v>331768</v>
      </c>
      <c r="J120" s="39">
        <f t="shared" si="10"/>
        <v>948944.25076916593</v>
      </c>
      <c r="L120" s="114"/>
    </row>
    <row r="121" spans="1:12" ht="15.75" thickBot="1" x14ac:dyDescent="0.3">
      <c r="A121" s="165">
        <v>2021</v>
      </c>
      <c r="B121" s="166">
        <f t="shared" si="10"/>
        <v>202083</v>
      </c>
      <c r="C121" s="166">
        <f t="shared" si="10"/>
        <v>34092</v>
      </c>
      <c r="D121" s="166">
        <f t="shared" si="10"/>
        <v>440218.22000000003</v>
      </c>
      <c r="E121" s="167">
        <f t="shared" si="10"/>
        <v>642301.22</v>
      </c>
      <c r="F121" s="168">
        <f t="shared" si="10"/>
        <v>90987</v>
      </c>
      <c r="G121" s="168">
        <f t="shared" si="10"/>
        <v>75776</v>
      </c>
      <c r="H121" s="169">
        <f t="shared" si="10"/>
        <v>279120</v>
      </c>
      <c r="I121" s="167">
        <f t="shared" si="10"/>
        <v>445883</v>
      </c>
      <c r="J121" s="169">
        <f t="shared" si="10"/>
        <v>1088184.22</v>
      </c>
      <c r="L121" s="114"/>
    </row>
    <row r="122" spans="1:12" ht="15.75" thickBot="1" x14ac:dyDescent="0.3">
      <c r="A122" s="155">
        <v>2022</v>
      </c>
      <c r="B122" s="159">
        <f t="shared" si="10"/>
        <v>238621</v>
      </c>
      <c r="C122" s="171">
        <f t="shared" si="10"/>
        <v>37157</v>
      </c>
      <c r="D122" s="171">
        <f t="shared" si="10"/>
        <v>673386</v>
      </c>
      <c r="E122" s="172">
        <f t="shared" si="10"/>
        <v>912007</v>
      </c>
      <c r="F122" s="173">
        <f t="shared" si="10"/>
        <v>83153</v>
      </c>
      <c r="G122" s="173">
        <f>IF(VLOOKUP($A122,$A$3:$Z$92,COLUMN(G122),FALSE)="","",VLOOKUP($A122,$A$3:$Z$92,COLUMN(G122),FALSE))</f>
        <v>95288</v>
      </c>
      <c r="H122" s="170">
        <f t="shared" si="10"/>
        <v>300864</v>
      </c>
      <c r="I122" s="172">
        <f t="shared" si="10"/>
        <v>479305</v>
      </c>
      <c r="J122" s="170">
        <f>IF(VLOOKUP($A122,$A$3:$Z$92,COLUMN(J122),FALSE)="","",VLOOKUP($A122,$A$3:$Z$92,COLUMN(J122),FALSE))</f>
        <v>1391312</v>
      </c>
      <c r="L122" s="114"/>
    </row>
    <row r="123" spans="1:12" x14ac:dyDescent="0.25">
      <c r="A123" s="144" t="s">
        <v>153</v>
      </c>
    </row>
    <row r="124" spans="1:12" x14ac:dyDescent="0.25">
      <c r="A124" s="144" t="s">
        <v>109</v>
      </c>
    </row>
    <row r="125" spans="1:12" x14ac:dyDescent="0.25">
      <c r="A125" s="144" t="s">
        <v>110</v>
      </c>
    </row>
    <row r="126" spans="1:12" x14ac:dyDescent="0.25">
      <c r="A126" s="145" t="s">
        <v>183</v>
      </c>
    </row>
    <row r="127" spans="1:12" x14ac:dyDescent="0.25">
      <c r="A127" s="145" t="s">
        <v>111</v>
      </c>
    </row>
    <row r="128" spans="1:12" ht="15.75" x14ac:dyDescent="0.25">
      <c r="A128" s="195" t="s">
        <v>154</v>
      </c>
    </row>
    <row r="129" spans="1:1" x14ac:dyDescent="0.25">
      <c r="A129" s="201" t="s">
        <v>155</v>
      </c>
    </row>
  </sheetData>
  <pageMargins left="0.7" right="0.7" top="0.75" bottom="0.75" header="0.3" footer="0.3"/>
  <pageSetup orientation="portrait" r:id="rId1"/>
  <ignoredErrors>
    <ignoredError sqref="C24:C48 B24:B48 B50:C50 B13:B23 C13:C23" formulaRange="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dimension ref="A1:BA126"/>
  <sheetViews>
    <sheetView zoomScale="90" zoomScaleNormal="90" workbookViewId="0"/>
  </sheetViews>
  <sheetFormatPr defaultColWidth="9.140625" defaultRowHeight="15" x14ac:dyDescent="0.25"/>
  <cols>
    <col min="1" max="1" width="11.42578125" style="6" customWidth="1"/>
    <col min="2" max="2" width="10.28515625" style="12" bestFit="1" customWidth="1"/>
    <col min="3" max="3" width="11.28515625" style="12" bestFit="1" customWidth="1"/>
    <col min="4" max="4" width="10" style="12" bestFit="1" customWidth="1"/>
    <col min="5" max="5" width="11.28515625" style="12" bestFit="1" customWidth="1"/>
    <col min="6" max="6" width="10.28515625" style="12" bestFit="1" customWidth="1"/>
    <col min="7" max="7" width="11.140625" style="12" bestFit="1" customWidth="1"/>
    <col min="8" max="8" width="10" style="12" bestFit="1" customWidth="1"/>
    <col min="9" max="9" width="11.140625" style="12" customWidth="1"/>
    <col min="10" max="10" width="11" style="12" bestFit="1" customWidth="1"/>
    <col min="11" max="53" width="9.140625" style="12"/>
    <col min="54" max="16384" width="9.140625" style="6"/>
  </cols>
  <sheetData>
    <row r="1" spans="1:10" ht="15.75" thickBot="1" x14ac:dyDescent="0.3">
      <c r="A1" s="6" t="s">
        <v>151</v>
      </c>
    </row>
    <row r="2" spans="1:10" ht="32.25" x14ac:dyDescent="0.25">
      <c r="A2" s="62" t="s">
        <v>99</v>
      </c>
      <c r="B2" s="90" t="s">
        <v>112</v>
      </c>
      <c r="C2" s="90" t="s">
        <v>101</v>
      </c>
      <c r="D2" s="90" t="s">
        <v>113</v>
      </c>
      <c r="E2" s="65" t="s">
        <v>103</v>
      </c>
      <c r="F2" s="90" t="s">
        <v>104</v>
      </c>
      <c r="G2" s="90" t="s">
        <v>105</v>
      </c>
      <c r="H2" s="90" t="s">
        <v>114</v>
      </c>
      <c r="I2" s="65" t="s">
        <v>107</v>
      </c>
      <c r="J2" s="90" t="s">
        <v>115</v>
      </c>
    </row>
    <row r="3" spans="1:10" ht="15.75" thickBot="1" x14ac:dyDescent="0.3">
      <c r="A3" s="63">
        <v>1985</v>
      </c>
      <c r="B3" s="66">
        <f>'A2'!H4</f>
        <v>149062.96008167599</v>
      </c>
      <c r="C3" s="66">
        <f>'A3'!H4-B3</f>
        <v>2301.6177109830314</v>
      </c>
      <c r="D3" s="67">
        <f>SUM('A16'!M15,'A17'!M15,'A18'!J15,'A19'!J15,'A20'!M15,'A21'!M15,'A22'!J16)</f>
        <v>52648.774621951226</v>
      </c>
      <c r="E3" s="68">
        <f>SUM(B3,D3)</f>
        <v>201711.73470362721</v>
      </c>
      <c r="F3" s="66">
        <f>'A6'!F4</f>
        <v>15321</v>
      </c>
      <c r="G3" s="66">
        <f>'A10'!F4</f>
        <v>110010</v>
      </c>
      <c r="H3" s="115"/>
      <c r="I3" s="68">
        <f>SUM(F3:H3)</f>
        <v>125331</v>
      </c>
      <c r="J3" s="67">
        <f>SUM(I3,E3)</f>
        <v>327042.73470362718</v>
      </c>
    </row>
    <row r="4" spans="1:10" ht="15.75" thickBot="1" x14ac:dyDescent="0.3">
      <c r="A4" s="63">
        <v>1986</v>
      </c>
      <c r="B4" s="66">
        <f>'A2'!H5</f>
        <v>121222.12124024355</v>
      </c>
      <c r="C4" s="66">
        <f>'A3'!H5-B4</f>
        <v>4571.5804583546123</v>
      </c>
      <c r="D4" s="67">
        <f>SUM('A16'!M16,'A17'!M16,'A18'!J16,'A19'!J16,'A20'!M16,'A21'!M16,'A22'!J17)</f>
        <v>58129.971123667325</v>
      </c>
      <c r="E4" s="68">
        <f t="shared" ref="E4:E38" si="0">SUM(B4,D4)</f>
        <v>179352.09236391087</v>
      </c>
      <c r="F4" s="66">
        <f>'A6'!F5</f>
        <v>22828</v>
      </c>
      <c r="G4" s="66">
        <f>'A10'!F5</f>
        <v>72029</v>
      </c>
      <c r="H4" s="115"/>
      <c r="I4" s="68">
        <f t="shared" ref="I4:I38" si="1">SUM(F4:H4)</f>
        <v>94857</v>
      </c>
      <c r="J4" s="67">
        <f t="shared" ref="J4:J38" si="2">SUM(I4,E4)</f>
        <v>274209.09236391087</v>
      </c>
    </row>
    <row r="5" spans="1:10" ht="15.75" thickBot="1" x14ac:dyDescent="0.3">
      <c r="A5" s="63">
        <v>1987</v>
      </c>
      <c r="B5" s="66">
        <f>'A2'!H6</f>
        <v>118737.38613605961</v>
      </c>
      <c r="C5" s="66">
        <f>'A3'!H6-B5</f>
        <v>5822.7333587358589</v>
      </c>
      <c r="D5" s="67">
        <f>SUM('A16'!M17,'A17'!M17,'A18'!J17,'A19'!J17,'A20'!M17,'A21'!M17,'A22'!J18)</f>
        <v>61808.980731717507</v>
      </c>
      <c r="E5" s="68">
        <f t="shared" si="0"/>
        <v>180546.36686777711</v>
      </c>
      <c r="F5" s="66">
        <f>'A6'!F6</f>
        <v>45468</v>
      </c>
      <c r="G5" s="66">
        <f>'A10'!F6</f>
        <v>159828</v>
      </c>
      <c r="H5" s="115"/>
      <c r="I5" s="68">
        <f t="shared" si="1"/>
        <v>205296</v>
      </c>
      <c r="J5" s="67">
        <f t="shared" si="2"/>
        <v>385842.36686777708</v>
      </c>
    </row>
    <row r="6" spans="1:10" ht="15.75" thickBot="1" x14ac:dyDescent="0.3">
      <c r="A6" s="63">
        <v>1988</v>
      </c>
      <c r="B6" s="66">
        <f>'A2'!H7</f>
        <v>74170.935743454815</v>
      </c>
      <c r="C6" s="66">
        <f>'A3'!H7-B6</f>
        <v>3879.3017597227299</v>
      </c>
      <c r="D6" s="67">
        <f>SUM('A16'!M18,'A17'!M18,'A18'!J18,'A19'!J18,'A20'!M18,'A21'!M18,'A22'!J19)</f>
        <v>60958.496816373234</v>
      </c>
      <c r="E6" s="68">
        <f t="shared" si="0"/>
        <v>135129.43255982804</v>
      </c>
      <c r="F6" s="66">
        <f>'A6'!F7</f>
        <v>47083</v>
      </c>
      <c r="G6" s="66">
        <f>'A10'!F7</f>
        <v>185544</v>
      </c>
      <c r="H6" s="115"/>
      <c r="I6" s="68">
        <f t="shared" si="1"/>
        <v>232627</v>
      </c>
      <c r="J6" s="67">
        <f t="shared" si="2"/>
        <v>367756.43255982804</v>
      </c>
    </row>
    <row r="7" spans="1:10" ht="15.75" thickBot="1" x14ac:dyDescent="0.3">
      <c r="A7" s="63">
        <v>1989</v>
      </c>
      <c r="B7" s="66">
        <f>'A2'!H8</f>
        <v>119338.46927215192</v>
      </c>
      <c r="C7" s="66">
        <f>'A3'!H8-B7</f>
        <v>11237.97559755329</v>
      </c>
      <c r="D7" s="67">
        <f>SUM('A16'!M19,'A17'!M19,'A18'!J19,'A19'!J19,'A20'!M19,'A21'!M19,'A22'!J20)</f>
        <v>57914.086125008806</v>
      </c>
      <c r="E7" s="68">
        <f t="shared" si="0"/>
        <v>177252.55539716073</v>
      </c>
      <c r="F7" s="66">
        <f>'A6'!F8</f>
        <v>42943</v>
      </c>
      <c r="G7" s="66">
        <f>'A10'!F8</f>
        <v>66789</v>
      </c>
      <c r="H7" s="115"/>
      <c r="I7" s="68">
        <f t="shared" si="1"/>
        <v>109732</v>
      </c>
      <c r="J7" s="67">
        <f t="shared" si="2"/>
        <v>286984.5553971607</v>
      </c>
    </row>
    <row r="8" spans="1:10" ht="15.75" thickBot="1" x14ac:dyDescent="0.3">
      <c r="A8" s="63">
        <v>1990</v>
      </c>
      <c r="B8" s="66">
        <f>'A2'!H9</f>
        <v>109924.74487510695</v>
      </c>
      <c r="C8" s="66">
        <f>'A3'!H9-B8</f>
        <v>15488.78102336319</v>
      </c>
      <c r="D8" s="67">
        <f>SUM('A16'!M20,'A17'!M20,'A18'!J20,'A19'!J20,'A20'!M20,'A21'!M20,'A22'!J21)</f>
        <v>51881.509174655032</v>
      </c>
      <c r="E8" s="68">
        <f t="shared" si="0"/>
        <v>161806.25404976198</v>
      </c>
      <c r="F8" s="66">
        <f>'A6'!F9</f>
        <v>54615</v>
      </c>
      <c r="G8" s="66">
        <f>'A10'!F9</f>
        <v>96585</v>
      </c>
      <c r="H8" s="115"/>
      <c r="I8" s="68">
        <f t="shared" si="1"/>
        <v>151200</v>
      </c>
      <c r="J8" s="67">
        <f t="shared" si="2"/>
        <v>313006.25404976198</v>
      </c>
    </row>
    <row r="9" spans="1:10" ht="15.75" thickBot="1" x14ac:dyDescent="0.3">
      <c r="A9" s="63">
        <v>1991</v>
      </c>
      <c r="B9" s="66">
        <f>'A2'!H10</f>
        <v>94330.050556058952</v>
      </c>
      <c r="C9" s="66">
        <f>'A3'!H10-B9</f>
        <v>11230.678036630881</v>
      </c>
      <c r="D9" s="67">
        <f>SUM('A16'!M21,'A17'!M21,'A18'!J21,'A19'!J21,'A20'!M21,'A21'!M21,'A22'!J22)</f>
        <v>37385.0707219295</v>
      </c>
      <c r="E9" s="68">
        <f t="shared" si="0"/>
        <v>131715.12127798845</v>
      </c>
      <c r="F9" s="66">
        <f>'A6'!F10</f>
        <v>50967</v>
      </c>
      <c r="G9" s="66">
        <f>'A10'!F10</f>
        <v>87568</v>
      </c>
      <c r="H9" s="115"/>
      <c r="I9" s="68">
        <f t="shared" si="1"/>
        <v>138535</v>
      </c>
      <c r="J9" s="67">
        <f t="shared" si="2"/>
        <v>270250.12127798842</v>
      </c>
    </row>
    <row r="10" spans="1:10" ht="15.75" thickBot="1" x14ac:dyDescent="0.3">
      <c r="A10" s="63">
        <v>1992</v>
      </c>
      <c r="B10" s="66">
        <f>'A2'!H11</f>
        <v>208238.23792594008</v>
      </c>
      <c r="C10" s="66">
        <f>'A3'!H11-B10</f>
        <v>14258.36323137171</v>
      </c>
      <c r="D10" s="67">
        <f>SUM('A16'!M22,'A17'!M22,'A18'!J22,'A19'!J22,'A20'!M22,'A21'!M22,'A22'!J23)</f>
        <v>33239.477990791012</v>
      </c>
      <c r="E10" s="68">
        <f t="shared" si="0"/>
        <v>241477.7159167311</v>
      </c>
      <c r="F10" s="66">
        <f>'A6'!F11</f>
        <v>57951</v>
      </c>
      <c r="G10" s="66">
        <f>'A10'!F11</f>
        <v>101513</v>
      </c>
      <c r="H10" s="115"/>
      <c r="I10" s="68">
        <f t="shared" si="1"/>
        <v>159464</v>
      </c>
      <c r="J10" s="67">
        <f t="shared" si="2"/>
        <v>400941.7159167311</v>
      </c>
    </row>
    <row r="11" spans="1:10" ht="15.75" thickBot="1" x14ac:dyDescent="0.3">
      <c r="A11" s="63">
        <v>1993</v>
      </c>
      <c r="B11" s="66">
        <f>'A2'!H12</f>
        <v>90130.955886971729</v>
      </c>
      <c r="C11" s="66">
        <f>'A3'!H12-B11</f>
        <v>7786.1951625396177</v>
      </c>
      <c r="D11" s="67">
        <f>SUM('A16'!M23,'A17'!M23,'A18'!J23,'A19'!J23,'A20'!M23,'A21'!M23,'A22'!J24)</f>
        <v>30434.285623854998</v>
      </c>
      <c r="E11" s="68">
        <f t="shared" si="0"/>
        <v>120565.24151082673</v>
      </c>
      <c r="F11" s="66">
        <f>'A6'!F12</f>
        <v>45493</v>
      </c>
      <c r="G11" s="66">
        <f>'A10'!F12</f>
        <v>93187</v>
      </c>
      <c r="H11" s="115"/>
      <c r="I11" s="68">
        <f t="shared" si="1"/>
        <v>138680</v>
      </c>
      <c r="J11" s="67">
        <f t="shared" si="2"/>
        <v>259245.24151082675</v>
      </c>
    </row>
    <row r="12" spans="1:10" ht="15.75" thickBot="1" x14ac:dyDescent="0.3">
      <c r="A12" s="63">
        <v>1994</v>
      </c>
      <c r="B12" s="66">
        <f>'A2'!H13</f>
        <v>127060.15810038627</v>
      </c>
      <c r="C12" s="66">
        <f>'A3'!H13-B12</f>
        <v>14646.124509394314</v>
      </c>
      <c r="D12" s="67">
        <f>SUM('A16'!M24,'A17'!M24,'A18'!J24,'A19'!J24,'A20'!M24,'A21'!M24,'A22'!J25)</f>
        <v>20784.580203145015</v>
      </c>
      <c r="E12" s="68">
        <f t="shared" si="0"/>
        <v>147844.73830353128</v>
      </c>
      <c r="F12" s="66">
        <f>'A6'!F13</f>
        <v>36115</v>
      </c>
      <c r="G12" s="66">
        <f>'A10'!F13</f>
        <v>80616</v>
      </c>
      <c r="H12" s="115"/>
      <c r="I12" s="68">
        <f t="shared" si="1"/>
        <v>116731</v>
      </c>
      <c r="J12" s="67">
        <f t="shared" si="2"/>
        <v>264575.73830353131</v>
      </c>
    </row>
    <row r="13" spans="1:10" ht="15.75" thickBot="1" x14ac:dyDescent="0.3">
      <c r="A13" s="63">
        <v>1995</v>
      </c>
      <c r="B13" s="66">
        <f>'A2'!H14</f>
        <v>67602.174959465498</v>
      </c>
      <c r="C13" s="66">
        <f>'A3'!H14-B13</f>
        <v>30582.137873950778</v>
      </c>
      <c r="D13" s="67">
        <f>SUM('A16'!M25,'A17'!M25,'A18'!J25,'A19'!J25,'A20'!M25,'A21'!M25,'A22'!J26)</f>
        <v>24922.405932416506</v>
      </c>
      <c r="E13" s="68">
        <f t="shared" si="0"/>
        <v>92524.580891882011</v>
      </c>
      <c r="F13" s="66">
        <f>'A6'!F14</f>
        <v>32779</v>
      </c>
      <c r="G13" s="66">
        <f>'A10'!F14</f>
        <v>54027</v>
      </c>
      <c r="H13" s="115"/>
      <c r="I13" s="68">
        <f t="shared" si="1"/>
        <v>86806</v>
      </c>
      <c r="J13" s="67">
        <f t="shared" si="2"/>
        <v>179330.58089188201</v>
      </c>
    </row>
    <row r="14" spans="1:10" ht="15.75" thickBot="1" x14ac:dyDescent="0.3">
      <c r="A14" s="63">
        <v>1996</v>
      </c>
      <c r="B14" s="66">
        <f>'A2'!H15</f>
        <v>50149.074034015313</v>
      </c>
      <c r="C14" s="66">
        <f>'A3'!H15-B14</f>
        <v>13362.484022237979</v>
      </c>
      <c r="D14" s="67">
        <f>SUM('A16'!M26,'A17'!M26,'A18'!J26,'A19'!J26,'A20'!M26,'A21'!M26,'A22'!J27)</f>
        <v>26113.880700000005</v>
      </c>
      <c r="E14" s="68">
        <f t="shared" si="0"/>
        <v>76262.954734015322</v>
      </c>
      <c r="F14" s="66">
        <f>'A6'!F15</f>
        <v>2562</v>
      </c>
      <c r="G14" s="66">
        <f>'A10'!F15</f>
        <v>0</v>
      </c>
      <c r="H14" s="115"/>
      <c r="I14" s="68">
        <f t="shared" si="1"/>
        <v>2562</v>
      </c>
      <c r="J14" s="67">
        <f t="shared" si="2"/>
        <v>78824.954734015322</v>
      </c>
    </row>
    <row r="15" spans="1:10" ht="15.75" thickBot="1" x14ac:dyDescent="0.3">
      <c r="A15" s="63">
        <v>1997</v>
      </c>
      <c r="B15" s="66">
        <f>'A2'!H16</f>
        <v>53640.291158709973</v>
      </c>
      <c r="C15" s="66">
        <f>'A3'!H16-B15</f>
        <v>11794.060558401863</v>
      </c>
      <c r="D15" s="67">
        <f>SUM('A16'!M27,'A17'!M27,'A18'!J27,'A19'!J27,'A20'!M27,'A21'!M27,'A22'!J28)</f>
        <v>25031.008500000004</v>
      </c>
      <c r="E15" s="68">
        <f t="shared" si="0"/>
        <v>78671.299658709977</v>
      </c>
      <c r="F15" s="66">
        <f>'A6'!F16</f>
        <v>7436</v>
      </c>
      <c r="G15" s="66">
        <f>'A10'!F16</f>
        <v>0</v>
      </c>
      <c r="H15" s="115"/>
      <c r="I15" s="68">
        <f t="shared" si="1"/>
        <v>7436</v>
      </c>
      <c r="J15" s="67">
        <f t="shared" si="2"/>
        <v>86107.299658709977</v>
      </c>
    </row>
    <row r="16" spans="1:10" ht="15.75" thickBot="1" x14ac:dyDescent="0.3">
      <c r="A16" s="63">
        <v>1998</v>
      </c>
      <c r="B16" s="66">
        <f>'A2'!H17</f>
        <v>35278.325082621683</v>
      </c>
      <c r="C16" s="66">
        <f>'A3'!H17-B16</f>
        <v>8119.9366670033924</v>
      </c>
      <c r="D16" s="67">
        <f>SUM('A16'!M28,'A17'!M28,'A18'!J28,'A19'!J28,'A20'!M28,'A21'!M28,'A22'!J29)</f>
        <v>19783.855141435241</v>
      </c>
      <c r="E16" s="68">
        <f t="shared" si="0"/>
        <v>55062.180224056923</v>
      </c>
      <c r="F16" s="66">
        <f>'A6'!F17</f>
        <v>7956</v>
      </c>
      <c r="G16" s="66">
        <f>'A10'!F17</f>
        <v>0</v>
      </c>
      <c r="H16" s="115"/>
      <c r="I16" s="68">
        <f t="shared" si="1"/>
        <v>7956</v>
      </c>
      <c r="J16" s="67">
        <f t="shared" si="2"/>
        <v>63018.180224056923</v>
      </c>
    </row>
    <row r="17" spans="1:10" ht="15.75" thickBot="1" x14ac:dyDescent="0.3">
      <c r="A17" s="63">
        <v>1999</v>
      </c>
      <c r="B17" s="66">
        <f>'A2'!H18</f>
        <v>49763.568916423515</v>
      </c>
      <c r="C17" s="66">
        <f>'A3'!H18-B17</f>
        <v>12257.195107935338</v>
      </c>
      <c r="D17" s="67">
        <f>SUM('A16'!M29,'A17'!M29,'A18'!J29,'A19'!J29,'A20'!M29,'A21'!M29,'A22'!J30)</f>
        <v>29736.377237532946</v>
      </c>
      <c r="E17" s="68">
        <f t="shared" si="0"/>
        <v>79499.946153956465</v>
      </c>
      <c r="F17" s="66">
        <f>'A6'!F18</f>
        <v>5199</v>
      </c>
      <c r="G17" s="66">
        <f>'A10'!F18</f>
        <v>2993</v>
      </c>
      <c r="H17" s="67">
        <f>SUM('A4'!M29,'A7'!S28,'A8'!S29,'A11'!P29,'A12'!P29,'A13'!S29,'A14'!M29,'A15'!M29)</f>
        <v>20824.86104</v>
      </c>
      <c r="I17" s="68">
        <f t="shared" si="1"/>
        <v>29016.86104</v>
      </c>
      <c r="J17" s="67">
        <f t="shared" si="2"/>
        <v>108516.80719395647</v>
      </c>
    </row>
    <row r="18" spans="1:10" ht="15.75" thickBot="1" x14ac:dyDescent="0.3">
      <c r="A18" s="63">
        <v>2000</v>
      </c>
      <c r="B18" s="66">
        <f>'A2'!H19</f>
        <v>39660.984656468703</v>
      </c>
      <c r="C18" s="66">
        <f>'A3'!H19-B18</f>
        <v>11475.377893943005</v>
      </c>
      <c r="D18" s="67">
        <f>SUM('A16'!M30,'A17'!M30,'A18'!J30,'A19'!J30,'A20'!M30,'A21'!M30,'A22'!J31)</f>
        <v>24964.760932588266</v>
      </c>
      <c r="E18" s="68">
        <f t="shared" si="0"/>
        <v>64625.745589056969</v>
      </c>
      <c r="F18" s="66">
        <f>'A6'!F19</f>
        <v>5023</v>
      </c>
      <c r="G18" s="66">
        <f>'A10'!F19</f>
        <v>11452</v>
      </c>
      <c r="H18" s="67">
        <f>SUM('A4'!M30,'A7'!S29,'A8'!S30,'A11'!P30,'A12'!P30,'A13'!S30,'A14'!M30,'A15'!M30)</f>
        <v>15843.516424467023</v>
      </c>
      <c r="I18" s="68">
        <f t="shared" si="1"/>
        <v>32318.516424467023</v>
      </c>
      <c r="J18" s="67">
        <f t="shared" si="2"/>
        <v>96944.262013523985</v>
      </c>
    </row>
    <row r="19" spans="1:10" ht="15.75" thickBot="1" x14ac:dyDescent="0.3">
      <c r="A19" s="63">
        <v>2001</v>
      </c>
      <c r="B19" s="66">
        <f>'A2'!H20</f>
        <v>49099.625595810823</v>
      </c>
      <c r="C19" s="66">
        <f>'A3'!H20-B19</f>
        <v>16466.711410034011</v>
      </c>
      <c r="D19" s="67">
        <f>SUM('A16'!M31,'A17'!M31,'A18'!J31,'A19'!J31,'A20'!M31,'A21'!M31,'A22'!J32)</f>
        <v>57845.735049721625</v>
      </c>
      <c r="E19" s="68">
        <f t="shared" si="0"/>
        <v>106945.36064553245</v>
      </c>
      <c r="F19" s="66">
        <f>'A6'!F20</f>
        <v>6607</v>
      </c>
      <c r="G19" s="66">
        <f>'A10'!F20</f>
        <v>16003</v>
      </c>
      <c r="H19" s="67">
        <f>SUM('A4'!M31,'A7'!S30,'A8'!S31,'A11'!P31,'A12'!P31,'A13'!S31,'A14'!M31,'A15'!M31)</f>
        <v>21316.979946666666</v>
      </c>
      <c r="I19" s="68">
        <f t="shared" si="1"/>
        <v>43926.979946666666</v>
      </c>
      <c r="J19" s="67">
        <f t="shared" si="2"/>
        <v>150872.34059219912</v>
      </c>
    </row>
    <row r="20" spans="1:10" ht="15.75" thickBot="1" x14ac:dyDescent="0.3">
      <c r="A20" s="63">
        <v>2002</v>
      </c>
      <c r="B20" s="66">
        <f>'A2'!H21</f>
        <v>55144.819785852211</v>
      </c>
      <c r="C20" s="66">
        <f>'A3'!H21-B20</f>
        <v>11677.426909010297</v>
      </c>
      <c r="D20" s="67">
        <f>SUM('A16'!M32,'A17'!M32,'A18'!J32,'A19'!J32,'A20'!M32,'A21'!M32,'A22'!J33)</f>
        <v>72156.519307270122</v>
      </c>
      <c r="E20" s="68">
        <f t="shared" si="0"/>
        <v>127301.33909312234</v>
      </c>
      <c r="F20" s="66">
        <f>'A6'!F21</f>
        <v>12278</v>
      </c>
      <c r="G20" s="66">
        <f>'A10'!F21</f>
        <v>15064</v>
      </c>
      <c r="H20" s="67">
        <f>SUM('A4'!M32,'A7'!S31,'A8'!S32,'A11'!P32,'A12'!P32,'A13'!S32,'A14'!M32,'A15'!M32)</f>
        <v>23513.023749502547</v>
      </c>
      <c r="I20" s="68">
        <f t="shared" si="1"/>
        <v>50855.02374950255</v>
      </c>
      <c r="J20" s="67">
        <f t="shared" si="2"/>
        <v>178156.36284262489</v>
      </c>
    </row>
    <row r="21" spans="1:10" ht="15.75" thickBot="1" x14ac:dyDescent="0.3">
      <c r="A21" s="63">
        <v>2003</v>
      </c>
      <c r="B21" s="66">
        <f>'A2'!H22</f>
        <v>52471.126546196916</v>
      </c>
      <c r="C21" s="66">
        <f>'A3'!H22-B21</f>
        <v>10304.785967245261</v>
      </c>
      <c r="D21" s="67">
        <f>SUM('A16'!M33,'A17'!M33,'A18'!J33,'A19'!J33,'A20'!M33,'A21'!M33,'A22'!J34)</f>
        <v>94697.07733018088</v>
      </c>
      <c r="E21" s="68">
        <f t="shared" si="0"/>
        <v>147168.20387637778</v>
      </c>
      <c r="F21" s="66">
        <f>'A6'!F22</f>
        <v>15031</v>
      </c>
      <c r="G21" s="66">
        <f>'A10'!F22</f>
        <v>16148</v>
      </c>
      <c r="H21" s="67">
        <f>SUM('A4'!M33,'A7'!S32,'A8'!S33,'A11'!P33,'A12'!P33,'A13'!S33,'A14'!M33,'A15'!M33)</f>
        <v>33054.842324293968</v>
      </c>
      <c r="I21" s="68">
        <f t="shared" si="1"/>
        <v>64233.842324293968</v>
      </c>
      <c r="J21" s="67">
        <f t="shared" si="2"/>
        <v>211402.04620067176</v>
      </c>
    </row>
    <row r="22" spans="1:10" ht="15.75" thickBot="1" x14ac:dyDescent="0.3">
      <c r="A22" s="63">
        <v>2004</v>
      </c>
      <c r="B22" s="66">
        <f>'A2'!H23</f>
        <v>52913.03571574005</v>
      </c>
      <c r="C22" s="66">
        <f>'A3'!H23-B22</f>
        <v>11964.885440300452</v>
      </c>
      <c r="D22" s="67">
        <f>SUM('A16'!M34,'A17'!M34,'A18'!J34,'A19'!J34,'A20'!M34,'A21'!M34,'A22'!J35)</f>
        <v>94952.465290125692</v>
      </c>
      <c r="E22" s="68">
        <f t="shared" si="0"/>
        <v>147865.50100586575</v>
      </c>
      <c r="F22" s="66">
        <f>'A6'!F23</f>
        <v>31798</v>
      </c>
      <c r="G22" s="66">
        <f>'A10'!F23</f>
        <v>13956</v>
      </c>
      <c r="H22" s="67">
        <f>SUM('A4'!M34,'A7'!S33,'A8'!S34,'A11'!P34,'A12'!P34,'A13'!S34,'A14'!M34,'A15'!M34)</f>
        <v>41426.970993631003</v>
      </c>
      <c r="I22" s="68">
        <f t="shared" si="1"/>
        <v>87180.970993630996</v>
      </c>
      <c r="J22" s="67">
        <f t="shared" si="2"/>
        <v>235046.47199949675</v>
      </c>
    </row>
    <row r="23" spans="1:10" ht="15.75" thickBot="1" x14ac:dyDescent="0.3">
      <c r="A23" s="63">
        <v>2005</v>
      </c>
      <c r="B23" s="66">
        <f>'A2'!H24</f>
        <v>45912.958853028736</v>
      </c>
      <c r="C23" s="66">
        <f>'A3'!H24-B23</f>
        <v>10586.457820130978</v>
      </c>
      <c r="D23" s="67">
        <f>SUM('A16'!M35,'A17'!M35,'A18'!J35,'A19'!J35,'A20'!M35,'A21'!M35,'A22'!J36)</f>
        <v>67260.38524005338</v>
      </c>
      <c r="E23" s="68">
        <f t="shared" si="0"/>
        <v>113173.34409308212</v>
      </c>
      <c r="F23" s="66">
        <f>'A6'!F24</f>
        <v>20563</v>
      </c>
      <c r="G23" s="66">
        <f>'A10'!F24</f>
        <v>14814</v>
      </c>
      <c r="H23" s="67">
        <f>SUM('A4'!M35,'A7'!S34,'A8'!S35,'A11'!P35,'A12'!P35,'A13'!S35,'A14'!M35,'A15'!M35)</f>
        <v>47895.060999999994</v>
      </c>
      <c r="I23" s="68">
        <f t="shared" si="1"/>
        <v>83272.060999999987</v>
      </c>
      <c r="J23" s="67">
        <f t="shared" si="2"/>
        <v>196445.40509308211</v>
      </c>
    </row>
    <row r="24" spans="1:10" ht="15.75" thickBot="1" x14ac:dyDescent="0.3">
      <c r="A24" s="63">
        <v>2006</v>
      </c>
      <c r="B24" s="66">
        <f>'A2'!H25</f>
        <v>47974.994468458353</v>
      </c>
      <c r="C24" s="66">
        <f>'A3'!H25-B24</f>
        <v>8625.6482633547421</v>
      </c>
      <c r="D24" s="67">
        <f>SUM('A16'!M36,'A17'!M36,'A18'!J36,'A19'!J36,'A20'!M36,'A21'!M36,'A22'!J37)</f>
        <v>92799.517291334472</v>
      </c>
      <c r="E24" s="68">
        <f t="shared" si="0"/>
        <v>140774.51175979283</v>
      </c>
      <c r="F24" s="66">
        <f>'A6'!F25</f>
        <v>14761</v>
      </c>
      <c r="G24" s="66">
        <f>'A10'!F25</f>
        <v>11557</v>
      </c>
      <c r="H24" s="67">
        <f>SUM('A4'!M36,'A7'!S35,'A8'!S36,'A11'!P36,'A12'!P36,'A13'!S36,'A14'!M36,'A15'!M36)</f>
        <v>35252.692598647489</v>
      </c>
      <c r="I24" s="68">
        <f t="shared" si="1"/>
        <v>61570.692598647489</v>
      </c>
      <c r="J24" s="67">
        <f t="shared" si="2"/>
        <v>202345.20435844033</v>
      </c>
    </row>
    <row r="25" spans="1:10" ht="15.75" thickBot="1" x14ac:dyDescent="0.3">
      <c r="A25" s="63">
        <v>2007</v>
      </c>
      <c r="B25" s="66">
        <f>'A2'!H26</f>
        <v>71516.668933509703</v>
      </c>
      <c r="C25" s="66">
        <f>'A3'!H26-B25</f>
        <v>22204.320418606818</v>
      </c>
      <c r="D25" s="67">
        <f>SUM('A16'!M37,'A17'!M37,'A18'!J37,'A19'!J37,'A20'!M37,'A21'!M37,'A22'!J38)</f>
        <v>91441.763657367337</v>
      </c>
      <c r="E25" s="68">
        <f t="shared" si="0"/>
        <v>162958.43259087706</v>
      </c>
      <c r="F25" s="66">
        <f>'A6'!F26</f>
        <v>13923</v>
      </c>
      <c r="G25" s="66">
        <f>'A10'!F26</f>
        <v>12403</v>
      </c>
      <c r="H25" s="67">
        <f>SUM('A4'!M37,'A7'!S36,'A8'!S37,'A11'!P37,'A12'!P37,'A13'!S37,'A14'!M37,'A15'!M37)</f>
        <v>42024.019480708324</v>
      </c>
      <c r="I25" s="68">
        <f t="shared" si="1"/>
        <v>68350.019480708317</v>
      </c>
      <c r="J25" s="67">
        <f t="shared" si="2"/>
        <v>231308.45207158537</v>
      </c>
    </row>
    <row r="26" spans="1:10" ht="15.75" thickBot="1" x14ac:dyDescent="0.3">
      <c r="A26" s="63">
        <v>2008</v>
      </c>
      <c r="B26" s="66">
        <f>'A2'!H27</f>
        <v>38123.114584959912</v>
      </c>
      <c r="C26" s="66">
        <f>'A3'!H27-B26</f>
        <v>8646.4650787418577</v>
      </c>
      <c r="D26" s="67">
        <f>SUM('A16'!M38,'A17'!M38,'A18'!J38,'A19'!J38,'A20'!M38,'A21'!M38,'A22'!J39)</f>
        <v>60931.598543433291</v>
      </c>
      <c r="E26" s="68">
        <f t="shared" si="0"/>
        <v>99054.713128393196</v>
      </c>
      <c r="F26" s="66">
        <f>'A6'!F27</f>
        <v>6335</v>
      </c>
      <c r="G26" s="66">
        <f>'A10'!F27</f>
        <v>12312</v>
      </c>
      <c r="H26" s="67">
        <f>SUM('A4'!M38,'A7'!S37,'A8'!S38,'A11'!P38,'A12'!P38,'A13'!S38,'A14'!M38,'A15'!M38)</f>
        <v>24827.774215708978</v>
      </c>
      <c r="I26" s="68">
        <f t="shared" si="1"/>
        <v>43474.774215708982</v>
      </c>
      <c r="J26" s="67">
        <f t="shared" si="2"/>
        <v>142529.48734410218</v>
      </c>
    </row>
    <row r="27" spans="1:10" ht="15.75" thickBot="1" x14ac:dyDescent="0.3">
      <c r="A27" s="63">
        <v>2009</v>
      </c>
      <c r="B27" s="66">
        <f>'A2'!H28</f>
        <v>44962.651227171547</v>
      </c>
      <c r="C27" s="66">
        <f>'A3'!H28-B27</f>
        <v>11052.467861254001</v>
      </c>
      <c r="D27" s="67">
        <f>SUM('A16'!M39,'A17'!M39,'A18'!J39,'A19'!J39,'A20'!M39,'A21'!M39,'A22'!J40)</f>
        <v>69674.109748622184</v>
      </c>
      <c r="E27" s="68">
        <f t="shared" si="0"/>
        <v>114636.76097579373</v>
      </c>
      <c r="F27" s="66">
        <f>'A6'!F28</f>
        <v>9705</v>
      </c>
      <c r="G27" s="66">
        <f>'A10'!F28</f>
        <v>15817</v>
      </c>
      <c r="H27" s="67">
        <f>SUM('A4'!M39,'A7'!S38,'A8'!S39,'A11'!P39,'A12'!P39,'A13'!S39,'A14'!M39,'A15'!M39)</f>
        <v>38683.104999999996</v>
      </c>
      <c r="I27" s="68">
        <f t="shared" si="1"/>
        <v>64205.104999999996</v>
      </c>
      <c r="J27" s="67">
        <f t="shared" si="2"/>
        <v>178841.86597579374</v>
      </c>
    </row>
    <row r="28" spans="1:10" ht="15.75" thickBot="1" x14ac:dyDescent="0.3">
      <c r="A28" s="63">
        <v>2010</v>
      </c>
      <c r="B28" s="66">
        <f>'A2'!H29</f>
        <v>38420.452780241088</v>
      </c>
      <c r="C28" s="66">
        <f>'A3'!H29-B28</f>
        <v>5523.3183299144875</v>
      </c>
      <c r="D28" s="67">
        <f>SUM('A16'!M40,'A17'!M40,'A18'!J40,'A19'!J40,'A20'!M40,'A21'!M40,'A22'!J41)</f>
        <v>74314.728578831695</v>
      </c>
      <c r="E28" s="68">
        <f t="shared" si="0"/>
        <v>112735.18135907278</v>
      </c>
      <c r="F28" s="66">
        <f>'A6'!F29</f>
        <v>12739</v>
      </c>
      <c r="G28" s="66">
        <f>'A10'!F29</f>
        <v>16017</v>
      </c>
      <c r="H28" s="67">
        <f>SUM('A4'!M40,'A7'!S39,'A8'!S40,'A11'!P40,'A12'!P40,'A13'!S40,'A14'!M40,'A15'!M40)</f>
        <v>24661.27628280329</v>
      </c>
      <c r="I28" s="68">
        <f t="shared" si="1"/>
        <v>53417.276282803286</v>
      </c>
      <c r="J28" s="67">
        <f t="shared" si="2"/>
        <v>166152.45764187607</v>
      </c>
    </row>
    <row r="29" spans="1:10" ht="15.75" thickBot="1" x14ac:dyDescent="0.3">
      <c r="A29" s="63">
        <v>2011</v>
      </c>
      <c r="B29" s="66">
        <f>'A2'!H30</f>
        <v>41612.915646111789</v>
      </c>
      <c r="C29" s="66">
        <f>'A3'!H30-B29</f>
        <v>9863.6047454466825</v>
      </c>
      <c r="D29" s="67">
        <f>SUM('A16'!M41,'A17'!M41,'A18'!J41,'A19'!J41,'A20'!M41,'A21'!M41,'A22'!J42)</f>
        <v>87966.946813771574</v>
      </c>
      <c r="E29" s="68">
        <f t="shared" si="0"/>
        <v>129579.86245988336</v>
      </c>
      <c r="F29" s="66">
        <f>'A6'!F30</f>
        <v>18619</v>
      </c>
      <c r="G29" s="66">
        <f>'A10'!F30</f>
        <v>17005</v>
      </c>
      <c r="H29" s="67">
        <f>SUM('A4'!M41,'A7'!S40,'A8'!S41,'A11'!P41,'A12'!P41,'A13'!S41,'A14'!M41,'A15'!M41)</f>
        <v>32877.305999999997</v>
      </c>
      <c r="I29" s="68">
        <f t="shared" si="1"/>
        <v>68501.305999999997</v>
      </c>
      <c r="J29" s="67">
        <f t="shared" si="2"/>
        <v>198081.16845988337</v>
      </c>
    </row>
    <row r="30" spans="1:10" ht="15.75" thickBot="1" x14ac:dyDescent="0.3">
      <c r="A30" s="63">
        <v>2012</v>
      </c>
      <c r="B30" s="66">
        <f>'A2'!H31</f>
        <v>45890.138551057913</v>
      </c>
      <c r="C30" s="66">
        <f>'A3'!H31-B30</f>
        <v>19635.222053362551</v>
      </c>
      <c r="D30" s="67">
        <f>SUM('A16'!M42,'A17'!M42,'A18'!J42,'A19'!J42,'A20'!M42,'A21'!M42,'A22'!J43)</f>
        <v>88019.878680445428</v>
      </c>
      <c r="E30" s="68">
        <f t="shared" si="0"/>
        <v>133910.01723150333</v>
      </c>
      <c r="F30" s="66">
        <f>'A6'!F31</f>
        <v>11556</v>
      </c>
      <c r="G30" s="66">
        <f>'A10'!F31</f>
        <v>16687</v>
      </c>
      <c r="H30" s="67">
        <f>SUM('A4'!M42,'A7'!S41,'A8'!S42,'A11'!P42,'A12'!P42,'A13'!S42,'A14'!M42,'A15'!M42)</f>
        <v>39284.732999999993</v>
      </c>
      <c r="I30" s="68">
        <f t="shared" si="1"/>
        <v>67527.732999999993</v>
      </c>
      <c r="J30" s="67">
        <f t="shared" si="2"/>
        <v>201437.75023150333</v>
      </c>
    </row>
    <row r="31" spans="1:10" ht="15.75" thickBot="1" x14ac:dyDescent="0.3">
      <c r="A31" s="63">
        <v>2013</v>
      </c>
      <c r="B31" s="66">
        <f>'A2'!H32</f>
        <v>59382.020898607043</v>
      </c>
      <c r="C31" s="66">
        <f>'A3'!H32-B31</f>
        <v>42838.539598937634</v>
      </c>
      <c r="D31" s="67">
        <f>SUM('A16'!M43,'A17'!M43,'A18'!J43,'A19'!J43,'A20'!M43,'A21'!M43,'A22'!J44)</f>
        <v>100941.85508439169</v>
      </c>
      <c r="E31" s="68">
        <f t="shared" si="0"/>
        <v>160323.87598299872</v>
      </c>
      <c r="F31" s="66">
        <f>'A6'!F32</f>
        <v>19926</v>
      </c>
      <c r="G31" s="66">
        <f>'A10'!F32</f>
        <v>17458</v>
      </c>
      <c r="H31" s="67">
        <f>SUM('A4'!M43,'A7'!S42,'A8'!S43,'A11'!P43,'A12'!P43,'A13'!S43,'A14'!M43,'A15'!M43)</f>
        <v>57912.050999999999</v>
      </c>
      <c r="I31" s="68">
        <f t="shared" si="1"/>
        <v>95296.051000000007</v>
      </c>
      <c r="J31" s="67">
        <f t="shared" si="2"/>
        <v>255619.92698299873</v>
      </c>
    </row>
    <row r="32" spans="1:10" ht="15.75" thickBot="1" x14ac:dyDescent="0.3">
      <c r="A32" s="63">
        <v>2014</v>
      </c>
      <c r="B32" s="66">
        <f>'A2'!H33</f>
        <v>50945.170853605268</v>
      </c>
      <c r="C32" s="66">
        <f>'A3'!H33-B32</f>
        <v>7646.7047202493486</v>
      </c>
      <c r="D32" s="67">
        <f>SUM('A16'!M44,'A17'!M44,'A18'!J44,'A19'!J44,'A20'!M44,'A21'!M44,'A22'!J45)</f>
        <v>84171.811696138131</v>
      </c>
      <c r="E32" s="68">
        <f t="shared" si="0"/>
        <v>135116.98254974341</v>
      </c>
      <c r="F32" s="66">
        <f>'A6'!F33</f>
        <v>17276</v>
      </c>
      <c r="G32" s="66">
        <f>'A10'!F33</f>
        <v>18543</v>
      </c>
      <c r="H32" s="67">
        <f>SUM('A4'!M44,'A7'!S43,'A8'!S44,'A11'!P44,'A12'!P44,'A13'!S44,'A14'!M44,'A15'!M44)</f>
        <v>52838.249000000003</v>
      </c>
      <c r="I32" s="68">
        <f t="shared" si="1"/>
        <v>88657.249000000011</v>
      </c>
      <c r="J32" s="67">
        <f t="shared" si="2"/>
        <v>223774.23154974342</v>
      </c>
    </row>
    <row r="33" spans="1:13" ht="15.75" thickBot="1" x14ac:dyDescent="0.3">
      <c r="A33" s="63">
        <v>2015</v>
      </c>
      <c r="B33" s="66">
        <f>'A2'!H34</f>
        <v>49147.882862524675</v>
      </c>
      <c r="C33" s="66">
        <f>'A3'!H34-B33</f>
        <v>21646.629721717043</v>
      </c>
      <c r="D33" s="67">
        <f>SUM('A16'!M45,'A17'!M45,'A18'!J45,'A19'!J45,'A20'!M45,'A21'!M45,'A22'!J46)</f>
        <v>107337.05399433071</v>
      </c>
      <c r="E33" s="68">
        <f t="shared" si="0"/>
        <v>156484.93685685538</v>
      </c>
      <c r="F33" s="66">
        <f>'A6'!F34</f>
        <v>21673</v>
      </c>
      <c r="G33" s="66">
        <f>'A10'!F34</f>
        <v>11551</v>
      </c>
      <c r="H33" s="67">
        <f>SUM('A4'!M45,'A7'!S44,'A8'!S45,'A11'!P45,'A12'!P45,'A13'!S45,'A14'!M45,'A15'!M45)</f>
        <v>50610.915000000008</v>
      </c>
      <c r="I33" s="68">
        <f t="shared" si="1"/>
        <v>83834.915000000008</v>
      </c>
      <c r="J33" s="67">
        <f t="shared" si="2"/>
        <v>240319.85185685538</v>
      </c>
    </row>
    <row r="34" spans="1:13" ht="15.75" thickBot="1" x14ac:dyDescent="0.3">
      <c r="A34" s="101">
        <v>2016</v>
      </c>
      <c r="B34" s="105">
        <f>'A2'!H35</f>
        <v>50978.327153092396</v>
      </c>
      <c r="C34" s="121">
        <f>'A3'!H35-B34</f>
        <v>6021.4605135781458</v>
      </c>
      <c r="D34" s="122">
        <f>SUM('A16'!M46,'A17'!M46,'A18'!J46,'A19'!J46,'A20'!M46,'A21'!M46,'A22'!J47)</f>
        <v>64998.921672119002</v>
      </c>
      <c r="E34" s="123">
        <f t="shared" si="0"/>
        <v>115977.2488252114</v>
      </c>
      <c r="F34" s="124">
        <f>'A6'!F35</f>
        <v>14136</v>
      </c>
      <c r="G34" s="124">
        <f>'A10'!F35</f>
        <v>10180</v>
      </c>
      <c r="H34" s="125">
        <f>SUM('A4'!M46,'A7'!S45,'A8'!S46,'A11'!P46,'A12'!P46,'A13'!S46,'A14'!M46,'A15'!M46)</f>
        <v>51228.095000000001</v>
      </c>
      <c r="I34" s="123">
        <f t="shared" si="1"/>
        <v>75544.095000000001</v>
      </c>
      <c r="J34" s="125">
        <f t="shared" si="2"/>
        <v>191521.3438252114</v>
      </c>
    </row>
    <row r="35" spans="1:13" ht="15.75" thickBot="1" x14ac:dyDescent="0.3">
      <c r="A35" s="101">
        <v>2017</v>
      </c>
      <c r="B35" s="105">
        <f>'A2'!H36</f>
        <v>46598.642473686537</v>
      </c>
      <c r="C35" s="121">
        <f>'A3'!H36-B35</f>
        <v>13183.714148205545</v>
      </c>
      <c r="D35" s="122">
        <f>SUM('A16'!M47,'A17'!M47,'A18'!J47,'A19'!J47,'A20'!M47,'A21'!M47,'A22'!J48)</f>
        <v>101613.2393319323</v>
      </c>
      <c r="E35" s="123">
        <f t="shared" si="0"/>
        <v>148211.88180561885</v>
      </c>
      <c r="F35" s="124">
        <f>'A6'!F36</f>
        <v>19299</v>
      </c>
      <c r="G35" s="124">
        <f>'A10'!F36</f>
        <v>13963</v>
      </c>
      <c r="H35" s="125">
        <f>SUM('A4'!M47,'A7'!S46,'A8'!S47,'A11'!P47,'A12'!P47,'A13'!S47,'A14'!M47,'A15'!M47)</f>
        <v>63175.250999999997</v>
      </c>
      <c r="I35" s="123">
        <f t="shared" si="1"/>
        <v>96437.250999999989</v>
      </c>
      <c r="J35" s="125">
        <f t="shared" si="2"/>
        <v>244649.13280561884</v>
      </c>
      <c r="L35" s="114"/>
    </row>
    <row r="36" spans="1:13" ht="15.75" thickBot="1" x14ac:dyDescent="0.3">
      <c r="A36" s="101">
        <v>2018</v>
      </c>
      <c r="B36" s="105">
        <f>'A2'!H37</f>
        <v>31153.303488689144</v>
      </c>
      <c r="C36" s="121">
        <f>'A3'!H37-B36</f>
        <v>28726.82364108448</v>
      </c>
      <c r="D36" s="122">
        <f>SUM('A16'!M48,'A17'!M48,'A18'!J48,'A19'!J48,'A20'!M48,'A21'!M48,'A22'!J49)</f>
        <v>59832.565829700907</v>
      </c>
      <c r="E36" s="123">
        <f t="shared" si="0"/>
        <v>90985.869318390047</v>
      </c>
      <c r="F36" s="124">
        <f>'A6'!F37</f>
        <v>14413</v>
      </c>
      <c r="G36" s="124">
        <f>'A10'!F37</f>
        <v>16429</v>
      </c>
      <c r="H36" s="125">
        <f>SUM('A4'!M48,'A7'!S47,'A8'!S48,'A11'!P48,'A12'!P48,'A13'!S48,'A14'!M48,'A15'!M48)</f>
        <v>67169.031000000003</v>
      </c>
      <c r="I36" s="123">
        <f t="shared" si="1"/>
        <v>98011.031000000003</v>
      </c>
      <c r="J36" s="125">
        <f t="shared" si="2"/>
        <v>188996.90031839005</v>
      </c>
      <c r="L36" s="114"/>
    </row>
    <row r="37" spans="1:13" ht="15.75" thickBot="1" x14ac:dyDescent="0.3">
      <c r="A37" s="101">
        <v>2019</v>
      </c>
      <c r="B37" s="105">
        <f>'A2'!H38</f>
        <v>56666.165903055313</v>
      </c>
      <c r="C37" s="66">
        <f>'A3'!H38-B37</f>
        <v>34628.722504416452</v>
      </c>
      <c r="D37" s="106">
        <f>SUM('A16'!M49,'A17'!M49,'A18'!J49,'A19'!J49,'A20'!M49,'A21'!M49,'A22'!J50)</f>
        <v>48063.867456250584</v>
      </c>
      <c r="E37" s="107">
        <f t="shared" si="0"/>
        <v>104730.0333593059</v>
      </c>
      <c r="F37" s="105">
        <f>'A6'!F38</f>
        <v>16466</v>
      </c>
      <c r="G37" s="105">
        <f>'A10'!F38</f>
        <v>11007</v>
      </c>
      <c r="H37" s="108">
        <f>SUM('A4'!M49,'A7'!S48,'A8'!S49,'A11'!P49,'A12'!P49,'A13'!S49,'A14'!M49,'A15'!M49)</f>
        <v>76224.766999999993</v>
      </c>
      <c r="I37" s="107">
        <f t="shared" si="1"/>
        <v>103697.76699999999</v>
      </c>
      <c r="J37" s="108">
        <f t="shared" si="2"/>
        <v>208427.8003593059</v>
      </c>
      <c r="L37" s="114"/>
    </row>
    <row r="38" spans="1:13" ht="15.75" thickBot="1" x14ac:dyDescent="0.3">
      <c r="A38" s="101">
        <v>2020</v>
      </c>
      <c r="B38" s="105">
        <f>'A2'!H39</f>
        <v>39063</v>
      </c>
      <c r="C38" s="66">
        <f>'A3'!H39-B38</f>
        <v>10820</v>
      </c>
      <c r="D38" s="106">
        <f>SUM('A16'!M50,'A17'!M50,'A18'!J50,'A19'!J50,'A20'!M50,'A21'!M50,'A22'!J51)</f>
        <v>46802.080782239063</v>
      </c>
      <c r="E38" s="107">
        <f t="shared" si="0"/>
        <v>85865.080782239063</v>
      </c>
      <c r="F38" s="105">
        <f>'A6'!F39</f>
        <v>3862</v>
      </c>
      <c r="G38" s="105">
        <f>'A10'!F39</f>
        <v>6556</v>
      </c>
      <c r="H38" s="108">
        <f>SUM('A4'!M50,'A7'!S49,'A8'!S50,'A11'!P50,'A12'!P50,'A13'!S50,'A14'!M50,'A15'!M50)</f>
        <v>58674.490999999995</v>
      </c>
      <c r="I38" s="107">
        <f t="shared" si="1"/>
        <v>69092.490999999995</v>
      </c>
      <c r="J38" s="108">
        <f t="shared" si="2"/>
        <v>154957.57178223907</v>
      </c>
      <c r="L38" s="114"/>
      <c r="M38" s="114"/>
    </row>
    <row r="39" spans="1:13" ht="15.75" thickBot="1" x14ac:dyDescent="0.3">
      <c r="A39" s="174">
        <v>2021</v>
      </c>
      <c r="B39" s="175">
        <f>'A2'!H40</f>
        <v>55470</v>
      </c>
      <c r="C39" s="176">
        <f>'A3'!H40-B39</f>
        <v>31974</v>
      </c>
      <c r="D39" s="177">
        <f>SUM('A16'!M51,'A17'!M51,'A18'!J51,'A19'!J51,'A20'!M51,'A21'!M51,'A22'!J52)</f>
        <v>51067.887656100393</v>
      </c>
      <c r="E39" s="178">
        <f t="shared" ref="E39" si="3">SUM(B39,D39)</f>
        <v>106537.88765610039</v>
      </c>
      <c r="F39" s="175">
        <f>'A6'!F40</f>
        <v>7688</v>
      </c>
      <c r="G39" s="175">
        <f>'A10'!F40</f>
        <v>15108</v>
      </c>
      <c r="H39" s="179">
        <f>SUM('A4'!M51,'A7'!S50,'A8'!S51,'A11'!P51,'A12'!P51,'A13'!S51,'A14'!M51,'A15'!M51)</f>
        <v>98023.456000000006</v>
      </c>
      <c r="I39" s="178">
        <f t="shared" ref="I39" si="4">SUM(F39:H39)</f>
        <v>120819.45600000001</v>
      </c>
      <c r="J39" s="179">
        <f t="shared" ref="J39" si="5">SUM(I39,E39)</f>
        <v>227357.34365610039</v>
      </c>
      <c r="L39" s="114"/>
      <c r="M39" s="114"/>
    </row>
    <row r="40" spans="1:13" ht="15.75" thickBot="1" x14ac:dyDescent="0.3">
      <c r="A40" s="164">
        <v>2022</v>
      </c>
      <c r="B40" s="180">
        <f>'A2'!H41</f>
        <v>43437</v>
      </c>
      <c r="C40" s="181">
        <f>'A3'!H41-B40</f>
        <v>14764</v>
      </c>
      <c r="D40" s="182">
        <f>SUM('A16'!M52,'A17'!M52,'A18'!J52,'A19'!J52,'A20'!M52,'A21'!M52,'A22'!J53)</f>
        <v>58757.069597931171</v>
      </c>
      <c r="E40" s="185">
        <f t="shared" ref="E40" si="6">SUM(B40,D40)</f>
        <v>102194.06959793117</v>
      </c>
      <c r="F40" s="184">
        <f>'A6'!F41</f>
        <v>9116</v>
      </c>
      <c r="G40" s="180">
        <f>'A10'!F41</f>
        <v>16325</v>
      </c>
      <c r="H40" s="183">
        <f>SUM('A4'!M52,'A7'!S51,'A8'!S52,'A11'!P52,'A12'!P52,'A13'!S52,'A14'!M52,'A15'!M52)</f>
        <v>107754.35879</v>
      </c>
      <c r="I40" s="185">
        <f t="shared" ref="I40" si="7">SUM(F40:H40)</f>
        <v>133195.35879</v>
      </c>
      <c r="J40" s="186">
        <f t="shared" ref="J40" si="8">SUM(I40,E40)</f>
        <v>235389.42838793117</v>
      </c>
      <c r="L40" s="114"/>
      <c r="M40" s="114"/>
    </row>
    <row r="41" spans="1:13" x14ac:dyDescent="0.25">
      <c r="A41" s="146" t="s">
        <v>116</v>
      </c>
    </row>
    <row r="42" spans="1:13" x14ac:dyDescent="0.25">
      <c r="A42" s="144" t="s">
        <v>156</v>
      </c>
    </row>
    <row r="43" spans="1:13" x14ac:dyDescent="0.25">
      <c r="A43" s="144" t="s">
        <v>117</v>
      </c>
    </row>
    <row r="44" spans="1:13" x14ac:dyDescent="0.25">
      <c r="A44" s="144" t="s">
        <v>157</v>
      </c>
      <c r="K44" s="117"/>
    </row>
    <row r="45" spans="1:13" x14ac:dyDescent="0.25">
      <c r="A45" s="145" t="s">
        <v>158</v>
      </c>
    </row>
    <row r="46" spans="1:13" x14ac:dyDescent="0.25">
      <c r="A46" s="197" t="s">
        <v>159</v>
      </c>
    </row>
    <row r="100" spans="1:53" s="75" customFormat="1" x14ac:dyDescent="0.25">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6"/>
      <c r="AO100" s="76"/>
      <c r="AP100" s="76"/>
      <c r="AQ100" s="76"/>
      <c r="AR100" s="76"/>
      <c r="AS100" s="76"/>
      <c r="AT100" s="76"/>
      <c r="AU100" s="76"/>
      <c r="AV100" s="76"/>
      <c r="AW100" s="76"/>
      <c r="AX100" s="76"/>
      <c r="AY100" s="76"/>
      <c r="AZ100" s="76"/>
      <c r="BA100" s="76"/>
    </row>
    <row r="102" spans="1:53" ht="15.75" thickBot="1" x14ac:dyDescent="0.3">
      <c r="A102" s="6" t="s">
        <v>151</v>
      </c>
    </row>
    <row r="103" spans="1:53" ht="33" thickBot="1" x14ac:dyDescent="0.3">
      <c r="A103" s="62" t="s">
        <v>99</v>
      </c>
      <c r="B103" s="90" t="s">
        <v>112</v>
      </c>
      <c r="C103" s="90" t="s">
        <v>101</v>
      </c>
      <c r="D103" s="90" t="s">
        <v>113</v>
      </c>
      <c r="E103" s="65" t="s">
        <v>103</v>
      </c>
      <c r="F103" s="90" t="s">
        <v>104</v>
      </c>
      <c r="G103" s="90" t="s">
        <v>105</v>
      </c>
      <c r="H103" s="90" t="s">
        <v>114</v>
      </c>
      <c r="I103" s="65" t="s">
        <v>107</v>
      </c>
      <c r="J103" s="90" t="s">
        <v>115</v>
      </c>
    </row>
    <row r="104" spans="1:53" x14ac:dyDescent="0.25">
      <c r="A104" s="77" t="s">
        <v>15</v>
      </c>
      <c r="B104" s="79">
        <f t="shared" ref="B104:G104" si="9">IFERROR(AVERAGEIFS(B$2:B$83,$A$2:$A$83,"&gt;=1985",$A$2:$A$83,"&lt;=1995"),"")</f>
        <v>116347.10861613775</v>
      </c>
      <c r="C104" s="79">
        <f t="shared" si="9"/>
        <v>11073.226247509092</v>
      </c>
      <c r="D104" s="67">
        <f t="shared" si="9"/>
        <v>44555.239915046383</v>
      </c>
      <c r="E104" s="68">
        <f t="shared" si="9"/>
        <v>160902.34853118414</v>
      </c>
      <c r="F104" s="66">
        <f t="shared" si="9"/>
        <v>41051.181818181816</v>
      </c>
      <c r="G104" s="79">
        <f t="shared" si="9"/>
        <v>100699.63636363637</v>
      </c>
      <c r="H104" s="79" t="s">
        <v>60</v>
      </c>
      <c r="I104" s="68">
        <f>IFERROR(AVERAGEIFS(I$2:I$83,$A$2:$A$83,"&gt;=1985",$A$2:$A$83,"&lt;=1995"),"")</f>
        <v>141750.81818181818</v>
      </c>
      <c r="J104" s="67">
        <f>IFERROR(AVERAGEIFS(J$2:J$83,$A$2:$A$83,"&gt;=1985",$A$2:$A$83,"&lt;=1995"),"")</f>
        <v>302653.16671300225</v>
      </c>
    </row>
    <row r="105" spans="1:53" x14ac:dyDescent="0.25">
      <c r="A105" s="77" t="s">
        <v>16</v>
      </c>
      <c r="B105" s="79">
        <f t="shared" ref="B105:G105" si="10">IFERROR(AVERAGEIFS(B$2:B$83,$A$2:$A$83,"&gt;=1996",$A$2:$A$83,"&lt;=1998"),"")</f>
        <v>46355.896758448995</v>
      </c>
      <c r="C105" s="79">
        <f t="shared" si="10"/>
        <v>11092.160415881079</v>
      </c>
      <c r="D105" s="67">
        <f t="shared" si="10"/>
        <v>23642.914780478415</v>
      </c>
      <c r="E105" s="68">
        <f t="shared" si="10"/>
        <v>69998.811538927417</v>
      </c>
      <c r="F105" s="66">
        <f t="shared" si="10"/>
        <v>5984.666666666667</v>
      </c>
      <c r="G105" s="79">
        <f t="shared" si="10"/>
        <v>0</v>
      </c>
      <c r="H105" s="79" t="s">
        <v>60</v>
      </c>
      <c r="I105" s="68">
        <f>IFERROR(AVERAGEIFS(I$2:I$83,$A$2:$A$83,"&gt;=1996",$A$2:$A$83,"&lt;=1998"),"")</f>
        <v>5984.666666666667</v>
      </c>
      <c r="J105" s="67">
        <f>IFERROR(AVERAGEIFS(J$2:J$83,$A$2:$A$83,"&gt;=1996",$A$2:$A$83,"&lt;=1998"),"")</f>
        <v>75983.478205594074</v>
      </c>
    </row>
    <row r="106" spans="1:53" ht="15.75" thickBot="1" x14ac:dyDescent="0.3">
      <c r="A106" s="5" t="s">
        <v>17</v>
      </c>
      <c r="B106" s="79">
        <f t="shared" ref="B106:J106" si="11">IFERROR(AVERAGEIFS(B$2:B$83,$A$2:$A$83,"&gt;=1999",$A$2:$A$83,"&lt;=2008"),"")</f>
        <v>50258.089805644893</v>
      </c>
      <c r="C106" s="79">
        <f t="shared" si="11"/>
        <v>12420.927430930276</v>
      </c>
      <c r="D106" s="67">
        <f t="shared" si="11"/>
        <v>68678.619987960803</v>
      </c>
      <c r="E106" s="68">
        <f t="shared" si="11"/>
        <v>118936.7097936057</v>
      </c>
      <c r="F106" s="66">
        <f t="shared" si="11"/>
        <v>13151.8</v>
      </c>
      <c r="G106" s="79">
        <f t="shared" si="11"/>
        <v>12670.2</v>
      </c>
      <c r="H106" s="79">
        <f t="shared" si="11"/>
        <v>30597.974177362594</v>
      </c>
      <c r="I106" s="68">
        <f t="shared" si="11"/>
        <v>56419.974177362594</v>
      </c>
      <c r="J106" s="67">
        <f t="shared" si="11"/>
        <v>175356.6839709683</v>
      </c>
    </row>
    <row r="107" spans="1:53" ht="15.75" thickBot="1" x14ac:dyDescent="0.3">
      <c r="A107" s="63">
        <v>2009</v>
      </c>
      <c r="B107" s="66">
        <f t="shared" ref="B107:J120" si="12">IF(VLOOKUP($A107,$A$3:$Z$92,COLUMN(B107),FALSE)="","",VLOOKUP($A107,$A$3:$Z$92,COLUMN(B107),FALSE))</f>
        <v>44962.651227171547</v>
      </c>
      <c r="C107" s="66">
        <f t="shared" si="12"/>
        <v>11052.467861254001</v>
      </c>
      <c r="D107" s="67">
        <f t="shared" si="12"/>
        <v>69674.109748622184</v>
      </c>
      <c r="E107" s="68">
        <f t="shared" si="12"/>
        <v>114636.76097579373</v>
      </c>
      <c r="F107" s="66">
        <f t="shared" si="12"/>
        <v>9705</v>
      </c>
      <c r="G107" s="66">
        <f t="shared" si="12"/>
        <v>15817</v>
      </c>
      <c r="H107" s="67">
        <f t="shared" si="12"/>
        <v>38683.104999999996</v>
      </c>
      <c r="I107" s="68">
        <f t="shared" si="12"/>
        <v>64205.104999999996</v>
      </c>
      <c r="J107" s="67">
        <f t="shared" si="12"/>
        <v>178841.86597579374</v>
      </c>
    </row>
    <row r="108" spans="1:53" ht="15.75" thickBot="1" x14ac:dyDescent="0.3">
      <c r="A108" s="63">
        <v>2010</v>
      </c>
      <c r="B108" s="66">
        <f t="shared" si="12"/>
        <v>38420.452780241088</v>
      </c>
      <c r="C108" s="66">
        <f t="shared" si="12"/>
        <v>5523.3183299144875</v>
      </c>
      <c r="D108" s="67">
        <f t="shared" si="12"/>
        <v>74314.728578831695</v>
      </c>
      <c r="E108" s="68">
        <f t="shared" si="12"/>
        <v>112735.18135907278</v>
      </c>
      <c r="F108" s="66">
        <f t="shared" si="12"/>
        <v>12739</v>
      </c>
      <c r="G108" s="66">
        <f t="shared" si="12"/>
        <v>16017</v>
      </c>
      <c r="H108" s="67">
        <f t="shared" si="12"/>
        <v>24661.27628280329</v>
      </c>
      <c r="I108" s="68">
        <f t="shared" si="12"/>
        <v>53417.276282803286</v>
      </c>
      <c r="J108" s="67">
        <f t="shared" si="12"/>
        <v>166152.45764187607</v>
      </c>
    </row>
    <row r="109" spans="1:53" ht="15.75" thickBot="1" x14ac:dyDescent="0.3">
      <c r="A109" s="63">
        <v>2011</v>
      </c>
      <c r="B109" s="66">
        <f t="shared" si="12"/>
        <v>41612.915646111789</v>
      </c>
      <c r="C109" s="66">
        <f t="shared" si="12"/>
        <v>9863.6047454466825</v>
      </c>
      <c r="D109" s="67">
        <f t="shared" si="12"/>
        <v>87966.946813771574</v>
      </c>
      <c r="E109" s="68">
        <f t="shared" si="12"/>
        <v>129579.86245988336</v>
      </c>
      <c r="F109" s="66">
        <f t="shared" si="12"/>
        <v>18619</v>
      </c>
      <c r="G109" s="66">
        <f t="shared" si="12"/>
        <v>17005</v>
      </c>
      <c r="H109" s="67">
        <f t="shared" si="12"/>
        <v>32877.305999999997</v>
      </c>
      <c r="I109" s="68">
        <f t="shared" si="12"/>
        <v>68501.305999999997</v>
      </c>
      <c r="J109" s="67">
        <f t="shared" si="12"/>
        <v>198081.16845988337</v>
      </c>
    </row>
    <row r="110" spans="1:53" ht="15.75" thickBot="1" x14ac:dyDescent="0.3">
      <c r="A110" s="63">
        <v>2012</v>
      </c>
      <c r="B110" s="66">
        <f t="shared" si="12"/>
        <v>45890.138551057913</v>
      </c>
      <c r="C110" s="66">
        <f t="shared" si="12"/>
        <v>19635.222053362551</v>
      </c>
      <c r="D110" s="67">
        <f t="shared" si="12"/>
        <v>88019.878680445428</v>
      </c>
      <c r="E110" s="68">
        <f t="shared" si="12"/>
        <v>133910.01723150333</v>
      </c>
      <c r="F110" s="66">
        <f t="shared" si="12"/>
        <v>11556</v>
      </c>
      <c r="G110" s="66">
        <f t="shared" si="12"/>
        <v>16687</v>
      </c>
      <c r="H110" s="67">
        <f t="shared" si="12"/>
        <v>39284.732999999993</v>
      </c>
      <c r="I110" s="68">
        <f t="shared" si="12"/>
        <v>67527.732999999993</v>
      </c>
      <c r="J110" s="67">
        <f t="shared" si="12"/>
        <v>201437.75023150333</v>
      </c>
    </row>
    <row r="111" spans="1:53" ht="15.75" thickBot="1" x14ac:dyDescent="0.3">
      <c r="A111" s="63">
        <v>2013</v>
      </c>
      <c r="B111" s="66">
        <f t="shared" si="12"/>
        <v>59382.020898607043</v>
      </c>
      <c r="C111" s="66">
        <f t="shared" si="12"/>
        <v>42838.539598937634</v>
      </c>
      <c r="D111" s="67">
        <f t="shared" si="12"/>
        <v>100941.85508439169</v>
      </c>
      <c r="E111" s="68">
        <f t="shared" si="12"/>
        <v>160323.87598299872</v>
      </c>
      <c r="F111" s="66">
        <f t="shared" si="12"/>
        <v>19926</v>
      </c>
      <c r="G111" s="66">
        <f t="shared" si="12"/>
        <v>17458</v>
      </c>
      <c r="H111" s="67">
        <f t="shared" si="12"/>
        <v>57912.050999999999</v>
      </c>
      <c r="I111" s="68">
        <f t="shared" si="12"/>
        <v>95296.051000000007</v>
      </c>
      <c r="J111" s="67">
        <f t="shared" si="12"/>
        <v>255619.92698299873</v>
      </c>
    </row>
    <row r="112" spans="1:53" ht="15.75" thickBot="1" x14ac:dyDescent="0.3">
      <c r="A112" s="63">
        <v>2014</v>
      </c>
      <c r="B112" s="66">
        <f t="shared" si="12"/>
        <v>50945.170853605268</v>
      </c>
      <c r="C112" s="66">
        <f t="shared" si="12"/>
        <v>7646.7047202493486</v>
      </c>
      <c r="D112" s="67">
        <f t="shared" si="12"/>
        <v>84171.811696138131</v>
      </c>
      <c r="E112" s="68">
        <f t="shared" si="12"/>
        <v>135116.98254974341</v>
      </c>
      <c r="F112" s="66">
        <f t="shared" si="12"/>
        <v>17276</v>
      </c>
      <c r="G112" s="66">
        <f t="shared" si="12"/>
        <v>18543</v>
      </c>
      <c r="H112" s="67">
        <f t="shared" si="12"/>
        <v>52838.249000000003</v>
      </c>
      <c r="I112" s="68">
        <f t="shared" si="12"/>
        <v>88657.249000000011</v>
      </c>
      <c r="J112" s="67">
        <f t="shared" si="12"/>
        <v>223774.23154974342</v>
      </c>
    </row>
    <row r="113" spans="1:12" ht="15.75" thickBot="1" x14ac:dyDescent="0.3">
      <c r="A113" s="63">
        <v>2015</v>
      </c>
      <c r="B113" s="66">
        <f t="shared" si="12"/>
        <v>49147.882862524675</v>
      </c>
      <c r="C113" s="66">
        <f t="shared" si="12"/>
        <v>21646.629721717043</v>
      </c>
      <c r="D113" s="67">
        <f t="shared" si="12"/>
        <v>107337.05399433071</v>
      </c>
      <c r="E113" s="68">
        <f t="shared" si="12"/>
        <v>156484.93685685538</v>
      </c>
      <c r="F113" s="66">
        <f t="shared" si="12"/>
        <v>21673</v>
      </c>
      <c r="G113" s="66">
        <f t="shared" si="12"/>
        <v>11551</v>
      </c>
      <c r="H113" s="67">
        <f t="shared" si="12"/>
        <v>50610.915000000008</v>
      </c>
      <c r="I113" s="68">
        <f t="shared" si="12"/>
        <v>83834.915000000008</v>
      </c>
      <c r="J113" s="67">
        <f t="shared" si="12"/>
        <v>240319.85185685538</v>
      </c>
    </row>
    <row r="114" spans="1:12" ht="15.75" thickBot="1" x14ac:dyDescent="0.3">
      <c r="A114" s="63">
        <v>2016</v>
      </c>
      <c r="B114" s="66">
        <f t="shared" si="12"/>
        <v>50978.327153092396</v>
      </c>
      <c r="C114" s="66">
        <f t="shared" si="12"/>
        <v>6021.4605135781458</v>
      </c>
      <c r="D114" s="67">
        <f t="shared" si="12"/>
        <v>64998.921672119002</v>
      </c>
      <c r="E114" s="68">
        <f t="shared" si="12"/>
        <v>115977.2488252114</v>
      </c>
      <c r="F114" s="66">
        <f t="shared" si="12"/>
        <v>14136</v>
      </c>
      <c r="G114" s="66">
        <f t="shared" si="12"/>
        <v>10180</v>
      </c>
      <c r="H114" s="67">
        <f t="shared" si="12"/>
        <v>51228.095000000001</v>
      </c>
      <c r="I114" s="68">
        <f t="shared" si="12"/>
        <v>75544.095000000001</v>
      </c>
      <c r="J114" s="67">
        <f t="shared" si="12"/>
        <v>191521.3438252114</v>
      </c>
    </row>
    <row r="115" spans="1:12" ht="15.75" thickBot="1" x14ac:dyDescent="0.3">
      <c r="A115" s="63">
        <v>2017</v>
      </c>
      <c r="B115" s="66">
        <f t="shared" si="12"/>
        <v>46598.642473686537</v>
      </c>
      <c r="C115" s="66">
        <f t="shared" si="12"/>
        <v>13183.714148205545</v>
      </c>
      <c r="D115" s="67">
        <f t="shared" si="12"/>
        <v>101613.2393319323</v>
      </c>
      <c r="E115" s="68">
        <f t="shared" si="12"/>
        <v>148211.88180561885</v>
      </c>
      <c r="F115" s="66">
        <f t="shared" si="12"/>
        <v>19299</v>
      </c>
      <c r="G115" s="66">
        <f t="shared" si="12"/>
        <v>13963</v>
      </c>
      <c r="H115" s="67">
        <f t="shared" si="12"/>
        <v>63175.250999999997</v>
      </c>
      <c r="I115" s="68">
        <f t="shared" si="12"/>
        <v>96437.250999999989</v>
      </c>
      <c r="J115" s="67">
        <f t="shared" si="12"/>
        <v>244649.13280561884</v>
      </c>
    </row>
    <row r="116" spans="1:12" ht="15.75" thickBot="1" x14ac:dyDescent="0.3">
      <c r="A116" s="63">
        <v>2018</v>
      </c>
      <c r="B116" s="66">
        <f t="shared" si="12"/>
        <v>31153.303488689144</v>
      </c>
      <c r="C116" s="66">
        <f t="shared" si="12"/>
        <v>28726.82364108448</v>
      </c>
      <c r="D116" s="67">
        <f t="shared" si="12"/>
        <v>59832.565829700907</v>
      </c>
      <c r="E116" s="68">
        <f t="shared" si="12"/>
        <v>90985.869318390047</v>
      </c>
      <c r="F116" s="66">
        <f t="shared" si="12"/>
        <v>14413</v>
      </c>
      <c r="G116" s="66">
        <f t="shared" si="12"/>
        <v>16429</v>
      </c>
      <c r="H116" s="67">
        <f t="shared" si="12"/>
        <v>67169.031000000003</v>
      </c>
      <c r="I116" s="68">
        <f t="shared" si="12"/>
        <v>98011.031000000003</v>
      </c>
      <c r="J116" s="67">
        <f t="shared" si="12"/>
        <v>188996.90031839005</v>
      </c>
    </row>
    <row r="117" spans="1:12" ht="15.75" thickBot="1" x14ac:dyDescent="0.3">
      <c r="A117" s="63">
        <v>2019</v>
      </c>
      <c r="B117" s="66">
        <f t="shared" si="12"/>
        <v>56666.165903055313</v>
      </c>
      <c r="C117" s="66">
        <f t="shared" si="12"/>
        <v>34628.722504416452</v>
      </c>
      <c r="D117" s="67">
        <f t="shared" si="12"/>
        <v>48063.867456250584</v>
      </c>
      <c r="E117" s="68">
        <f t="shared" si="12"/>
        <v>104730.0333593059</v>
      </c>
      <c r="F117" s="66">
        <f t="shared" si="12"/>
        <v>16466</v>
      </c>
      <c r="G117" s="66">
        <f t="shared" si="12"/>
        <v>11007</v>
      </c>
      <c r="H117" s="67">
        <f t="shared" si="12"/>
        <v>76224.766999999993</v>
      </c>
      <c r="I117" s="68">
        <f t="shared" si="12"/>
        <v>103697.76699999999</v>
      </c>
      <c r="J117" s="67">
        <f t="shared" si="12"/>
        <v>208427.8003593059</v>
      </c>
    </row>
    <row r="118" spans="1:12" ht="15.75" thickBot="1" x14ac:dyDescent="0.3">
      <c r="A118" s="9">
        <v>2020</v>
      </c>
      <c r="B118" s="79">
        <f t="shared" si="12"/>
        <v>39063</v>
      </c>
      <c r="C118" s="79">
        <f t="shared" si="12"/>
        <v>10820</v>
      </c>
      <c r="D118" s="79">
        <f t="shared" si="12"/>
        <v>46802.080782239063</v>
      </c>
      <c r="E118" s="68">
        <f t="shared" si="12"/>
        <v>85865.080782239063</v>
      </c>
      <c r="F118" s="66">
        <f t="shared" si="12"/>
        <v>3862</v>
      </c>
      <c r="G118" s="66">
        <f t="shared" si="12"/>
        <v>6556</v>
      </c>
      <c r="H118" s="67">
        <f t="shared" si="12"/>
        <v>58674.490999999995</v>
      </c>
      <c r="I118" s="68">
        <f t="shared" si="12"/>
        <v>69092.490999999995</v>
      </c>
      <c r="J118" s="67">
        <f t="shared" si="12"/>
        <v>154957.57178223907</v>
      </c>
      <c r="L118" s="114"/>
    </row>
    <row r="119" spans="1:12" ht="15.75" thickBot="1" x14ac:dyDescent="0.3">
      <c r="A119" s="9">
        <v>2021</v>
      </c>
      <c r="B119" s="79">
        <f t="shared" si="12"/>
        <v>55470</v>
      </c>
      <c r="C119" s="79">
        <f t="shared" si="12"/>
        <v>31974</v>
      </c>
      <c r="D119" s="79">
        <f t="shared" si="12"/>
        <v>51067.887656100393</v>
      </c>
      <c r="E119" s="68">
        <f t="shared" si="12"/>
        <v>106537.88765610039</v>
      </c>
      <c r="F119" s="66">
        <f t="shared" si="12"/>
        <v>7688</v>
      </c>
      <c r="G119" s="66">
        <f t="shared" si="12"/>
        <v>15108</v>
      </c>
      <c r="H119" s="67">
        <f t="shared" si="12"/>
        <v>98023.456000000006</v>
      </c>
      <c r="I119" s="68">
        <f t="shared" si="12"/>
        <v>120819.45600000001</v>
      </c>
      <c r="J119" s="67">
        <f t="shared" si="12"/>
        <v>227357.34365610039</v>
      </c>
      <c r="L119" s="114"/>
    </row>
    <row r="120" spans="1:12" ht="15.75" thickBot="1" x14ac:dyDescent="0.3">
      <c r="A120" s="155">
        <v>2022</v>
      </c>
      <c r="B120" s="79">
        <f t="shared" si="12"/>
        <v>43437</v>
      </c>
      <c r="C120" s="79">
        <f t="shared" si="12"/>
        <v>14764</v>
      </c>
      <c r="D120" s="79">
        <f t="shared" si="12"/>
        <v>58757.069597931171</v>
      </c>
      <c r="E120" s="68">
        <f t="shared" si="12"/>
        <v>102194.06959793117</v>
      </c>
      <c r="F120" s="66">
        <f t="shared" si="12"/>
        <v>9116</v>
      </c>
      <c r="G120" s="66">
        <f t="shared" si="12"/>
        <v>16325</v>
      </c>
      <c r="H120" s="67">
        <f t="shared" si="12"/>
        <v>107754.35879</v>
      </c>
      <c r="I120" s="68">
        <f t="shared" si="12"/>
        <v>133195.35879</v>
      </c>
      <c r="J120" s="67">
        <f t="shared" si="12"/>
        <v>235389.42838793117</v>
      </c>
      <c r="L120" s="114"/>
    </row>
    <row r="121" spans="1:12" x14ac:dyDescent="0.25">
      <c r="A121" s="146" t="s">
        <v>116</v>
      </c>
    </row>
    <row r="122" spans="1:12" x14ac:dyDescent="0.25">
      <c r="A122" s="144" t="s">
        <v>156</v>
      </c>
    </row>
    <row r="123" spans="1:12" x14ac:dyDescent="0.25">
      <c r="A123" s="144" t="s">
        <v>117</v>
      </c>
    </row>
    <row r="124" spans="1:12" x14ac:dyDescent="0.25">
      <c r="A124" s="144" t="s">
        <v>157</v>
      </c>
    </row>
    <row r="125" spans="1:12" x14ac:dyDescent="0.25">
      <c r="A125" s="145" t="s">
        <v>158</v>
      </c>
    </row>
    <row r="126" spans="1:12" x14ac:dyDescent="0.25">
      <c r="A126" s="197" t="s">
        <v>159</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5"/>
  <dimension ref="A1:BA122"/>
  <sheetViews>
    <sheetView zoomScale="85" zoomScaleNormal="85" workbookViewId="0"/>
  </sheetViews>
  <sheetFormatPr defaultColWidth="9.140625" defaultRowHeight="15" x14ac:dyDescent="0.25"/>
  <cols>
    <col min="1" max="1" width="11.42578125" style="6" customWidth="1"/>
    <col min="2" max="3" width="11.140625" style="12" bestFit="1" customWidth="1"/>
    <col min="4" max="5" width="12.5703125" style="12" bestFit="1" customWidth="1"/>
    <col min="6" max="7" width="11.140625" style="12" bestFit="1" customWidth="1"/>
    <col min="8" max="9" width="12.5703125" style="12" bestFit="1" customWidth="1"/>
    <col min="10" max="10" width="12.28515625" style="12" bestFit="1" customWidth="1"/>
    <col min="11" max="11" width="9.140625" style="12"/>
    <col min="12" max="21" width="12.140625" style="12" customWidth="1"/>
    <col min="22" max="53" width="9.140625" style="12"/>
    <col min="54" max="16384" width="9.140625" style="6"/>
  </cols>
  <sheetData>
    <row r="1" spans="1:10" ht="15.75" thickBot="1" x14ac:dyDescent="0.3">
      <c r="A1" s="6" t="s">
        <v>152</v>
      </c>
    </row>
    <row r="2" spans="1:10" ht="32.25" x14ac:dyDescent="0.25">
      <c r="A2" s="69" t="s">
        <v>5</v>
      </c>
      <c r="B2" s="38" t="s">
        <v>118</v>
      </c>
      <c r="C2" s="93" t="s">
        <v>101</v>
      </c>
      <c r="D2" s="93" t="s">
        <v>119</v>
      </c>
      <c r="E2" s="71" t="s">
        <v>103</v>
      </c>
      <c r="F2" s="93" t="s">
        <v>120</v>
      </c>
      <c r="G2" s="93" t="s">
        <v>121</v>
      </c>
      <c r="H2" s="93" t="s">
        <v>114</v>
      </c>
      <c r="I2" s="71" t="s">
        <v>107</v>
      </c>
      <c r="J2" s="93" t="s">
        <v>108</v>
      </c>
    </row>
    <row r="3" spans="1:10" ht="15.75" thickBot="1" x14ac:dyDescent="0.3">
      <c r="A3" s="70">
        <v>1985</v>
      </c>
      <c r="B3" s="72">
        <f>SUM('A23'!B13,'A24'!B3)</f>
        <v>417356.440081676</v>
      </c>
      <c r="C3" s="72">
        <f>SUM('A23'!C13,'A24'!C3)</f>
        <v>8547.1377109830428</v>
      </c>
      <c r="D3" s="72">
        <f>SUM('A23'!D13,'A24'!D3)</f>
        <v>784192.69535365852</v>
      </c>
      <c r="E3" s="73">
        <f>SUM('A23'!E13,'A24'!E3)</f>
        <v>1201549.1354353344</v>
      </c>
      <c r="F3" s="74">
        <f>SUM('A23'!F13,'A24'!F3)</f>
        <v>181766</v>
      </c>
      <c r="G3" s="74">
        <f>SUM('A23'!G13,'A24'!G3)</f>
        <v>455947</v>
      </c>
      <c r="H3" s="74">
        <f>SUM('A23'!H13,'A24'!H3)</f>
        <v>541752</v>
      </c>
      <c r="I3" s="73">
        <f>SUM('A23'!I13,'A24'!I3)</f>
        <v>1179465</v>
      </c>
      <c r="J3" s="48">
        <f>SUM('A23'!J13,'A24'!J3)</f>
        <v>2381014.1354353344</v>
      </c>
    </row>
    <row r="4" spans="1:10" ht="15.75" thickBot="1" x14ac:dyDescent="0.3">
      <c r="A4" s="70">
        <v>1986</v>
      </c>
      <c r="B4" s="72">
        <f>SUM('A23'!B14,'A24'!B4)</f>
        <v>392483.85124024353</v>
      </c>
      <c r="C4" s="72">
        <f>SUM('A23'!C14,'A24'!C4)</f>
        <v>15662.850458354631</v>
      </c>
      <c r="D4" s="72">
        <f>SUM('A23'!D14,'A24'!D4)</f>
        <v>932191.808579245</v>
      </c>
      <c r="E4" s="73">
        <f>SUM('A23'!E14,'A24'!E4)</f>
        <v>1324675.6598194884</v>
      </c>
      <c r="F4" s="74">
        <f>SUM('A23'!F14,'A24'!F4)</f>
        <v>199696</v>
      </c>
      <c r="G4" s="74">
        <f>SUM('A23'!G14,'A24'!G4)</f>
        <v>422256</v>
      </c>
      <c r="H4" s="74">
        <f>SUM('A23'!H14,'A24'!H4)</f>
        <v>499252</v>
      </c>
      <c r="I4" s="73">
        <f>SUM('A23'!I14,'A24'!I4)</f>
        <v>1121204</v>
      </c>
      <c r="J4" s="48">
        <f>SUM('A23'!J14,'A24'!J4)</f>
        <v>2445879.6598194884</v>
      </c>
    </row>
    <row r="5" spans="1:10" ht="15.75" thickBot="1" x14ac:dyDescent="0.3">
      <c r="A5" s="70">
        <v>1987</v>
      </c>
      <c r="B5" s="72">
        <f>SUM('A23'!B15,'A24'!B5)</f>
        <v>384060.41613605956</v>
      </c>
      <c r="C5" s="72">
        <f>SUM('A23'!C15,'A24'!C5)</f>
        <v>22917.703358735889</v>
      </c>
      <c r="D5" s="72">
        <f>SUM('A23'!D15,'A24'!D5)</f>
        <v>1222033.5184556344</v>
      </c>
      <c r="E5" s="73">
        <f>SUM('A23'!E15,'A24'!E5)</f>
        <v>1606093.934591694</v>
      </c>
      <c r="F5" s="74">
        <f>SUM('A23'!F15,'A24'!F5)</f>
        <v>225569</v>
      </c>
      <c r="G5" s="74">
        <f>SUM('A23'!G15,'A24'!G5)</f>
        <v>538759</v>
      </c>
      <c r="H5" s="74">
        <f>SUM('A23'!H15,'A24'!H5)</f>
        <v>372671</v>
      </c>
      <c r="I5" s="73">
        <f>SUM('A23'!I15,'A24'!I5)</f>
        <v>1136999</v>
      </c>
      <c r="J5" s="48">
        <f>SUM('A23'!J15,'A24'!J5)</f>
        <v>2743092.9345916938</v>
      </c>
    </row>
    <row r="6" spans="1:10" ht="15.75" thickBot="1" x14ac:dyDescent="0.3">
      <c r="A6" s="70">
        <v>1988</v>
      </c>
      <c r="B6" s="72">
        <f>SUM('A23'!B16,'A24'!B6)</f>
        <v>330957.58574345481</v>
      </c>
      <c r="C6" s="72">
        <f>SUM('A23'!C16,'A24'!C6)</f>
        <v>26404.651759722736</v>
      </c>
      <c r="D6" s="72">
        <f>SUM('A23'!D16,'A24'!D6)</f>
        <v>1252744.0440288146</v>
      </c>
      <c r="E6" s="73">
        <f>SUM('A23'!E16,'A24'!E6)</f>
        <v>1583701.6297722694</v>
      </c>
      <c r="F6" s="74">
        <f>SUM('A23'!F16,'A24'!F6)</f>
        <v>206511</v>
      </c>
      <c r="G6" s="74">
        <f>SUM('A23'!G16,'A24'!G6)</f>
        <v>594212</v>
      </c>
      <c r="H6" s="74">
        <f>SUM('A23'!H16,'A24'!H6)</f>
        <v>371204</v>
      </c>
      <c r="I6" s="73">
        <f>SUM('A23'!I16,'A24'!I6)</f>
        <v>1171927</v>
      </c>
      <c r="J6" s="48">
        <f>SUM('A23'!J16,'A24'!J6)</f>
        <v>2755628.6297722692</v>
      </c>
    </row>
    <row r="7" spans="1:10" ht="15.75" thickBot="1" x14ac:dyDescent="0.3">
      <c r="A7" s="70">
        <v>1989</v>
      </c>
      <c r="B7" s="72">
        <f>SUM('A23'!B17,'A24'!B7)</f>
        <v>388860.07927215192</v>
      </c>
      <c r="C7" s="72">
        <f>SUM('A23'!C17,'A24'!C7)</f>
        <v>32748.365597553304</v>
      </c>
      <c r="D7" s="72">
        <f>SUM('A23'!D17,'A24'!D7)</f>
        <v>1052849.1869586357</v>
      </c>
      <c r="E7" s="73">
        <f>SUM('A23'!E17,'A24'!E7)</f>
        <v>1441709.2662307876</v>
      </c>
      <c r="F7" s="74">
        <f>SUM('A23'!F17,'A24'!F7)</f>
        <v>271274</v>
      </c>
      <c r="G7" s="74">
        <f>SUM('A23'!G17,'A24'!G7)</f>
        <v>270540</v>
      </c>
      <c r="H7" s="74">
        <f>SUM('A23'!H17,'A24'!H7)</f>
        <v>453544</v>
      </c>
      <c r="I7" s="73">
        <f>SUM('A23'!I17,'A24'!I7)</f>
        <v>995358</v>
      </c>
      <c r="J7" s="48">
        <f>SUM('A23'!J17,'A24'!J7)</f>
        <v>2437067.2662307876</v>
      </c>
    </row>
    <row r="8" spans="1:10" ht="15.75" thickBot="1" x14ac:dyDescent="0.3">
      <c r="A8" s="70">
        <v>1990</v>
      </c>
      <c r="B8" s="72">
        <f>SUM('A23'!B18,'A24'!B8)</f>
        <v>430920.604875107</v>
      </c>
      <c r="C8" s="72">
        <f>SUM('A23'!C18,'A24'!C8)</f>
        <v>61361.921023363146</v>
      </c>
      <c r="D8" s="72">
        <f>SUM('A23'!D18,'A24'!D8)</f>
        <v>855683.64499648928</v>
      </c>
      <c r="E8" s="73">
        <f>SUM('A23'!E18,'A24'!E8)</f>
        <v>1286604.2498715962</v>
      </c>
      <c r="F8" s="74">
        <f>SUM('A23'!F18,'A24'!F8)</f>
        <v>225551</v>
      </c>
      <c r="G8" s="74">
        <f>SUM('A23'!G18,'A24'!G8)</f>
        <v>394443</v>
      </c>
      <c r="H8" s="74">
        <f>SUM('A23'!H18,'A24'!H8)</f>
        <v>441040</v>
      </c>
      <c r="I8" s="73">
        <f>SUM('A23'!I18,'A24'!I8)</f>
        <v>1061034</v>
      </c>
      <c r="J8" s="48">
        <f>SUM('A23'!J18,'A24'!J8)</f>
        <v>2347638.2498715962</v>
      </c>
    </row>
    <row r="9" spans="1:10" ht="15.75" thickBot="1" x14ac:dyDescent="0.3">
      <c r="A9" s="70">
        <v>1991</v>
      </c>
      <c r="B9" s="72">
        <f>SUM('A23'!B19,'A24'!B9)</f>
        <v>392315.62055605894</v>
      </c>
      <c r="C9" s="72">
        <f>SUM('A23'!C19,'A24'!C9)</f>
        <v>72707.108036630874</v>
      </c>
      <c r="D9" s="72">
        <f>SUM('A23'!D19,'A24'!D9)</f>
        <v>628762.95478624653</v>
      </c>
      <c r="E9" s="73">
        <f>SUM('A23'!E19,'A24'!E9)</f>
        <v>1021078.5753423055</v>
      </c>
      <c r="F9" s="74">
        <f>SUM('A23'!F19,'A24'!F9)</f>
        <v>260032</v>
      </c>
      <c r="G9" s="74">
        <f>SUM('A23'!G19,'A24'!G9)</f>
        <v>290603</v>
      </c>
      <c r="H9" s="74">
        <f>SUM('A23'!H19,'A24'!H9)</f>
        <v>524688</v>
      </c>
      <c r="I9" s="73">
        <f>SUM('A23'!I19,'A24'!I9)</f>
        <v>1075323</v>
      </c>
      <c r="J9" s="48">
        <f>SUM('A23'!J19,'A24'!J9)</f>
        <v>2096401.5753423055</v>
      </c>
    </row>
    <row r="10" spans="1:10" ht="15.75" thickBot="1" x14ac:dyDescent="0.3">
      <c r="A10" s="70">
        <v>1992</v>
      </c>
      <c r="B10" s="72">
        <f>SUM('A23'!B20,'A24'!B10)</f>
        <v>430217.8879259401</v>
      </c>
      <c r="C10" s="72">
        <f>SUM('A23'!C20,'A24'!C10)</f>
        <v>51069.713231371716</v>
      </c>
      <c r="D10" s="72">
        <f>SUM('A23'!D20,'A24'!D10)</f>
        <v>555802.71101715812</v>
      </c>
      <c r="E10" s="73">
        <f>SUM('A23'!E20,'A24'!E10)</f>
        <v>986020.59894309822</v>
      </c>
      <c r="F10" s="74">
        <f>SUM('A23'!F20,'A24'!F10)</f>
        <v>221649</v>
      </c>
      <c r="G10" s="74">
        <f>SUM('A23'!G20,'A24'!G10)</f>
        <v>460177</v>
      </c>
      <c r="H10" s="74">
        <f>SUM('A23'!H20,'A24'!H10)</f>
        <v>462349</v>
      </c>
      <c r="I10" s="73">
        <f>SUM('A23'!I20,'A24'!I10)</f>
        <v>1144175</v>
      </c>
      <c r="J10" s="48">
        <f>SUM('A23'!J20,'A24'!J10)</f>
        <v>2130195.598943098</v>
      </c>
    </row>
    <row r="11" spans="1:10" ht="15.75" thickBot="1" x14ac:dyDescent="0.3">
      <c r="A11" s="70">
        <v>1993</v>
      </c>
      <c r="B11" s="72">
        <f>SUM('A23'!B21,'A24'!B11)</f>
        <v>361323.77588697174</v>
      </c>
      <c r="C11" s="72">
        <f>SUM('A23'!C21,'A24'!C11)</f>
        <v>40696.375162539611</v>
      </c>
      <c r="D11" s="72">
        <f>SUM('A23'!D21,'A24'!D11)</f>
        <v>511633.76308568835</v>
      </c>
      <c r="E11" s="73">
        <f>SUM('A23'!E21,'A24'!E11)</f>
        <v>872957.53897266008</v>
      </c>
      <c r="F11" s="74">
        <f>SUM('A23'!F21,'A24'!F11)</f>
        <v>232476</v>
      </c>
      <c r="G11" s="74">
        <f>SUM('A23'!G21,'A24'!G11)</f>
        <v>393532</v>
      </c>
      <c r="H11" s="74">
        <f>SUM('A23'!H21,'A24'!H11)</f>
        <v>465530</v>
      </c>
      <c r="I11" s="73">
        <f>SUM('A23'!I21,'A24'!I11)</f>
        <v>1091538</v>
      </c>
      <c r="J11" s="48">
        <f>SUM('A23'!J21,'A24'!J11)</f>
        <v>1964495.53897266</v>
      </c>
    </row>
    <row r="12" spans="1:10" ht="15.75" thickBot="1" x14ac:dyDescent="0.3">
      <c r="A12" s="70">
        <v>1994</v>
      </c>
      <c r="B12" s="72">
        <f>SUM('A23'!B22,'A24'!B12)</f>
        <v>362225.32810038625</v>
      </c>
      <c r="C12" s="72">
        <f>SUM('A23'!C22,'A24'!C12)</f>
        <v>43830.954509394331</v>
      </c>
      <c r="D12" s="72">
        <f>SUM('A23'!D22,'A24'!D12)</f>
        <v>312441.59364131233</v>
      </c>
      <c r="E12" s="73">
        <f>SUM('A23'!E22,'A24'!E12)</f>
        <v>674666.92174169852</v>
      </c>
      <c r="F12" s="74">
        <f>SUM('A23'!F22,'A24'!F12)</f>
        <v>229669</v>
      </c>
      <c r="G12" s="74">
        <f>SUM('A23'!G22,'A24'!G12)</f>
        <v>240968</v>
      </c>
      <c r="H12" s="74">
        <f>SUM('A23'!H22,'A24'!H12)</f>
        <v>309579</v>
      </c>
      <c r="I12" s="73">
        <f>SUM('A23'!I22,'A24'!I12)</f>
        <v>780216</v>
      </c>
      <c r="J12" s="48">
        <f>SUM('A23'!J22,'A24'!J12)</f>
        <v>1454882.9217416984</v>
      </c>
    </row>
    <row r="13" spans="1:10" ht="15.75" thickBot="1" x14ac:dyDescent="0.3">
      <c r="A13" s="70">
        <v>1995</v>
      </c>
      <c r="B13" s="72">
        <f>SUM('A23'!B23,'A24'!B13)</f>
        <v>244540.83495946549</v>
      </c>
      <c r="C13" s="72">
        <f>SUM('A23'!C23,'A24'!C13)</f>
        <v>89382.477873950775</v>
      </c>
      <c r="D13" s="72">
        <f>SUM('A23'!D23,'A24'!D13)</f>
        <v>359512.0570129666</v>
      </c>
      <c r="E13" s="73">
        <f>SUM('A23'!E23,'A24'!E13)</f>
        <v>604052.89197243215</v>
      </c>
      <c r="F13" s="74">
        <f>SUM('A23'!F23,'A24'!F13)</f>
        <v>112167</v>
      </c>
      <c r="G13" s="74">
        <f>SUM('A23'!G23,'A24'!G13)</f>
        <v>149437</v>
      </c>
      <c r="H13" s="74">
        <f>SUM('A23'!H23,'A24'!H13)</f>
        <v>212267.84742590779</v>
      </c>
      <c r="I13" s="73">
        <f>SUM('A23'!I23,'A24'!I13)</f>
        <v>473871.84742590779</v>
      </c>
      <c r="J13" s="48">
        <f>SUM('A23'!J23,'A24'!J13)</f>
        <v>1077924.73939834</v>
      </c>
    </row>
    <row r="14" spans="1:10" ht="15.75" thickBot="1" x14ac:dyDescent="0.3">
      <c r="A14" s="70">
        <v>1996</v>
      </c>
      <c r="B14" s="72">
        <f>SUM('A23'!B24,'A24'!B14)</f>
        <v>205145.97403401532</v>
      </c>
      <c r="C14" s="72">
        <f>SUM('A23'!C24,'A24'!C14)</f>
        <v>94624.584022237948</v>
      </c>
      <c r="D14" s="72">
        <f>SUM('A23'!D24,'A24'!D14)</f>
        <v>417029.18069999997</v>
      </c>
      <c r="E14" s="73">
        <f>SUM('A23'!E24,'A24'!E14)</f>
        <v>622175.15473401523</v>
      </c>
      <c r="F14" s="74">
        <f>SUM('A23'!F24,'A24'!F14)</f>
        <v>3240</v>
      </c>
      <c r="G14" s="74">
        <f>SUM('A23'!G24,'A24'!G14)</f>
        <v>10233</v>
      </c>
      <c r="H14" s="74">
        <f>SUM('A23'!H24,'A24'!H14)</f>
        <v>228580.97000000003</v>
      </c>
      <c r="I14" s="73">
        <f>SUM('A23'!I24,'A24'!I14)</f>
        <v>242053.97000000003</v>
      </c>
      <c r="J14" s="48">
        <f>SUM('A23'!J24,'A24'!J14)</f>
        <v>864229.1247340152</v>
      </c>
    </row>
    <row r="15" spans="1:10" ht="15.75" thickBot="1" x14ac:dyDescent="0.3">
      <c r="A15" s="70">
        <v>1997</v>
      </c>
      <c r="B15" s="72">
        <f>SUM('A23'!B25,'A24'!B15)</f>
        <v>340336.33726865996</v>
      </c>
      <c r="C15" s="72">
        <f>SUM('A23'!C25,'A24'!C15)</f>
        <v>68100.014448501868</v>
      </c>
      <c r="D15" s="72">
        <f>SUM('A23'!D25,'A24'!D15)</f>
        <v>391261.5085</v>
      </c>
      <c r="E15" s="73">
        <f>SUM('A23'!E25,'A24'!E15)</f>
        <v>731597.84576865996</v>
      </c>
      <c r="F15" s="74">
        <f>SUM('A23'!F25,'A24'!F15)</f>
        <v>118435</v>
      </c>
      <c r="G15" s="74">
        <f>SUM('A23'!G25,'A24'!G15)</f>
        <v>59088</v>
      </c>
      <c r="H15" s="74">
        <f>SUM('A23'!H25,'A24'!H15)</f>
        <v>272102.25</v>
      </c>
      <c r="I15" s="73">
        <f>SUM('A23'!I25,'A24'!I15)</f>
        <v>449625.25</v>
      </c>
      <c r="J15" s="48">
        <f>SUM('A23'!J25,'A24'!J15)</f>
        <v>1181223.0957686598</v>
      </c>
    </row>
    <row r="16" spans="1:10" ht="15.75" thickBot="1" x14ac:dyDescent="0.3">
      <c r="A16" s="70">
        <v>1998</v>
      </c>
      <c r="B16" s="72">
        <f>SUM('A23'!B26,'A24'!B16)</f>
        <v>278429.92508262163</v>
      </c>
      <c r="C16" s="72">
        <f>SUM('A23'!C26,'A24'!C16)</f>
        <v>35561.336667003416</v>
      </c>
      <c r="D16" s="72">
        <f>SUM('A23'!D26,'A24'!D16)</f>
        <v>270236.45514143526</v>
      </c>
      <c r="E16" s="73">
        <f>SUM('A23'!E26,'A24'!E16)</f>
        <v>548666.38022405689</v>
      </c>
      <c r="F16" s="74">
        <f>SUM('A23'!F26,'A24'!F16)</f>
        <v>151158</v>
      </c>
      <c r="G16" s="74">
        <f>SUM('A23'!G26,'A24'!G16)</f>
        <v>9317</v>
      </c>
      <c r="H16" s="74">
        <f>SUM('A23'!H26,'A24'!H16)</f>
        <v>201189.71000000002</v>
      </c>
      <c r="I16" s="73">
        <f>SUM('A23'!I26,'A24'!I16)</f>
        <v>361664.71</v>
      </c>
      <c r="J16" s="48">
        <f>SUM('A23'!J26,'A24'!J16)</f>
        <v>910331.09022405685</v>
      </c>
    </row>
    <row r="17" spans="1:10" ht="15.75" thickBot="1" x14ac:dyDescent="0.3">
      <c r="A17" s="70">
        <v>1999</v>
      </c>
      <c r="B17" s="72">
        <f>SUM('A23'!B27,'A24'!B17)</f>
        <v>248605.75891672351</v>
      </c>
      <c r="C17" s="72">
        <f>SUM('A23'!C27,'A24'!C17)</f>
        <v>64435.005107635334</v>
      </c>
      <c r="D17" s="72">
        <f>SUM('A23'!D27,'A24'!D17)</f>
        <v>388614.85723753291</v>
      </c>
      <c r="E17" s="73">
        <f>SUM('A23'!E27,'A24'!E17)</f>
        <v>637220.61615425651</v>
      </c>
      <c r="F17" s="74">
        <f>SUM('A23'!F27,'A24'!F17)</f>
        <v>89523</v>
      </c>
      <c r="G17" s="74">
        <f>SUM('A23'!G27,'A24'!G17)</f>
        <v>41533</v>
      </c>
      <c r="H17" s="74">
        <f>SUM('A23'!H27,'A24'!H17)</f>
        <v>250776.84103999997</v>
      </c>
      <c r="I17" s="73">
        <f>SUM('A23'!I27,'A24'!I17)</f>
        <v>381832.84103999997</v>
      </c>
      <c r="J17" s="48">
        <f>SUM('A23'!J27,'A24'!J17)</f>
        <v>1019053.4571942565</v>
      </c>
    </row>
    <row r="18" spans="1:10" ht="15.75" thickBot="1" x14ac:dyDescent="0.3">
      <c r="A18" s="70">
        <v>2000</v>
      </c>
      <c r="B18" s="72">
        <f>SUM('A23'!B28,'A24'!B18)</f>
        <v>226153.7643306687</v>
      </c>
      <c r="C18" s="72">
        <f>SUM('A23'!C28,'A24'!C18)</f>
        <v>88272.598219793013</v>
      </c>
      <c r="D18" s="72">
        <f>SUM('A23'!D28,'A24'!D18)</f>
        <v>361223.86093258823</v>
      </c>
      <c r="E18" s="73">
        <f>SUM('A23'!E28,'A24'!E18)</f>
        <v>587377.62526325695</v>
      </c>
      <c r="F18" s="74">
        <f>SUM('A23'!F28,'A24'!F18)</f>
        <v>37071</v>
      </c>
      <c r="G18" s="74">
        <f>SUM('A23'!G28,'A24'!G18)</f>
        <v>100069</v>
      </c>
      <c r="H18" s="74">
        <f>SUM('A23'!H28,'A24'!H18)</f>
        <v>190698.84913027193</v>
      </c>
      <c r="I18" s="73">
        <f>SUM('A23'!I28,'A24'!I18)</f>
        <v>327838.84913027193</v>
      </c>
      <c r="J18" s="48">
        <f>SUM('A23'!J28,'A24'!J18)</f>
        <v>915216.47439352877</v>
      </c>
    </row>
    <row r="19" spans="1:10" ht="15.75" thickBot="1" x14ac:dyDescent="0.3">
      <c r="A19" s="70">
        <v>2001</v>
      </c>
      <c r="B19" s="72">
        <f>SUM('A23'!B29,'A24'!B19)</f>
        <v>236018.68559591085</v>
      </c>
      <c r="C19" s="72">
        <f>SUM('A23'!C29,'A24'!C19)</f>
        <v>95281.651409933984</v>
      </c>
      <c r="D19" s="72">
        <f>SUM('A23'!D29,'A24'!D19)</f>
        <v>762233.07153490523</v>
      </c>
      <c r="E19" s="73">
        <f>SUM('A23'!E29,'A24'!E19)</f>
        <v>998251.75713081611</v>
      </c>
      <c r="F19" s="74">
        <f>SUM('A23'!F29,'A24'!F19)</f>
        <v>49941</v>
      </c>
      <c r="G19" s="74">
        <f>SUM('A23'!G29,'A24'!G19)</f>
        <v>136307</v>
      </c>
      <c r="H19" s="74">
        <f>SUM('A23'!H29,'A24'!H19)</f>
        <v>232866.31661333336</v>
      </c>
      <c r="I19" s="73">
        <f>SUM('A23'!I29,'A24'!I19)</f>
        <v>419114.31661333336</v>
      </c>
      <c r="J19" s="48">
        <f>SUM('A23'!J29,'A24'!J19)</f>
        <v>1417366.0737441494</v>
      </c>
    </row>
    <row r="20" spans="1:10" ht="15.75" thickBot="1" x14ac:dyDescent="0.3">
      <c r="A20" s="70">
        <v>2002</v>
      </c>
      <c r="B20" s="72">
        <f>SUM('A23'!B30,'A24'!B20)</f>
        <v>412277.39978635224</v>
      </c>
      <c r="C20" s="72">
        <f>SUM('A23'!C30,'A24'!C20)</f>
        <v>81078.846908510284</v>
      </c>
      <c r="D20" s="72">
        <f>SUM('A23'!D30,'A24'!D20)</f>
        <v>879116.39794588368</v>
      </c>
      <c r="E20" s="73">
        <f>SUM('A23'!E30,'A24'!E20)</f>
        <v>1291393.7977322359</v>
      </c>
      <c r="F20" s="74">
        <f>SUM('A23'!F30,'A24'!F20)</f>
        <v>162109</v>
      </c>
      <c r="G20" s="74">
        <f>SUM('A23'!G30,'A24'!G20)</f>
        <v>172984</v>
      </c>
      <c r="H20" s="74">
        <f>SUM('A23'!H30,'A24'!H20)</f>
        <v>268126.23352129711</v>
      </c>
      <c r="I20" s="73">
        <f>SUM('A23'!I30,'A24'!I20)</f>
        <v>603219.23352129711</v>
      </c>
      <c r="J20" s="48">
        <f>SUM('A23'!J30,'A24'!J20)</f>
        <v>1894613.031253533</v>
      </c>
    </row>
    <row r="21" spans="1:10" ht="15.75" thickBot="1" x14ac:dyDescent="0.3">
      <c r="A21" s="70">
        <v>2003</v>
      </c>
      <c r="B21" s="72">
        <f>SUM('A23'!B31,'A24'!B21)</f>
        <v>432623.18654620391</v>
      </c>
      <c r="C21" s="72">
        <f>SUM('A23'!C31,'A24'!C21)</f>
        <v>69588.725967245264</v>
      </c>
      <c r="D21" s="72">
        <f>SUM('A23'!D31,'A24'!D21)</f>
        <v>812638.79915759212</v>
      </c>
      <c r="E21" s="73">
        <f>SUM('A23'!E31,'A24'!E21)</f>
        <v>1245261.9857037959</v>
      </c>
      <c r="F21" s="74">
        <f>SUM('A23'!F31,'A24'!F21)</f>
        <v>209828</v>
      </c>
      <c r="G21" s="74">
        <f>SUM('A23'!G31,'A24'!G21)</f>
        <v>189709</v>
      </c>
      <c r="H21" s="74">
        <f>SUM('A23'!H31,'A24'!H21)</f>
        <v>291463.325895902</v>
      </c>
      <c r="I21" s="73">
        <f>SUM('A23'!I31,'A24'!I21)</f>
        <v>691000.325895902</v>
      </c>
      <c r="J21" s="48">
        <f>SUM('A23'!J31,'A24'!J21)</f>
        <v>1936262.3115996979</v>
      </c>
    </row>
    <row r="22" spans="1:10" ht="15.75" thickBot="1" x14ac:dyDescent="0.3">
      <c r="A22" s="70">
        <v>2004</v>
      </c>
      <c r="B22" s="72">
        <f>SUM('A23'!B32,'A24'!B22)</f>
        <v>469931.62056475005</v>
      </c>
      <c r="C22" s="72">
        <f>SUM('A23'!C32,'A24'!C22)</f>
        <v>94214.30059159045</v>
      </c>
      <c r="D22" s="72">
        <f>SUM('A23'!D32,'A24'!D22)</f>
        <v>817459.83293718449</v>
      </c>
      <c r="E22" s="73">
        <f>SUM('A23'!E32,'A24'!E22)</f>
        <v>1287391.4535019347</v>
      </c>
      <c r="F22" s="74">
        <f>SUM('A23'!F32,'A24'!F22)</f>
        <v>273306</v>
      </c>
      <c r="G22" s="74">
        <f>SUM('A23'!G32,'A24'!G22)</f>
        <v>229208</v>
      </c>
      <c r="H22" s="74">
        <f>SUM('A23'!H32,'A24'!H22)</f>
        <v>343853.17607256578</v>
      </c>
      <c r="I22" s="73">
        <f>SUM('A23'!I32,'A24'!I22)</f>
        <v>846367.17607256584</v>
      </c>
      <c r="J22" s="48">
        <f>SUM('A23'!J32,'A24'!J22)</f>
        <v>2133758.6295745005</v>
      </c>
    </row>
    <row r="23" spans="1:10" ht="15.75" thickBot="1" x14ac:dyDescent="0.3">
      <c r="A23" s="70">
        <v>2005</v>
      </c>
      <c r="B23" s="72">
        <f>SUM('A23'!B33,'A24'!B23)</f>
        <v>434553.0734490669</v>
      </c>
      <c r="C23" s="72">
        <f>SUM('A23'!C33,'A24'!C23)</f>
        <v>115147.88068969286</v>
      </c>
      <c r="D23" s="72">
        <f>SUM('A23'!D33,'A24'!D23)</f>
        <v>658919.48069459887</v>
      </c>
      <c r="E23" s="73">
        <f>SUM('A23'!E33,'A24'!E23)</f>
        <v>1093472.5541436658</v>
      </c>
      <c r="F23" s="74">
        <f>SUM('A23'!F33,'A24'!F23)</f>
        <v>264169</v>
      </c>
      <c r="G23" s="74">
        <f>SUM('A23'!G33,'A24'!G23)</f>
        <v>214293</v>
      </c>
      <c r="H23" s="74">
        <f>SUM('A23'!H33,'A24'!H23)</f>
        <v>340944.06099999999</v>
      </c>
      <c r="I23" s="73">
        <f>SUM('A23'!I33,'A24'!I23)</f>
        <v>819406.06099999999</v>
      </c>
      <c r="J23" s="48">
        <f>SUM('A23'!J33,'A24'!J23)</f>
        <v>1912878.6151436656</v>
      </c>
    </row>
    <row r="24" spans="1:10" ht="15.75" thickBot="1" x14ac:dyDescent="0.3">
      <c r="A24" s="70">
        <v>2006</v>
      </c>
      <c r="B24" s="72">
        <f>SUM('A23'!B34,'A24'!B24)</f>
        <v>408068.94725725293</v>
      </c>
      <c r="C24" s="72">
        <f>SUM('A23'!C34,'A24'!C24)</f>
        <v>84076.847631740151</v>
      </c>
      <c r="D24" s="72">
        <f>SUM('A23'!D34,'A24'!D24)</f>
        <v>631509.61729133443</v>
      </c>
      <c r="E24" s="73">
        <f>SUM('A23'!E34,'A24'!E24)</f>
        <v>1039578.5645485873</v>
      </c>
      <c r="F24" s="74">
        <f>SUM('A23'!F34,'A24'!F24)</f>
        <v>230746</v>
      </c>
      <c r="G24" s="74">
        <f>SUM('A23'!G34,'A24'!G24)</f>
        <v>157068</v>
      </c>
      <c r="H24" s="74">
        <f>SUM('A23'!H34,'A24'!H24)</f>
        <v>299344.73655584321</v>
      </c>
      <c r="I24" s="73">
        <f>SUM('A23'!I34,'A24'!I24)</f>
        <v>687158.73655584315</v>
      </c>
      <c r="J24" s="48">
        <f>SUM('A23'!J34,'A24'!J24)</f>
        <v>1726737.3011044306</v>
      </c>
    </row>
    <row r="25" spans="1:10" ht="15.75" thickBot="1" x14ac:dyDescent="0.3">
      <c r="A25" s="70">
        <v>2007</v>
      </c>
      <c r="B25" s="72">
        <f>SUM('A23'!B35,'A24'!B25)</f>
        <v>399784.80582619098</v>
      </c>
      <c r="C25" s="72">
        <f>SUM('A23'!C35,'A24'!C25)</f>
        <v>98618.730076895517</v>
      </c>
      <c r="D25" s="72">
        <f>SUM('A23'!D35,'A24'!D25)</f>
        <v>520739.26365736732</v>
      </c>
      <c r="E25" s="73">
        <f>SUM('A23'!E35,'A24'!E25)</f>
        <v>920524.0694835583</v>
      </c>
      <c r="F25" s="74">
        <f>SUM('A23'!F35,'A24'!F25)</f>
        <v>158158</v>
      </c>
      <c r="G25" s="74">
        <f>SUM('A23'!G35,'A24'!G25)</f>
        <v>153017</v>
      </c>
      <c r="H25" s="74">
        <f>SUM('A23'!H35,'A24'!H25)</f>
        <v>276003.70585379732</v>
      </c>
      <c r="I25" s="73">
        <f>SUM('A23'!I35,'A24'!I25)</f>
        <v>587178.70585379726</v>
      </c>
      <c r="J25" s="48">
        <f>SUM('A23'!J35,'A24'!J25)</f>
        <v>1507702.7753373557</v>
      </c>
    </row>
    <row r="26" spans="1:10" ht="15.75" thickBot="1" x14ac:dyDescent="0.3">
      <c r="A26" s="70">
        <v>2008</v>
      </c>
      <c r="B26" s="72">
        <f>SUM('A23'!B36,'A24'!B26)</f>
        <v>211028.44649451604</v>
      </c>
      <c r="C26" s="72">
        <f>SUM('A23'!C36,'A24'!C26)</f>
        <v>80068.833499615721</v>
      </c>
      <c r="D26" s="72">
        <f>SUM('A23'!D36,'A24'!D26)</f>
        <v>585883.79854343319</v>
      </c>
      <c r="E26" s="73">
        <f>SUM('A23'!E36,'A24'!E26)</f>
        <v>796912.24503794929</v>
      </c>
      <c r="F26" s="74">
        <f>SUM('A23'!F36,'A24'!F26)</f>
        <v>101982</v>
      </c>
      <c r="G26" s="74">
        <f>SUM('A23'!G36,'A24'!G26)</f>
        <v>158038</v>
      </c>
      <c r="H26" s="74">
        <f>SUM('A23'!H36,'A24'!H26)</f>
        <v>208882.36021570899</v>
      </c>
      <c r="I26" s="73">
        <f>SUM('A23'!I36,'A24'!I26)</f>
        <v>468902.36021570896</v>
      </c>
      <c r="J26" s="48">
        <f>SUM('A23'!J36,'A24'!J26)</f>
        <v>1265814.6052536585</v>
      </c>
    </row>
    <row r="27" spans="1:10" ht="15.75" thickBot="1" x14ac:dyDescent="0.3">
      <c r="A27" s="70">
        <v>2009</v>
      </c>
      <c r="B27" s="72">
        <f>SUM('A23'!B37,'A24'!B27)</f>
        <v>272916.64331402752</v>
      </c>
      <c r="C27" s="72">
        <f>SUM('A23'!C37,'A24'!C27)</f>
        <v>76745.586174258031</v>
      </c>
      <c r="D27" s="72">
        <f>SUM('A23'!D37,'A24'!D27)</f>
        <v>532832.16974862223</v>
      </c>
      <c r="E27" s="73">
        <f>SUM('A23'!E37,'A24'!E27)</f>
        <v>805748.81306264969</v>
      </c>
      <c r="F27" s="74">
        <f>SUM('A23'!F37,'A24'!F27)</f>
        <v>119175</v>
      </c>
      <c r="G27" s="74">
        <f>SUM('A23'!G37,'A24'!G27)</f>
        <v>140434</v>
      </c>
      <c r="H27" s="74">
        <f>SUM('A23'!H37,'A24'!H27)</f>
        <v>248393.10499999998</v>
      </c>
      <c r="I27" s="73">
        <f>SUM('A23'!I37,'A24'!I27)</f>
        <v>508002.10499999998</v>
      </c>
      <c r="J27" s="48">
        <f>SUM('A23'!J37,'A24'!J27)</f>
        <v>1313750.9180626497</v>
      </c>
    </row>
    <row r="28" spans="1:10" ht="15.75" thickBot="1" x14ac:dyDescent="0.3">
      <c r="A28" s="70">
        <v>2010</v>
      </c>
      <c r="B28" s="72">
        <f>SUM('A23'!B38,'A24'!B28)</f>
        <v>269031.42227860104</v>
      </c>
      <c r="C28" s="72">
        <f>SUM('A23'!C38,'A24'!C28)</f>
        <v>59663.98783651449</v>
      </c>
      <c r="D28" s="72">
        <f>SUM('A23'!D38,'A24'!D28)</f>
        <v>854503.44180463813</v>
      </c>
      <c r="E28" s="73">
        <f>SUM('A23'!E38,'A24'!E28)</f>
        <v>1123534.8640832391</v>
      </c>
      <c r="F28" s="74">
        <f>SUM('A23'!F38,'A24'!F28)</f>
        <v>149352</v>
      </c>
      <c r="G28" s="74">
        <f>SUM('A23'!G38,'A24'!G28)</f>
        <v>155064</v>
      </c>
      <c r="H28" s="74">
        <f>SUM('A23'!H38,'A24'!H28)</f>
        <v>190622.59433601328</v>
      </c>
      <c r="I28" s="73">
        <f>SUM('A23'!I38,'A24'!I28)</f>
        <v>495038.59433601325</v>
      </c>
      <c r="J28" s="48">
        <f>SUM('A23'!J38,'A24'!J28)</f>
        <v>1618573.4584192524</v>
      </c>
    </row>
    <row r="29" spans="1:10" ht="15.75" thickBot="1" x14ac:dyDescent="0.3">
      <c r="A29" s="70">
        <v>2011</v>
      </c>
      <c r="B29" s="72">
        <f>SUM('A23'!B39,'A24'!B29)</f>
        <v>332774.39575122052</v>
      </c>
      <c r="C29" s="72">
        <f>SUM('A23'!C39,'A24'!C29)</f>
        <v>76076.170768977929</v>
      </c>
      <c r="D29" s="72">
        <f>SUM('A23'!D39,'A24'!D29)</f>
        <v>849033.13530433772</v>
      </c>
      <c r="E29" s="73">
        <f>SUM('A23'!E39,'A24'!E29)</f>
        <v>1181807.5310555582</v>
      </c>
      <c r="F29" s="74">
        <f>SUM('A23'!F39,'A24'!F29)</f>
        <v>141279</v>
      </c>
      <c r="G29" s="74">
        <f>SUM('A23'!G39,'A24'!G29)</f>
        <v>221237</v>
      </c>
      <c r="H29" s="74">
        <f>SUM('A23'!H39,'A24'!H29)</f>
        <v>315908.30599999998</v>
      </c>
      <c r="I29" s="73">
        <f>SUM('A23'!I39,'A24'!I29)</f>
        <v>678424.30599999998</v>
      </c>
      <c r="J29" s="48">
        <f>SUM('A23'!J39,'A24'!J29)</f>
        <v>1860231.8370555583</v>
      </c>
    </row>
    <row r="30" spans="1:10" ht="15.75" thickBot="1" x14ac:dyDescent="0.3">
      <c r="A30" s="70">
        <v>2012</v>
      </c>
      <c r="B30" s="72">
        <f>SUM('A23'!B40,'A24'!B30)</f>
        <v>288710.86107934359</v>
      </c>
      <c r="C30" s="72">
        <f>SUM('A23'!C40,'A24'!C30)</f>
        <v>72133.041258656842</v>
      </c>
      <c r="D30" s="72">
        <f>SUM('A23'!D40,'A24'!D30)</f>
        <v>870885.08411304955</v>
      </c>
      <c r="E30" s="73">
        <f>SUM('A23'!E40,'A24'!E30)</f>
        <v>1159595.9451923931</v>
      </c>
      <c r="F30" s="74">
        <f>SUM('A23'!F40,'A24'!F30)</f>
        <v>131862</v>
      </c>
      <c r="G30" s="74">
        <f>SUM('A23'!G40,'A24'!G30)</f>
        <v>151897</v>
      </c>
      <c r="H30" s="74">
        <f>SUM('A23'!H40,'A24'!H30)</f>
        <v>240542.73300000001</v>
      </c>
      <c r="I30" s="73">
        <f>SUM('A23'!I40,'A24'!I30)</f>
        <v>524301.73300000001</v>
      </c>
      <c r="J30" s="48">
        <f>SUM('A23'!J40,'A24'!J30)</f>
        <v>1683897.6781923932</v>
      </c>
    </row>
    <row r="31" spans="1:10" ht="15.75" thickBot="1" x14ac:dyDescent="0.3">
      <c r="A31" s="70">
        <v>2013</v>
      </c>
      <c r="B31" s="72">
        <f>SUM('A23'!B41,'A24'!B31)</f>
        <v>250770.10621773609</v>
      </c>
      <c r="C31" s="72">
        <f>SUM('A23'!C41,'A24'!C31)</f>
        <v>108702.67515904858</v>
      </c>
      <c r="D31" s="72">
        <f>SUM('A23'!D41,'A24'!D31)</f>
        <v>1036776.2850464446</v>
      </c>
      <c r="E31" s="73">
        <f>SUM('A23'!E41,'A24'!E31)</f>
        <v>1287546.3912641807</v>
      </c>
      <c r="F31" s="74">
        <f>SUM('A23'!F41,'A24'!F31)</f>
        <v>135840</v>
      </c>
      <c r="G31" s="74">
        <f>SUM('A23'!G41,'A24'!G31)</f>
        <v>134329</v>
      </c>
      <c r="H31" s="74">
        <f>SUM('A23'!H41,'A24'!H31)</f>
        <v>258714.05100000001</v>
      </c>
      <c r="I31" s="73">
        <f>SUM('A23'!I41,'A24'!I31)</f>
        <v>528883.05099999998</v>
      </c>
      <c r="J31" s="48">
        <f>SUM('A23'!J41,'A24'!J31)</f>
        <v>1816429.4422641806</v>
      </c>
    </row>
    <row r="32" spans="1:10" ht="15.75" thickBot="1" x14ac:dyDescent="0.3">
      <c r="A32" s="70">
        <v>2014</v>
      </c>
      <c r="B32" s="72">
        <f>SUM('A23'!B42,'A24'!B32)</f>
        <v>486140.57120588527</v>
      </c>
      <c r="C32" s="72">
        <f>SUM('A23'!C42,'A24'!C32)</f>
        <v>64973.778041249345</v>
      </c>
      <c r="D32" s="72">
        <f>SUM('A23'!D42,'A24'!D32)</f>
        <v>1089174.6171970498</v>
      </c>
      <c r="E32" s="73">
        <f>SUM('A23'!E42,'A24'!E32)</f>
        <v>1575315.1884029352</v>
      </c>
      <c r="F32" s="74">
        <f>SUM('A23'!F42,'A24'!F32)</f>
        <v>234177</v>
      </c>
      <c r="G32" s="74">
        <f>SUM('A23'!G42,'A24'!G32)</f>
        <v>211248</v>
      </c>
      <c r="H32" s="74">
        <f>SUM('A23'!H42,'A24'!H32)</f>
        <v>294892.24900000001</v>
      </c>
      <c r="I32" s="73">
        <f>SUM('A23'!I42,'A24'!I32)</f>
        <v>740317.24900000007</v>
      </c>
      <c r="J32" s="48">
        <f>SUM('A23'!J42,'A24'!J32)</f>
        <v>2315632.4374029352</v>
      </c>
    </row>
    <row r="33" spans="1:10" ht="15.75" thickBot="1" x14ac:dyDescent="0.3">
      <c r="A33" s="70">
        <v>2015</v>
      </c>
      <c r="B33" s="72">
        <f>SUM('A23'!B43,'A24'!B33)</f>
        <v>384173.58585881221</v>
      </c>
      <c r="C33" s="72">
        <f>SUM('A23'!C43,'A24'!C33)</f>
        <v>89959.830684929504</v>
      </c>
      <c r="D33" s="72">
        <f>SUM('A23'!D43,'A24'!D33)</f>
        <v>1234742.9439943309</v>
      </c>
      <c r="E33" s="73">
        <f>SUM('A23'!E43,'A24'!E33)</f>
        <v>1618916.529853143</v>
      </c>
      <c r="F33" s="74">
        <f>SUM('A23'!F43,'A24'!F33)</f>
        <v>180576</v>
      </c>
      <c r="G33" s="74">
        <f>SUM('A23'!G43,'A24'!G33)</f>
        <v>130525</v>
      </c>
      <c r="H33" s="74">
        <f>SUM('A23'!H43,'A24'!H33)</f>
        <v>356839.91500000004</v>
      </c>
      <c r="I33" s="73">
        <f>SUM('A23'!I43,'A24'!I33)</f>
        <v>667940.91500000004</v>
      </c>
      <c r="J33" s="48">
        <f>SUM('A23'!J43,'A24'!J33)</f>
        <v>2286857.4448531428</v>
      </c>
    </row>
    <row r="34" spans="1:10" ht="15.75" thickBot="1" x14ac:dyDescent="0.3">
      <c r="A34" s="109">
        <v>2016</v>
      </c>
      <c r="B34" s="127">
        <f>SUM('A23'!B44,'A24'!B34)</f>
        <v>401682.51876346406</v>
      </c>
      <c r="C34" s="127">
        <f>SUM('A23'!C44,'A24'!C34)</f>
        <v>42359.307056016536</v>
      </c>
      <c r="D34" s="127">
        <f>SUM('A23'!D44,'A24'!D34)</f>
        <v>713607.12439904455</v>
      </c>
      <c r="E34" s="128">
        <f>SUM('A23'!E44,'A24'!E34)</f>
        <v>1115289.6431625085</v>
      </c>
      <c r="F34" s="129">
        <f>SUM('A23'!F44,'A24'!F34)</f>
        <v>204317</v>
      </c>
      <c r="G34" s="129">
        <f>SUM('A23'!G44,'A24'!G34)</f>
        <v>113273</v>
      </c>
      <c r="H34" s="129">
        <f>SUM('A23'!H44,'A24'!H34)</f>
        <v>246423.095</v>
      </c>
      <c r="I34" s="128">
        <f>SUM('A23'!I44,'A24'!I34)</f>
        <v>564013.09499999997</v>
      </c>
      <c r="J34" s="130">
        <f>SUM('A23'!J44,'A24'!J34)</f>
        <v>1679302.7381625087</v>
      </c>
    </row>
    <row r="35" spans="1:10" ht="15.75" thickBot="1" x14ac:dyDescent="0.3">
      <c r="A35" s="109">
        <v>2017</v>
      </c>
      <c r="B35" s="127">
        <f>SUM('A23'!B45,'A24'!B35)</f>
        <v>222012.29289042653</v>
      </c>
      <c r="C35" s="127">
        <f>SUM('A23'!C45,'A24'!C35)</f>
        <v>44822.156434305543</v>
      </c>
      <c r="D35" s="127">
        <f>SUM('A23'!D45,'A24'!D35)</f>
        <v>762695.12179854012</v>
      </c>
      <c r="E35" s="128">
        <f>SUM('A23'!E45,'A24'!E35)</f>
        <v>984707.4146889667</v>
      </c>
      <c r="F35" s="129">
        <f>SUM('A23'!F45,'A24'!F35)</f>
        <v>162629</v>
      </c>
      <c r="G35" s="129">
        <f>SUM('A23'!G45,'A24'!G35)</f>
        <v>131379</v>
      </c>
      <c r="H35" s="129">
        <f>SUM('A23'!H45,'A24'!H35)</f>
        <v>335892.25099999999</v>
      </c>
      <c r="I35" s="128">
        <f>SUM('A23'!I45,'A24'!I35)</f>
        <v>629900.25099999993</v>
      </c>
      <c r="J35" s="130">
        <f>SUM('A23'!J45,'A24'!J35)</f>
        <v>1614607.6656889669</v>
      </c>
    </row>
    <row r="36" spans="1:10" ht="15.75" thickBot="1" x14ac:dyDescent="0.3">
      <c r="A36" s="109">
        <v>2018</v>
      </c>
      <c r="B36" s="110">
        <f>SUM('A23'!B46,'A24'!B36)</f>
        <v>158929.43173548917</v>
      </c>
      <c r="C36" s="110">
        <f>SUM('A23'!C46,'A24'!C36)</f>
        <v>65693.011572284478</v>
      </c>
      <c r="D36" s="110">
        <f>SUM('A23'!D46,'A24'!D36)</f>
        <v>516838.9005942425</v>
      </c>
      <c r="E36" s="111">
        <f>SUM('A23'!E46,'A24'!E36)</f>
        <v>675768.33232973167</v>
      </c>
      <c r="F36" s="112">
        <f>SUM('A23'!F46,'A24'!F36)</f>
        <v>123389</v>
      </c>
      <c r="G36" s="112">
        <f>SUM('A23'!G46,'A24'!G36)</f>
        <v>101759</v>
      </c>
      <c r="H36" s="112">
        <f>SUM('A23'!H46,'A24'!H36)</f>
        <v>338835.03100000002</v>
      </c>
      <c r="I36" s="111">
        <f>SUM('A23'!I46,'A24'!I36)</f>
        <v>563983.03099999996</v>
      </c>
      <c r="J36" s="113">
        <f>SUM('A23'!J46,'A24'!J36)</f>
        <v>1239751.3633297316</v>
      </c>
    </row>
    <row r="37" spans="1:10" ht="15.75" thickBot="1" x14ac:dyDescent="0.3">
      <c r="A37" s="109">
        <v>2019</v>
      </c>
      <c r="B37" s="110">
        <f>SUM('A23'!B47,'A24'!B37)</f>
        <v>196973.0027179553</v>
      </c>
      <c r="C37" s="110">
        <f>SUM('A23'!C47,'A24'!C37)</f>
        <v>69417.418012116454</v>
      </c>
      <c r="D37" s="110">
        <f>SUM('A23'!D47,'A24'!D37)</f>
        <v>459497.49026779062</v>
      </c>
      <c r="E37" s="111">
        <f>SUM('A23'!E47,'A24'!E37)</f>
        <v>656470.49298574589</v>
      </c>
      <c r="F37" s="112">
        <f>SUM('A23'!F47,'A24'!F37)</f>
        <v>104492</v>
      </c>
      <c r="G37" s="112">
        <f>SUM('A23'!G47,'A24'!G37)</f>
        <v>84489</v>
      </c>
      <c r="H37" s="112">
        <f>SUM('A23'!H47,'A24'!H37)</f>
        <v>378468.76699999999</v>
      </c>
      <c r="I37" s="111">
        <f>SUM('A23'!I47,'A24'!I37)</f>
        <v>567449.76699999999</v>
      </c>
      <c r="J37" s="113">
        <f>SUM('A23'!J47,'A24'!J37)</f>
        <v>1223920.2599857459</v>
      </c>
    </row>
    <row r="38" spans="1:10" ht="15.75" thickBot="1" x14ac:dyDescent="0.3">
      <c r="A38" s="109">
        <v>2020</v>
      </c>
      <c r="B38" s="110">
        <f>SUM('A23'!B48,'A24'!B38)</f>
        <v>243687</v>
      </c>
      <c r="C38" s="110">
        <f>SUM('A23'!C48,'A24'!C38)</f>
        <v>40984</v>
      </c>
      <c r="D38" s="110">
        <f>SUM('A23'!D48,'A24'!D38)</f>
        <v>459354.33155140502</v>
      </c>
      <c r="E38" s="111">
        <f>SUM('A23'!E48,'A24'!E38)</f>
        <v>703041.33155140502</v>
      </c>
      <c r="F38" s="112">
        <f>SUM('A23'!F48,'A24'!F38)</f>
        <v>40045</v>
      </c>
      <c r="G38" s="112">
        <f>SUM('A23'!G48,'A24'!G38)</f>
        <v>50137</v>
      </c>
      <c r="H38" s="112">
        <f>SUM('A23'!H48,'A24'!H38)</f>
        <v>310678.49099999998</v>
      </c>
      <c r="I38" s="111">
        <f>SUM('A23'!I48,'A24'!I38)</f>
        <v>400860.49099999998</v>
      </c>
      <c r="J38" s="113">
        <f>SUM('A23'!J48,'A24'!J38)</f>
        <v>1103901.8225514051</v>
      </c>
    </row>
    <row r="39" spans="1:10" ht="15.75" thickBot="1" x14ac:dyDescent="0.3">
      <c r="A39" s="109">
        <v>2021</v>
      </c>
      <c r="B39" s="110">
        <f>SUM('A23'!B49,'A24'!B39)</f>
        <v>257553</v>
      </c>
      <c r="C39" s="110">
        <f>SUM('A23'!C49,'A24'!C39)</f>
        <v>66066</v>
      </c>
      <c r="D39" s="110">
        <f>SUM('A23'!D49,'A24'!D39)</f>
        <v>491286.10765610042</v>
      </c>
      <c r="E39" s="111">
        <f>SUM('A23'!E49,'A24'!E39)</f>
        <v>748839.1076561003</v>
      </c>
      <c r="F39" s="112">
        <f>SUM('A23'!F49,'A24'!F39)</f>
        <v>98675</v>
      </c>
      <c r="G39" s="112">
        <f>SUM('A23'!G49,'A24'!G39)</f>
        <v>90884</v>
      </c>
      <c r="H39" s="112">
        <f>SUM('A23'!H49,'A24'!H39)</f>
        <v>377143.45600000001</v>
      </c>
      <c r="I39" s="111">
        <f>SUM('A23'!I49,'A24'!I39)</f>
        <v>566702.45600000001</v>
      </c>
      <c r="J39" s="113">
        <f>SUM('A23'!J49,'A24'!J39)</f>
        <v>1315541.5636561003</v>
      </c>
    </row>
    <row r="40" spans="1:10" ht="15.75" thickBot="1" x14ac:dyDescent="0.3">
      <c r="A40" s="187">
        <v>2022</v>
      </c>
      <c r="B40" s="110">
        <f>SUM('A23'!B50,'A24'!B40)</f>
        <v>282058</v>
      </c>
      <c r="C40" s="110">
        <f>SUM('A23'!C50,'A24'!C40)</f>
        <v>51921</v>
      </c>
      <c r="D40" s="110">
        <f>SUM('A23'!D50,'A24'!D40)</f>
        <v>732143.06959793111</v>
      </c>
      <c r="E40" s="111">
        <f>SUM('A23'!E50,'A24'!E40)</f>
        <v>1014201.0695979311</v>
      </c>
      <c r="F40" s="112">
        <f>SUM('A23'!F50,'A24'!F40)</f>
        <v>92269</v>
      </c>
      <c r="G40" s="112">
        <f>SUM('A23'!G50,'A24'!G40)</f>
        <v>111613</v>
      </c>
      <c r="H40" s="112">
        <f>SUM('A23'!H50,'A24'!H40)</f>
        <v>408618.35878999997</v>
      </c>
      <c r="I40" s="111">
        <f>SUM('A23'!I50,'A24'!I40)</f>
        <v>612500.35878999997</v>
      </c>
      <c r="J40" s="113">
        <f>SUM('A23'!J50,'A24'!J40)</f>
        <v>1626701.4283879311</v>
      </c>
    </row>
    <row r="41" spans="1:10" x14ac:dyDescent="0.25">
      <c r="A41" s="126" t="s">
        <v>160</v>
      </c>
    </row>
    <row r="42" spans="1:10" x14ac:dyDescent="0.25">
      <c r="A42" s="201" t="s">
        <v>161</v>
      </c>
    </row>
    <row r="100" spans="1:53" s="75" customFormat="1" x14ac:dyDescent="0.25">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6"/>
      <c r="AO100" s="76"/>
      <c r="AP100" s="76"/>
      <c r="AQ100" s="76"/>
      <c r="AR100" s="76"/>
      <c r="AS100" s="76"/>
      <c r="AT100" s="76"/>
      <c r="AU100" s="76"/>
      <c r="AV100" s="76"/>
      <c r="AW100" s="76"/>
      <c r="AX100" s="76"/>
      <c r="AY100" s="76"/>
      <c r="AZ100" s="76"/>
      <c r="BA100" s="76"/>
    </row>
    <row r="102" spans="1:53" ht="15.75" thickBot="1" x14ac:dyDescent="0.3">
      <c r="A102" s="6" t="s">
        <v>152</v>
      </c>
    </row>
    <row r="103" spans="1:53" ht="33" thickBot="1" x14ac:dyDescent="0.3">
      <c r="A103" s="69" t="s">
        <v>5</v>
      </c>
      <c r="B103" s="38" t="s">
        <v>118</v>
      </c>
      <c r="C103" s="93" t="s">
        <v>101</v>
      </c>
      <c r="D103" s="93" t="s">
        <v>119</v>
      </c>
      <c r="E103" s="71" t="s">
        <v>103</v>
      </c>
      <c r="F103" s="93" t="s">
        <v>120</v>
      </c>
      <c r="G103" s="93" t="s">
        <v>121</v>
      </c>
      <c r="H103" s="93" t="s">
        <v>114</v>
      </c>
      <c r="I103" s="71" t="s">
        <v>107</v>
      </c>
      <c r="J103" s="93" t="s">
        <v>108</v>
      </c>
    </row>
    <row r="104" spans="1:53" ht="15.75" thickBot="1" x14ac:dyDescent="0.3">
      <c r="A104" s="77" t="s">
        <v>15</v>
      </c>
      <c r="B104" s="79">
        <f t="shared" ref="B104:G104" si="0">IFERROR(AVERAGEIFS(B$2:B$83,$A$2:$A$83,"&gt;=1985",$A$2:$A$83,"&lt;=1995"),"")</f>
        <v>375932.94770704681</v>
      </c>
      <c r="C104" s="79">
        <f t="shared" si="0"/>
        <v>42302.65988387273</v>
      </c>
      <c r="D104" s="79">
        <f t="shared" si="0"/>
        <v>769804.36162871355</v>
      </c>
      <c r="E104" s="73">
        <f t="shared" si="0"/>
        <v>1145737.3093357603</v>
      </c>
      <c r="F104" s="74">
        <f t="shared" si="0"/>
        <v>215123.63636363635</v>
      </c>
      <c r="G104" s="79">
        <f t="shared" si="0"/>
        <v>382806.72727272729</v>
      </c>
      <c r="H104" s="79">
        <f>IFERROR(AVERAGEIFS(H$2:H$83,$A$2:$A$83,"&gt;=1985",$A$2:$A$83,"&lt;=1995"),"")</f>
        <v>423079.71340235526</v>
      </c>
      <c r="I104" s="73">
        <f>IFERROR(AVERAGEIFS(I$2:I$83,$A$2:$A$83,"&gt;=1985",$A$2:$A$83,"&lt;=1995"),"")</f>
        <v>1021010.0770387189</v>
      </c>
      <c r="J104" s="48">
        <f>IFERROR(AVERAGEIFS(J$2:J$83,$A$2:$A$83,"&gt;=1985",$A$2:$A$83,"&lt;=1995"),"")</f>
        <v>2166747.3863744796</v>
      </c>
    </row>
    <row r="105" spans="1:53" ht="15.75" thickBot="1" x14ac:dyDescent="0.3">
      <c r="A105" s="77" t="s">
        <v>16</v>
      </c>
      <c r="B105" s="79">
        <f t="shared" ref="B105:G105" si="1">IFERROR(AVERAGEIFS(B$2:B$83,$A$2:$A$83,"&gt;=1996",$A$2:$A$83,"&lt;=1998"),"")</f>
        <v>274637.4121284323</v>
      </c>
      <c r="C105" s="79">
        <f t="shared" si="1"/>
        <v>66095.311712581082</v>
      </c>
      <c r="D105" s="79">
        <f t="shared" si="1"/>
        <v>359509.04811381176</v>
      </c>
      <c r="E105" s="73">
        <f t="shared" si="1"/>
        <v>634146.46024224407</v>
      </c>
      <c r="F105" s="74">
        <f t="shared" si="1"/>
        <v>90944.333333333328</v>
      </c>
      <c r="G105" s="79">
        <f t="shared" si="1"/>
        <v>26212.666666666668</v>
      </c>
      <c r="H105" s="79">
        <f>IFERROR(AVERAGEIFS(H$2:H$83,$A$2:$A$83,"&gt;=1996",$A$2:$A$83,"&lt;=1998"),"")</f>
        <v>233957.64333333334</v>
      </c>
      <c r="I105" s="73">
        <f>IFERROR(AVERAGEIFS(I$2:I$83,$A$2:$A$83,"&gt;=1996",$A$2:$A$83,"&lt;=1998"),"")</f>
        <v>351114.64333333331</v>
      </c>
      <c r="J105" s="48">
        <f>IFERROR(AVERAGEIFS(J$2:J$83,$A$2:$A$83,"&gt;=1996",$A$2:$A$83,"&lt;=1998"),"")</f>
        <v>985261.10357557738</v>
      </c>
    </row>
    <row r="106" spans="1:53" ht="15.75" thickBot="1" x14ac:dyDescent="0.3">
      <c r="A106" s="5" t="s">
        <v>17</v>
      </c>
      <c r="B106" s="79">
        <f t="shared" ref="B106:J106" si="2">IFERROR(AVERAGEIFS(B$2:B$83,$A$2:$A$83,"&gt;=1999",$A$2:$A$83,"&lt;=2008"),"")</f>
        <v>347904.56887676357</v>
      </c>
      <c r="C106" s="79">
        <f t="shared" si="2"/>
        <v>87078.34201026526</v>
      </c>
      <c r="D106" s="79">
        <f t="shared" si="2"/>
        <v>641833.89799324202</v>
      </c>
      <c r="E106" s="73">
        <f t="shared" si="2"/>
        <v>989738.46687000559</v>
      </c>
      <c r="F106" s="74">
        <f t="shared" si="2"/>
        <v>157683.29999999999</v>
      </c>
      <c r="G106" s="79">
        <f t="shared" si="2"/>
        <v>155222.6</v>
      </c>
      <c r="H106" s="79">
        <f t="shared" si="2"/>
        <v>270295.96058987203</v>
      </c>
      <c r="I106" s="73">
        <f t="shared" si="2"/>
        <v>583201.86058987188</v>
      </c>
      <c r="J106" s="48">
        <f t="shared" si="2"/>
        <v>1572940.3274598776</v>
      </c>
    </row>
    <row r="107" spans="1:53" ht="15.75" thickBot="1" x14ac:dyDescent="0.3">
      <c r="A107" s="70">
        <v>2009</v>
      </c>
      <c r="B107" s="72">
        <f t="shared" ref="B107:J120" si="3">IF(VLOOKUP($A107,$A$3:$Z$92,COLUMN(B107),FALSE)="","",VLOOKUP($A107,$A$3:$Z$92,COLUMN(B107),FALSE))</f>
        <v>272916.64331402752</v>
      </c>
      <c r="C107" s="72">
        <f t="shared" si="3"/>
        <v>76745.586174258031</v>
      </c>
      <c r="D107" s="72">
        <f t="shared" si="3"/>
        <v>532832.16974862223</v>
      </c>
      <c r="E107" s="73">
        <f t="shared" si="3"/>
        <v>805748.81306264969</v>
      </c>
      <c r="F107" s="74">
        <f t="shared" si="3"/>
        <v>119175</v>
      </c>
      <c r="G107" s="74">
        <f t="shared" si="3"/>
        <v>140434</v>
      </c>
      <c r="H107" s="74">
        <f t="shared" si="3"/>
        <v>248393.10499999998</v>
      </c>
      <c r="I107" s="73">
        <f t="shared" si="3"/>
        <v>508002.10499999998</v>
      </c>
      <c r="J107" s="48">
        <f t="shared" si="3"/>
        <v>1313750.9180626497</v>
      </c>
    </row>
    <row r="108" spans="1:53" ht="15.75" thickBot="1" x14ac:dyDescent="0.3">
      <c r="A108" s="70">
        <v>2010</v>
      </c>
      <c r="B108" s="72">
        <f t="shared" si="3"/>
        <v>269031.42227860104</v>
      </c>
      <c r="C108" s="72">
        <f t="shared" si="3"/>
        <v>59663.98783651449</v>
      </c>
      <c r="D108" s="72">
        <f t="shared" si="3"/>
        <v>854503.44180463813</v>
      </c>
      <c r="E108" s="73">
        <f t="shared" si="3"/>
        <v>1123534.8640832391</v>
      </c>
      <c r="F108" s="74">
        <f t="shared" si="3"/>
        <v>149352</v>
      </c>
      <c r="G108" s="74">
        <f t="shared" si="3"/>
        <v>155064</v>
      </c>
      <c r="H108" s="74">
        <f t="shared" si="3"/>
        <v>190622.59433601328</v>
      </c>
      <c r="I108" s="73">
        <f t="shared" si="3"/>
        <v>495038.59433601325</v>
      </c>
      <c r="J108" s="48">
        <f t="shared" si="3"/>
        <v>1618573.4584192524</v>
      </c>
    </row>
    <row r="109" spans="1:53" ht="15.75" thickBot="1" x14ac:dyDescent="0.3">
      <c r="A109" s="70">
        <v>2011</v>
      </c>
      <c r="B109" s="72">
        <f t="shared" si="3"/>
        <v>332774.39575122052</v>
      </c>
      <c r="C109" s="72">
        <f t="shared" si="3"/>
        <v>76076.170768977929</v>
      </c>
      <c r="D109" s="72">
        <f t="shared" si="3"/>
        <v>849033.13530433772</v>
      </c>
      <c r="E109" s="73">
        <f t="shared" si="3"/>
        <v>1181807.5310555582</v>
      </c>
      <c r="F109" s="74">
        <f t="shared" si="3"/>
        <v>141279</v>
      </c>
      <c r="G109" s="74">
        <f t="shared" si="3"/>
        <v>221237</v>
      </c>
      <c r="H109" s="74">
        <f t="shared" si="3"/>
        <v>315908.30599999998</v>
      </c>
      <c r="I109" s="73">
        <f t="shared" si="3"/>
        <v>678424.30599999998</v>
      </c>
      <c r="J109" s="48">
        <f t="shared" si="3"/>
        <v>1860231.8370555583</v>
      </c>
    </row>
    <row r="110" spans="1:53" ht="15.75" thickBot="1" x14ac:dyDescent="0.3">
      <c r="A110" s="70">
        <v>2012</v>
      </c>
      <c r="B110" s="72">
        <f t="shared" si="3"/>
        <v>288710.86107934359</v>
      </c>
      <c r="C110" s="72">
        <f t="shared" si="3"/>
        <v>72133.041258656842</v>
      </c>
      <c r="D110" s="72">
        <f t="shared" si="3"/>
        <v>870885.08411304955</v>
      </c>
      <c r="E110" s="73">
        <f t="shared" si="3"/>
        <v>1159595.9451923931</v>
      </c>
      <c r="F110" s="74">
        <f t="shared" si="3"/>
        <v>131862</v>
      </c>
      <c r="G110" s="74">
        <f t="shared" si="3"/>
        <v>151897</v>
      </c>
      <c r="H110" s="74">
        <f t="shared" si="3"/>
        <v>240542.73300000001</v>
      </c>
      <c r="I110" s="73">
        <f t="shared" si="3"/>
        <v>524301.73300000001</v>
      </c>
      <c r="J110" s="48">
        <f t="shared" si="3"/>
        <v>1683897.6781923932</v>
      </c>
    </row>
    <row r="111" spans="1:53" ht="15.75" thickBot="1" x14ac:dyDescent="0.3">
      <c r="A111" s="70">
        <v>2013</v>
      </c>
      <c r="B111" s="72">
        <f t="shared" si="3"/>
        <v>250770.10621773609</v>
      </c>
      <c r="C111" s="72">
        <f t="shared" si="3"/>
        <v>108702.67515904858</v>
      </c>
      <c r="D111" s="72">
        <f t="shared" si="3"/>
        <v>1036776.2850464446</v>
      </c>
      <c r="E111" s="73">
        <f t="shared" si="3"/>
        <v>1287546.3912641807</v>
      </c>
      <c r="F111" s="74">
        <f t="shared" si="3"/>
        <v>135840</v>
      </c>
      <c r="G111" s="74">
        <f t="shared" si="3"/>
        <v>134329</v>
      </c>
      <c r="H111" s="74">
        <f t="shared" si="3"/>
        <v>258714.05100000001</v>
      </c>
      <c r="I111" s="73">
        <f t="shared" si="3"/>
        <v>528883.05099999998</v>
      </c>
      <c r="J111" s="48">
        <f t="shared" si="3"/>
        <v>1816429.4422641806</v>
      </c>
    </row>
    <row r="112" spans="1:53" ht="15.75" thickBot="1" x14ac:dyDescent="0.3">
      <c r="A112" s="70">
        <v>2014</v>
      </c>
      <c r="B112" s="72">
        <f t="shared" si="3"/>
        <v>486140.57120588527</v>
      </c>
      <c r="C112" s="72">
        <f t="shared" si="3"/>
        <v>64973.778041249345</v>
      </c>
      <c r="D112" s="72">
        <f t="shared" si="3"/>
        <v>1089174.6171970498</v>
      </c>
      <c r="E112" s="73">
        <f t="shared" si="3"/>
        <v>1575315.1884029352</v>
      </c>
      <c r="F112" s="74">
        <f t="shared" si="3"/>
        <v>234177</v>
      </c>
      <c r="G112" s="74">
        <f t="shared" si="3"/>
        <v>211248</v>
      </c>
      <c r="H112" s="74">
        <f t="shared" si="3"/>
        <v>294892.24900000001</v>
      </c>
      <c r="I112" s="73">
        <f t="shared" si="3"/>
        <v>740317.24900000007</v>
      </c>
      <c r="J112" s="48">
        <f t="shared" si="3"/>
        <v>2315632.4374029352</v>
      </c>
    </row>
    <row r="113" spans="1:10" ht="15.75" thickBot="1" x14ac:dyDescent="0.3">
      <c r="A113" s="70">
        <v>2015</v>
      </c>
      <c r="B113" s="72">
        <f t="shared" si="3"/>
        <v>384173.58585881221</v>
      </c>
      <c r="C113" s="72">
        <f t="shared" si="3"/>
        <v>89959.830684929504</v>
      </c>
      <c r="D113" s="72">
        <f t="shared" si="3"/>
        <v>1234742.9439943309</v>
      </c>
      <c r="E113" s="73">
        <f t="shared" si="3"/>
        <v>1618916.529853143</v>
      </c>
      <c r="F113" s="74">
        <f t="shared" si="3"/>
        <v>180576</v>
      </c>
      <c r="G113" s="74">
        <f t="shared" si="3"/>
        <v>130525</v>
      </c>
      <c r="H113" s="74">
        <f t="shared" si="3"/>
        <v>356839.91500000004</v>
      </c>
      <c r="I113" s="73">
        <f t="shared" si="3"/>
        <v>667940.91500000004</v>
      </c>
      <c r="J113" s="48">
        <f t="shared" si="3"/>
        <v>2286857.4448531428</v>
      </c>
    </row>
    <row r="114" spans="1:10" ht="15.75" thickBot="1" x14ac:dyDescent="0.3">
      <c r="A114" s="70">
        <v>2016</v>
      </c>
      <c r="B114" s="72">
        <f t="shared" si="3"/>
        <v>401682.51876346406</v>
      </c>
      <c r="C114" s="72">
        <f t="shared" si="3"/>
        <v>42359.307056016536</v>
      </c>
      <c r="D114" s="72">
        <f t="shared" si="3"/>
        <v>713607.12439904455</v>
      </c>
      <c r="E114" s="73">
        <f t="shared" si="3"/>
        <v>1115289.6431625085</v>
      </c>
      <c r="F114" s="74">
        <f t="shared" si="3"/>
        <v>204317</v>
      </c>
      <c r="G114" s="74">
        <f t="shared" si="3"/>
        <v>113273</v>
      </c>
      <c r="H114" s="74">
        <f t="shared" si="3"/>
        <v>246423.095</v>
      </c>
      <c r="I114" s="73">
        <f t="shared" si="3"/>
        <v>564013.09499999997</v>
      </c>
      <c r="J114" s="48">
        <f t="shared" si="3"/>
        <v>1679302.7381625087</v>
      </c>
    </row>
    <row r="115" spans="1:10" ht="15.75" thickBot="1" x14ac:dyDescent="0.3">
      <c r="A115" s="70">
        <v>2017</v>
      </c>
      <c r="B115" s="72">
        <f t="shared" si="3"/>
        <v>222012.29289042653</v>
      </c>
      <c r="C115" s="72">
        <f t="shared" si="3"/>
        <v>44822.156434305543</v>
      </c>
      <c r="D115" s="72">
        <f t="shared" si="3"/>
        <v>762695.12179854012</v>
      </c>
      <c r="E115" s="73">
        <f t="shared" si="3"/>
        <v>984707.4146889667</v>
      </c>
      <c r="F115" s="74">
        <f t="shared" si="3"/>
        <v>162629</v>
      </c>
      <c r="G115" s="74">
        <f t="shared" si="3"/>
        <v>131379</v>
      </c>
      <c r="H115" s="74">
        <f t="shared" si="3"/>
        <v>335892.25099999999</v>
      </c>
      <c r="I115" s="73">
        <f t="shared" si="3"/>
        <v>629900.25099999993</v>
      </c>
      <c r="J115" s="48">
        <f t="shared" si="3"/>
        <v>1614607.6656889669</v>
      </c>
    </row>
    <row r="116" spans="1:10" ht="15.75" thickBot="1" x14ac:dyDescent="0.3">
      <c r="A116" s="70">
        <v>2018</v>
      </c>
      <c r="B116" s="72">
        <f t="shared" si="3"/>
        <v>158929.43173548917</v>
      </c>
      <c r="C116" s="72">
        <f t="shared" si="3"/>
        <v>65693.011572284478</v>
      </c>
      <c r="D116" s="72">
        <f t="shared" si="3"/>
        <v>516838.9005942425</v>
      </c>
      <c r="E116" s="73">
        <f t="shared" si="3"/>
        <v>675768.33232973167</v>
      </c>
      <c r="F116" s="74">
        <f t="shared" si="3"/>
        <v>123389</v>
      </c>
      <c r="G116" s="74">
        <f t="shared" si="3"/>
        <v>101759</v>
      </c>
      <c r="H116" s="74">
        <f t="shared" si="3"/>
        <v>338835.03100000002</v>
      </c>
      <c r="I116" s="73">
        <f t="shared" si="3"/>
        <v>563983.03099999996</v>
      </c>
      <c r="J116" s="48">
        <f t="shared" si="3"/>
        <v>1239751.3633297316</v>
      </c>
    </row>
    <row r="117" spans="1:10" ht="15.75" thickBot="1" x14ac:dyDescent="0.3">
      <c r="A117" s="70">
        <v>2019</v>
      </c>
      <c r="B117" s="72">
        <f t="shared" si="3"/>
        <v>196973.0027179553</v>
      </c>
      <c r="C117" s="72">
        <f t="shared" si="3"/>
        <v>69417.418012116454</v>
      </c>
      <c r="D117" s="72">
        <f t="shared" si="3"/>
        <v>459497.49026779062</v>
      </c>
      <c r="E117" s="73">
        <f t="shared" si="3"/>
        <v>656470.49298574589</v>
      </c>
      <c r="F117" s="74">
        <f t="shared" si="3"/>
        <v>104492</v>
      </c>
      <c r="G117" s="74">
        <f t="shared" si="3"/>
        <v>84489</v>
      </c>
      <c r="H117" s="74">
        <f t="shared" si="3"/>
        <v>378468.76699999999</v>
      </c>
      <c r="I117" s="73">
        <f t="shared" si="3"/>
        <v>567449.76699999999</v>
      </c>
      <c r="J117" s="48">
        <f t="shared" si="3"/>
        <v>1223920.2599857459</v>
      </c>
    </row>
    <row r="118" spans="1:10" ht="15.75" thickBot="1" x14ac:dyDescent="0.3">
      <c r="A118" s="9">
        <v>2020</v>
      </c>
      <c r="B118" s="79">
        <f t="shared" si="3"/>
        <v>243687</v>
      </c>
      <c r="C118" s="79">
        <f t="shared" si="3"/>
        <v>40984</v>
      </c>
      <c r="D118" s="79">
        <f t="shared" si="3"/>
        <v>459354.33155140502</v>
      </c>
      <c r="E118" s="73">
        <f t="shared" si="3"/>
        <v>703041.33155140502</v>
      </c>
      <c r="F118" s="74">
        <f t="shared" si="3"/>
        <v>40045</v>
      </c>
      <c r="G118" s="79">
        <f t="shared" si="3"/>
        <v>50137</v>
      </c>
      <c r="H118" s="79">
        <f t="shared" si="3"/>
        <v>310678.49099999998</v>
      </c>
      <c r="I118" s="73">
        <f t="shared" si="3"/>
        <v>400860.49099999998</v>
      </c>
      <c r="J118" s="48">
        <f t="shared" si="3"/>
        <v>1103901.8225514051</v>
      </c>
    </row>
    <row r="119" spans="1:10" ht="15.75" thickBot="1" x14ac:dyDescent="0.3">
      <c r="A119" s="9">
        <v>2021</v>
      </c>
      <c r="B119" s="79">
        <f t="shared" si="3"/>
        <v>257553</v>
      </c>
      <c r="C119" s="79">
        <f t="shared" si="3"/>
        <v>66066</v>
      </c>
      <c r="D119" s="79">
        <f t="shared" si="3"/>
        <v>491286.10765610042</v>
      </c>
      <c r="E119" s="73">
        <f t="shared" si="3"/>
        <v>748839.1076561003</v>
      </c>
      <c r="F119" s="74">
        <f t="shared" si="3"/>
        <v>98675</v>
      </c>
      <c r="G119" s="79">
        <f t="shared" si="3"/>
        <v>90884</v>
      </c>
      <c r="H119" s="79">
        <f t="shared" si="3"/>
        <v>377143.45600000001</v>
      </c>
      <c r="I119" s="73">
        <f t="shared" si="3"/>
        <v>566702.45600000001</v>
      </c>
      <c r="J119" s="48">
        <f t="shared" si="3"/>
        <v>1315541.5636561003</v>
      </c>
    </row>
    <row r="120" spans="1:10" ht="15.75" thickBot="1" x14ac:dyDescent="0.3">
      <c r="A120" s="155">
        <v>2022</v>
      </c>
      <c r="B120" s="79">
        <f t="shared" si="3"/>
        <v>282058</v>
      </c>
      <c r="C120" s="79">
        <f t="shared" si="3"/>
        <v>51921</v>
      </c>
      <c r="D120" s="79">
        <f t="shared" si="3"/>
        <v>732143.06959793111</v>
      </c>
      <c r="E120" s="73">
        <f t="shared" si="3"/>
        <v>1014201.0695979311</v>
      </c>
      <c r="F120" s="74">
        <f t="shared" si="3"/>
        <v>92269</v>
      </c>
      <c r="G120" s="79">
        <f t="shared" si="3"/>
        <v>111613</v>
      </c>
      <c r="H120" s="79">
        <f t="shared" si="3"/>
        <v>408618.35878999997</v>
      </c>
      <c r="I120" s="73">
        <f t="shared" si="3"/>
        <v>612500.35878999997</v>
      </c>
      <c r="J120" s="48">
        <f t="shared" si="3"/>
        <v>1626701.4283879311</v>
      </c>
    </row>
    <row r="121" spans="1:10" x14ac:dyDescent="0.25">
      <c r="A121" s="126" t="s">
        <v>160</v>
      </c>
    </row>
    <row r="122" spans="1:10" x14ac:dyDescent="0.25">
      <c r="A122" s="201" t="s">
        <v>161</v>
      </c>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6"/>
  <dimension ref="A1:H23"/>
  <sheetViews>
    <sheetView workbookViewId="0">
      <selection activeCell="F23" sqref="F23"/>
    </sheetView>
  </sheetViews>
  <sheetFormatPr defaultRowHeight="15" x14ac:dyDescent="0.25"/>
  <cols>
    <col min="2" max="2" width="11.5703125" bestFit="1" customWidth="1"/>
    <col min="3" max="3" width="13.28515625" bestFit="1" customWidth="1"/>
    <col min="4" max="4" width="11.5703125" bestFit="1" customWidth="1"/>
    <col min="5" max="5" width="11.5703125" customWidth="1"/>
    <col min="6" max="6" width="17.140625" customWidth="1"/>
    <col min="8" max="8" width="11.28515625" customWidth="1"/>
    <col min="10" max="10" width="11.5703125" bestFit="1" customWidth="1"/>
  </cols>
  <sheetData>
    <row r="1" spans="1:8" ht="32.25" thickBot="1" x14ac:dyDescent="0.3">
      <c r="A1" s="1" t="s">
        <v>5</v>
      </c>
      <c r="B1" s="2" t="s">
        <v>122</v>
      </c>
      <c r="C1" s="2" t="s">
        <v>123</v>
      </c>
      <c r="D1" s="2" t="s">
        <v>124</v>
      </c>
      <c r="E1" s="2" t="s">
        <v>125</v>
      </c>
      <c r="F1" s="3" t="s">
        <v>103</v>
      </c>
      <c r="G1" s="3" t="s">
        <v>107</v>
      </c>
      <c r="H1" s="2" t="s">
        <v>108</v>
      </c>
    </row>
    <row r="2" spans="1:8" x14ac:dyDescent="0.25">
      <c r="A2">
        <v>1999</v>
      </c>
      <c r="B2" s="4">
        <f>'A23'!B27</f>
        <v>198842.1900003</v>
      </c>
      <c r="C2" s="4">
        <f>SUM('A23'!F27:G27)</f>
        <v>122864</v>
      </c>
      <c r="D2" s="4">
        <f>'A23'!H27</f>
        <v>229951.97999999998</v>
      </c>
      <c r="E2" s="4">
        <f>'A23'!D27</f>
        <v>358878.48</v>
      </c>
      <c r="F2" s="4">
        <f>SUM(B2,E2)</f>
        <v>557720.67000030004</v>
      </c>
      <c r="G2" s="4">
        <f>SUM(C2:D2)</f>
        <v>352815.98</v>
      </c>
      <c r="H2" s="4">
        <f>SUM(B2:E2)</f>
        <v>910536.65000030003</v>
      </c>
    </row>
    <row r="3" spans="1:8" x14ac:dyDescent="0.25">
      <c r="A3">
        <v>2000</v>
      </c>
      <c r="B3" s="4">
        <f>'A23'!B28</f>
        <v>186492.77967419999</v>
      </c>
      <c r="C3" s="4">
        <f>SUM('A23'!F28:G28)</f>
        <v>120665</v>
      </c>
      <c r="D3" s="4">
        <f>'A23'!H28</f>
        <v>174855.3327058049</v>
      </c>
      <c r="E3" s="4">
        <f>'A23'!D28</f>
        <v>336259.1</v>
      </c>
      <c r="F3" s="4">
        <f t="shared" ref="F3:F19" si="0">SUM(B3,E3)</f>
        <v>522751.87967419997</v>
      </c>
      <c r="G3" s="4">
        <f t="shared" ref="G3:G15" si="1">SUM(C3:D3)</f>
        <v>295520.3327058049</v>
      </c>
      <c r="H3" s="4">
        <f t="shared" ref="H3:H15" si="2">SUM(B3:E3)</f>
        <v>818272.21238000481</v>
      </c>
    </row>
    <row r="4" spans="1:8" x14ac:dyDescent="0.25">
      <c r="A4">
        <v>2001</v>
      </c>
      <c r="B4" s="4">
        <f>'A23'!B29</f>
        <v>186919.06000010003</v>
      </c>
      <c r="C4" s="4">
        <f>SUM('A23'!F29:G29)</f>
        <v>163638</v>
      </c>
      <c r="D4" s="4">
        <f>'A23'!H29</f>
        <v>211549.3366666667</v>
      </c>
      <c r="E4" s="4">
        <f>'A23'!D29</f>
        <v>704387.33648518356</v>
      </c>
      <c r="F4" s="4">
        <f t="shared" si="0"/>
        <v>891306.39648528362</v>
      </c>
      <c r="G4" s="4">
        <f t="shared" si="1"/>
        <v>375187.33666666667</v>
      </c>
      <c r="H4" s="4">
        <f t="shared" si="2"/>
        <v>1266493.7331519504</v>
      </c>
    </row>
    <row r="5" spans="1:8" x14ac:dyDescent="0.25">
      <c r="A5">
        <v>2002</v>
      </c>
      <c r="B5" s="4">
        <f>'A23'!B30</f>
        <v>357132.58000050002</v>
      </c>
      <c r="C5" s="4">
        <f>SUM('A23'!F30:G30)</f>
        <v>307751</v>
      </c>
      <c r="D5" s="4">
        <f>'A23'!H30</f>
        <v>244613.20977179456</v>
      </c>
      <c r="E5" s="4">
        <f>'A23'!D30</f>
        <v>806959.8786386135</v>
      </c>
      <c r="F5" s="4">
        <f t="shared" si="0"/>
        <v>1164092.4586391135</v>
      </c>
      <c r="G5" s="4">
        <f t="shared" si="1"/>
        <v>552364.2097717945</v>
      </c>
      <c r="H5" s="4">
        <f t="shared" si="2"/>
        <v>1716456.668410908</v>
      </c>
    </row>
    <row r="6" spans="1:8" x14ac:dyDescent="0.25">
      <c r="A6">
        <v>2003</v>
      </c>
      <c r="B6" s="4">
        <f>'A23'!B31</f>
        <v>380152.06000000698</v>
      </c>
      <c r="C6" s="4">
        <f>SUM('A23'!F31:G31)</f>
        <v>368358</v>
      </c>
      <c r="D6" s="4">
        <f>'A23'!H31</f>
        <v>258408.48357160803</v>
      </c>
      <c r="E6" s="4">
        <f>'A23'!D31</f>
        <v>717941.72182741121</v>
      </c>
      <c r="F6" s="4">
        <f t="shared" si="0"/>
        <v>1098093.7818274181</v>
      </c>
      <c r="G6" s="4">
        <f t="shared" si="1"/>
        <v>626766.48357160809</v>
      </c>
      <c r="H6" s="4">
        <f t="shared" si="2"/>
        <v>1724860.2653990262</v>
      </c>
    </row>
    <row r="7" spans="1:8" x14ac:dyDescent="0.25">
      <c r="A7">
        <v>2004</v>
      </c>
      <c r="B7" s="4">
        <f>'A23'!B32</f>
        <v>417018.58484900999</v>
      </c>
      <c r="C7" s="4">
        <f>SUM('A23'!F32:G32)</f>
        <v>456760</v>
      </c>
      <c r="D7" s="4">
        <f>'A23'!H32</f>
        <v>302426.20507893478</v>
      </c>
      <c r="E7" s="4">
        <f>'A23'!D32</f>
        <v>722507.3676470588</v>
      </c>
      <c r="F7" s="4">
        <f t="shared" si="0"/>
        <v>1139525.9524960688</v>
      </c>
      <c r="G7" s="4">
        <f t="shared" si="1"/>
        <v>759186.20507893478</v>
      </c>
      <c r="H7" s="4">
        <f t="shared" si="2"/>
        <v>1898712.1575750036</v>
      </c>
    </row>
    <row r="8" spans="1:8" x14ac:dyDescent="0.25">
      <c r="A8">
        <v>2005</v>
      </c>
      <c r="B8" s="4">
        <f>'A23'!B33</f>
        <v>388640.11459603818</v>
      </c>
      <c r="C8" s="4">
        <f>SUM('A23'!F33:G33)</f>
        <v>443085</v>
      </c>
      <c r="D8" s="4">
        <f>'A23'!H33</f>
        <v>293049</v>
      </c>
      <c r="E8" s="4">
        <f>'A23'!D33</f>
        <v>591659.09545454546</v>
      </c>
      <c r="F8" s="4">
        <f t="shared" si="0"/>
        <v>980299.21005058358</v>
      </c>
      <c r="G8" s="4">
        <f t="shared" si="1"/>
        <v>736134</v>
      </c>
      <c r="H8" s="4">
        <f t="shared" si="2"/>
        <v>1716433.2100505836</v>
      </c>
    </row>
    <row r="9" spans="1:8" x14ac:dyDescent="0.25">
      <c r="A9">
        <v>2006</v>
      </c>
      <c r="B9" s="4">
        <f>'A23'!B34</f>
        <v>360093.95278879459</v>
      </c>
      <c r="C9" s="4">
        <f>SUM('A23'!F34:G34)</f>
        <v>361496</v>
      </c>
      <c r="D9" s="4">
        <f>'A23'!H34</f>
        <v>264092.04395719571</v>
      </c>
      <c r="E9" s="4">
        <f>'A23'!D34</f>
        <v>538710.1</v>
      </c>
      <c r="F9" s="4">
        <f t="shared" si="0"/>
        <v>898804.05278879451</v>
      </c>
      <c r="G9" s="4">
        <f t="shared" si="1"/>
        <v>625588.04395719571</v>
      </c>
      <c r="H9" s="4">
        <f t="shared" si="2"/>
        <v>1524392.0967459902</v>
      </c>
    </row>
    <row r="10" spans="1:8" x14ac:dyDescent="0.25">
      <c r="A10">
        <v>2007</v>
      </c>
      <c r="B10" s="4">
        <f>'A23'!B35</f>
        <v>328268.1368926813</v>
      </c>
      <c r="C10" s="4">
        <f>SUM('A23'!F35:G35)</f>
        <v>284849</v>
      </c>
      <c r="D10" s="4">
        <f>'A23'!H35</f>
        <v>233979.686373089</v>
      </c>
      <c r="E10" s="4">
        <f>'A23'!D35</f>
        <v>429297.5</v>
      </c>
      <c r="F10" s="4">
        <f t="shared" si="0"/>
        <v>757565.63689268124</v>
      </c>
      <c r="G10" s="4">
        <f t="shared" si="1"/>
        <v>518828.68637308897</v>
      </c>
      <c r="H10" s="4">
        <f t="shared" si="2"/>
        <v>1276394.3232657702</v>
      </c>
    </row>
    <row r="11" spans="1:8" x14ac:dyDescent="0.25">
      <c r="A11">
        <v>2008</v>
      </c>
      <c r="B11" s="4">
        <f>'A23'!B36</f>
        <v>172905.33190955612</v>
      </c>
      <c r="C11" s="4">
        <f>SUM('A23'!F36:G36)</f>
        <v>241373</v>
      </c>
      <c r="D11" s="4">
        <f>'A23'!H36</f>
        <v>184054.58600000001</v>
      </c>
      <c r="E11" s="4">
        <f>'A23'!D36</f>
        <v>524952.19999999995</v>
      </c>
      <c r="F11" s="4">
        <f t="shared" si="0"/>
        <v>697857.53190955613</v>
      </c>
      <c r="G11" s="4">
        <f t="shared" si="1"/>
        <v>425427.58600000001</v>
      </c>
      <c r="H11" s="4">
        <f t="shared" si="2"/>
        <v>1123285.117909556</v>
      </c>
    </row>
    <row r="12" spans="1:8" x14ac:dyDescent="0.25">
      <c r="A12">
        <v>2009</v>
      </c>
      <c r="B12" s="4">
        <f>'A23'!B37</f>
        <v>227953.99208685599</v>
      </c>
      <c r="C12" s="4">
        <f>SUM('A23'!F37:G37)</f>
        <v>234087</v>
      </c>
      <c r="D12" s="4">
        <f>'A23'!H37</f>
        <v>209710</v>
      </c>
      <c r="E12" s="4">
        <f>'A23'!D37</f>
        <v>463158.06</v>
      </c>
      <c r="F12" s="4">
        <f t="shared" si="0"/>
        <v>691112.05208685598</v>
      </c>
      <c r="G12" s="4">
        <f t="shared" si="1"/>
        <v>443797</v>
      </c>
      <c r="H12" s="4">
        <f t="shared" si="2"/>
        <v>1134909.052086856</v>
      </c>
    </row>
    <row r="13" spans="1:8" x14ac:dyDescent="0.25">
      <c r="A13">
        <v>2010</v>
      </c>
      <c r="B13" s="4">
        <f>'A23'!B38</f>
        <v>230610.96949835995</v>
      </c>
      <c r="C13" s="4">
        <f>SUM('A23'!F38:G38)</f>
        <v>275660</v>
      </c>
      <c r="D13" s="4">
        <f>'A23'!H38</f>
        <v>165961.31805320998</v>
      </c>
      <c r="E13" s="4">
        <f>'A23'!D38</f>
        <v>780188.71322580648</v>
      </c>
      <c r="F13" s="4">
        <f t="shared" si="0"/>
        <v>1010799.6827241664</v>
      </c>
      <c r="G13" s="4">
        <f t="shared" si="1"/>
        <v>441621.31805320998</v>
      </c>
      <c r="H13" s="4">
        <f t="shared" si="2"/>
        <v>1452421.0007773764</v>
      </c>
    </row>
    <row r="14" spans="1:8" x14ac:dyDescent="0.25">
      <c r="A14">
        <v>2011</v>
      </c>
      <c r="B14" s="4">
        <f>'A23'!B39</f>
        <v>291161.48010510876</v>
      </c>
      <c r="C14" s="4">
        <f>SUM('A23'!F39:G39)</f>
        <v>326892</v>
      </c>
      <c r="D14" s="4">
        <f>'A23'!H39</f>
        <v>283031</v>
      </c>
      <c r="E14" s="4">
        <f>'A23'!D39</f>
        <v>761066.1884905661</v>
      </c>
      <c r="F14" s="4">
        <f t="shared" si="0"/>
        <v>1052227.6685956749</v>
      </c>
      <c r="G14" s="4">
        <f t="shared" si="1"/>
        <v>609923</v>
      </c>
      <c r="H14" s="4">
        <f t="shared" si="2"/>
        <v>1662150.6685956749</v>
      </c>
    </row>
    <row r="15" spans="1:8" x14ac:dyDescent="0.25">
      <c r="A15">
        <v>2012</v>
      </c>
      <c r="B15" s="4">
        <f>'A23'!B40</f>
        <v>242820.7225282857</v>
      </c>
      <c r="C15" s="4">
        <f>SUM('A23'!F40:G40)</f>
        <v>255516</v>
      </c>
      <c r="D15" s="4">
        <f>'A23'!H40</f>
        <v>201258</v>
      </c>
      <c r="E15" s="4">
        <f>'A23'!D40</f>
        <v>782865.20543260407</v>
      </c>
      <c r="F15" s="4">
        <f t="shared" si="0"/>
        <v>1025685.9279608898</v>
      </c>
      <c r="G15" s="4">
        <f t="shared" si="1"/>
        <v>456774</v>
      </c>
      <c r="H15" s="4">
        <f t="shared" si="2"/>
        <v>1482459.9279608899</v>
      </c>
    </row>
    <row r="16" spans="1:8" x14ac:dyDescent="0.25">
      <c r="A16">
        <v>2013</v>
      </c>
      <c r="B16" s="4">
        <f>'A23'!B41</f>
        <v>191388.08531912905</v>
      </c>
      <c r="C16" s="4">
        <f>SUM('A23'!F41:G41)</f>
        <v>232785</v>
      </c>
      <c r="D16" s="4">
        <f>'A23'!H41</f>
        <v>200802</v>
      </c>
      <c r="E16" s="4">
        <f>'A23'!D41</f>
        <v>935834.42996205296</v>
      </c>
      <c r="F16" s="4">
        <f t="shared" si="0"/>
        <v>1127222.515281182</v>
      </c>
      <c r="G16" s="4">
        <f t="shared" ref="G16:G19" si="3">SUM(C16:D16)</f>
        <v>433587</v>
      </c>
      <c r="H16" s="4">
        <f t="shared" ref="H16:H19" si="4">SUM(B16:E16)</f>
        <v>1560809.515281182</v>
      </c>
    </row>
    <row r="17" spans="1:8" x14ac:dyDescent="0.25">
      <c r="A17">
        <v>2014</v>
      </c>
      <c r="B17" s="4">
        <f>'A23'!B42</f>
        <v>435195.40035228</v>
      </c>
      <c r="C17" s="4">
        <f>SUM('A23'!F42:G42)</f>
        <v>409606</v>
      </c>
      <c r="D17" s="4">
        <f>'A23'!H42</f>
        <v>242054</v>
      </c>
      <c r="E17" s="4">
        <f>'A23'!D42</f>
        <v>1005002.8055009117</v>
      </c>
      <c r="F17" s="4">
        <f t="shared" si="0"/>
        <v>1440198.2058531917</v>
      </c>
      <c r="G17" s="4">
        <f t="shared" si="3"/>
        <v>651660</v>
      </c>
      <c r="H17" s="4">
        <f t="shared" si="4"/>
        <v>2091858.2058531917</v>
      </c>
    </row>
    <row r="18" spans="1:8" x14ac:dyDescent="0.25">
      <c r="A18">
        <v>2015</v>
      </c>
      <c r="B18" s="4">
        <f>'A23'!B43</f>
        <v>335025.70299628755</v>
      </c>
      <c r="C18" s="4">
        <f>SUM('A23'!F43:G43)</f>
        <v>277877</v>
      </c>
      <c r="D18" s="4">
        <f>'A23'!H43</f>
        <v>306229</v>
      </c>
      <c r="E18" s="4">
        <f>'A23'!D43</f>
        <v>1127405.8900000001</v>
      </c>
      <c r="F18" s="4">
        <f t="shared" si="0"/>
        <v>1462431.5929962876</v>
      </c>
      <c r="G18" s="4">
        <f t="shared" si="3"/>
        <v>584106</v>
      </c>
      <c r="H18" s="4">
        <f t="shared" si="4"/>
        <v>2046537.5929962876</v>
      </c>
    </row>
    <row r="19" spans="1:8" x14ac:dyDescent="0.25">
      <c r="A19">
        <v>2016</v>
      </c>
      <c r="B19" s="4">
        <f>'A23'!B44</f>
        <v>350704.19161037164</v>
      </c>
      <c r="C19" s="4">
        <f>SUM('A23'!F44:G44)</f>
        <v>293274</v>
      </c>
      <c r="D19" s="4">
        <f>'A23'!H44</f>
        <v>195195</v>
      </c>
      <c r="E19" s="4">
        <f>'A23'!D44</f>
        <v>648608.20272692549</v>
      </c>
      <c r="F19" s="4">
        <f t="shared" si="0"/>
        <v>999312.39433729718</v>
      </c>
      <c r="G19" s="4">
        <f t="shared" si="3"/>
        <v>488469</v>
      </c>
      <c r="H19" s="4">
        <f t="shared" si="4"/>
        <v>1487781.3943372972</v>
      </c>
    </row>
    <row r="20" spans="1:8" x14ac:dyDescent="0.25">
      <c r="A20">
        <v>2017</v>
      </c>
      <c r="B20" s="4">
        <f>'A23'!B45</f>
        <v>175413.65041673998</v>
      </c>
      <c r="C20" s="4">
        <f>SUM('A23'!F45:G45)</f>
        <v>260746</v>
      </c>
      <c r="D20" s="4">
        <f>'A23'!H45</f>
        <v>272717</v>
      </c>
      <c r="E20" s="4">
        <f>'A23'!D45</f>
        <v>661081.88246660784</v>
      </c>
      <c r="F20" s="4">
        <f t="shared" ref="F20" si="5">SUM(B20,E20)</f>
        <v>836495.53288334783</v>
      </c>
      <c r="G20" s="4">
        <f t="shared" ref="G20" si="6">SUM(C20:D20)</f>
        <v>533463</v>
      </c>
      <c r="H20" s="4">
        <f t="shared" ref="H20" si="7">SUM(B20:E20)</f>
        <v>1369958.5328833479</v>
      </c>
    </row>
    <row r="21" spans="1:8" x14ac:dyDescent="0.25">
      <c r="A21">
        <v>2018</v>
      </c>
      <c r="B21" s="4">
        <f>'A23'!B46</f>
        <v>127776.12824680001</v>
      </c>
      <c r="C21" s="4">
        <f>SUM('A23'!F46:G46)</f>
        <v>194306</v>
      </c>
      <c r="D21" s="4">
        <f>'A23'!H46</f>
        <v>271666</v>
      </c>
      <c r="E21" s="4">
        <f>'A23'!D46</f>
        <v>457006.33476454159</v>
      </c>
      <c r="F21" s="4">
        <f t="shared" ref="F21:F23" si="8">SUM(B21,E21)</f>
        <v>584782.46301134164</v>
      </c>
      <c r="G21" s="4">
        <f t="shared" ref="G21:G23" si="9">SUM(C21:D21)</f>
        <v>465972</v>
      </c>
      <c r="H21" s="4">
        <f t="shared" ref="H21:H23" si="10">SUM(B21:E21)</f>
        <v>1050754.4630113416</v>
      </c>
    </row>
    <row r="22" spans="1:8" x14ac:dyDescent="0.25">
      <c r="A22">
        <v>2019</v>
      </c>
      <c r="B22" s="4">
        <f>'A23'!B47</f>
        <v>140306.83681489999</v>
      </c>
      <c r="C22" s="4">
        <f>SUM('A23'!F47:G47)</f>
        <v>161508</v>
      </c>
      <c r="D22" s="4">
        <f>'A23'!H47</f>
        <v>302244</v>
      </c>
      <c r="E22" s="4">
        <f>'A23'!D47</f>
        <v>411433.62281154003</v>
      </c>
      <c r="F22" s="4">
        <f t="shared" si="8"/>
        <v>551740.45962643996</v>
      </c>
      <c r="G22" s="4">
        <f t="shared" si="9"/>
        <v>463752</v>
      </c>
      <c r="H22" s="4">
        <f t="shared" si="10"/>
        <v>1015492.45962644</v>
      </c>
    </row>
    <row r="23" spans="1:8" x14ac:dyDescent="0.25">
      <c r="A23">
        <v>2020</v>
      </c>
      <c r="B23" s="4">
        <f>'A23'!B48</f>
        <v>204624</v>
      </c>
      <c r="C23" s="4">
        <f>SUM('A23'!F48:G48)</f>
        <v>79764</v>
      </c>
      <c r="D23" s="4">
        <f>'A23'!H48</f>
        <v>252004</v>
      </c>
      <c r="E23" s="4">
        <f>'A23'!D48</f>
        <v>412552.25076916593</v>
      </c>
      <c r="F23" s="4">
        <f t="shared" si="8"/>
        <v>617176.25076916593</v>
      </c>
      <c r="G23" s="4">
        <f t="shared" si="9"/>
        <v>331768</v>
      </c>
      <c r="H23" s="4">
        <f t="shared" si="10"/>
        <v>948944.25076916593</v>
      </c>
    </row>
  </sheetData>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BA141"/>
  <sheetViews>
    <sheetView tabSelected="1" zoomScale="85" zoomScaleNormal="85" workbookViewId="0">
      <selection activeCell="J16" sqref="J16"/>
    </sheetView>
  </sheetViews>
  <sheetFormatPr defaultColWidth="9.140625" defaultRowHeight="15" x14ac:dyDescent="0.25"/>
  <cols>
    <col min="1" max="1" width="11.42578125" style="6" customWidth="1"/>
    <col min="2" max="53" width="9.140625" style="12"/>
    <col min="54" max="16384" width="9.140625" style="6"/>
  </cols>
  <sheetData>
    <row r="1" spans="1:8" ht="15.75" thickBot="1" x14ac:dyDescent="0.3">
      <c r="A1" s="6" t="s">
        <v>127</v>
      </c>
    </row>
    <row r="2" spans="1:8" ht="15.75" thickBot="1" x14ac:dyDescent="0.3">
      <c r="A2" s="7"/>
      <c r="B2" s="242" t="s">
        <v>4</v>
      </c>
      <c r="C2" s="243"/>
      <c r="D2" s="243"/>
      <c r="E2" s="243"/>
      <c r="F2" s="243"/>
      <c r="G2" s="243"/>
      <c r="H2" s="244"/>
    </row>
    <row r="3" spans="1:8" ht="45.75" thickBot="1" x14ac:dyDescent="0.3">
      <c r="A3" s="92" t="s">
        <v>5</v>
      </c>
      <c r="B3" s="13" t="s">
        <v>6</v>
      </c>
      <c r="C3" s="90" t="s">
        <v>7</v>
      </c>
      <c r="D3" s="90" t="s">
        <v>8</v>
      </c>
      <c r="E3" s="90" t="s">
        <v>9</v>
      </c>
      <c r="F3" s="90" t="s">
        <v>10</v>
      </c>
      <c r="G3" s="90" t="s">
        <v>11</v>
      </c>
      <c r="H3" s="90" t="s">
        <v>12</v>
      </c>
    </row>
    <row r="4" spans="1:8" ht="15.75" thickBot="1" x14ac:dyDescent="0.3">
      <c r="A4" s="9">
        <v>1975</v>
      </c>
      <c r="B4" s="79">
        <v>287342</v>
      </c>
      <c r="C4" s="79">
        <v>13365</v>
      </c>
      <c r="D4" s="79">
        <v>17000</v>
      </c>
      <c r="E4" s="79">
        <f>SUM(B4:D4)</f>
        <v>317707</v>
      </c>
      <c r="F4" s="79"/>
      <c r="G4" s="79"/>
      <c r="H4" s="79"/>
    </row>
    <row r="5" spans="1:8" ht="15.75" thickBot="1" x14ac:dyDescent="0.3">
      <c r="A5" s="9">
        <v>1976</v>
      </c>
      <c r="B5" s="79">
        <v>231239</v>
      </c>
      <c r="C5" s="79">
        <v>10523</v>
      </c>
      <c r="D5" s="79">
        <v>17000</v>
      </c>
      <c r="E5" s="79">
        <f t="shared" ref="E5:E51" si="0">SUM(B5:D5)</f>
        <v>258762</v>
      </c>
      <c r="F5" s="79"/>
      <c r="G5" s="79"/>
      <c r="H5" s="79"/>
    </row>
    <row r="6" spans="1:8" ht="15.75" thickBot="1" x14ac:dyDescent="0.3">
      <c r="A6" s="9">
        <v>1977</v>
      </c>
      <c r="B6" s="79">
        <v>271735</v>
      </c>
      <c r="C6" s="79">
        <v>13443</v>
      </c>
      <c r="D6" s="79">
        <v>17000</v>
      </c>
      <c r="E6" s="79">
        <f t="shared" si="0"/>
        <v>302178</v>
      </c>
      <c r="F6" s="79"/>
      <c r="G6" s="79"/>
      <c r="H6" s="79"/>
    </row>
    <row r="7" spans="1:8" ht="15.75" thickBot="1" x14ac:dyDescent="0.3">
      <c r="A7" s="9">
        <v>1978</v>
      </c>
      <c r="B7" s="79">
        <v>375919</v>
      </c>
      <c r="C7" s="79">
        <v>25492</v>
      </c>
      <c r="D7" s="79">
        <v>17000</v>
      </c>
      <c r="E7" s="79">
        <f t="shared" si="0"/>
        <v>418411</v>
      </c>
      <c r="F7" s="79"/>
      <c r="G7" s="79"/>
      <c r="H7" s="79"/>
    </row>
    <row r="8" spans="1:8" ht="15.75" thickBot="1" x14ac:dyDescent="0.3">
      <c r="A8" s="9">
        <v>1979</v>
      </c>
      <c r="B8" s="79">
        <v>337672</v>
      </c>
      <c r="C8" s="79">
        <v>28388</v>
      </c>
      <c r="D8" s="79">
        <v>16581</v>
      </c>
      <c r="E8" s="79">
        <f t="shared" si="0"/>
        <v>382641</v>
      </c>
      <c r="F8" s="79"/>
      <c r="G8" s="79"/>
      <c r="H8" s="79"/>
    </row>
    <row r="9" spans="1:8" ht="15.75" thickBot="1" x14ac:dyDescent="0.3">
      <c r="A9" s="9">
        <v>1980</v>
      </c>
      <c r="B9" s="79">
        <v>303643</v>
      </c>
      <c r="C9" s="79">
        <v>20114</v>
      </c>
      <c r="D9" s="79">
        <v>20213</v>
      </c>
      <c r="E9" s="79">
        <f t="shared" si="0"/>
        <v>343970</v>
      </c>
      <c r="F9" s="79"/>
      <c r="G9" s="79"/>
      <c r="H9" s="79"/>
    </row>
    <row r="10" spans="1:8" ht="15.75" thickBot="1" x14ac:dyDescent="0.3">
      <c r="A10" s="9">
        <v>1981</v>
      </c>
      <c r="B10" s="79">
        <v>248782</v>
      </c>
      <c r="C10" s="79">
        <v>18952</v>
      </c>
      <c r="D10" s="79">
        <v>21300</v>
      </c>
      <c r="E10" s="79">
        <f t="shared" si="0"/>
        <v>289034</v>
      </c>
      <c r="F10" s="79"/>
      <c r="G10" s="79"/>
      <c r="H10" s="79"/>
    </row>
    <row r="11" spans="1:8" ht="15.75" thickBot="1" x14ac:dyDescent="0.3">
      <c r="A11" s="9">
        <v>1982</v>
      </c>
      <c r="B11" s="79">
        <v>241938</v>
      </c>
      <c r="C11" s="79">
        <v>46992</v>
      </c>
      <c r="D11" s="79">
        <v>25756</v>
      </c>
      <c r="E11" s="79">
        <f t="shared" si="0"/>
        <v>314686</v>
      </c>
      <c r="F11" s="79"/>
      <c r="G11" s="79"/>
      <c r="H11" s="79"/>
    </row>
    <row r="12" spans="1:8" ht="15.75" thickBot="1" x14ac:dyDescent="0.3">
      <c r="A12" s="9">
        <v>1983</v>
      </c>
      <c r="B12" s="79">
        <v>269821</v>
      </c>
      <c r="C12" s="79">
        <v>19516</v>
      </c>
      <c r="D12" s="79">
        <v>22321</v>
      </c>
      <c r="E12" s="79">
        <f t="shared" si="0"/>
        <v>311658</v>
      </c>
      <c r="F12" s="79"/>
      <c r="G12" s="79"/>
      <c r="H12" s="79"/>
    </row>
    <row r="13" spans="1:8" ht="15.75" thickBot="1" x14ac:dyDescent="0.3">
      <c r="A13" s="9">
        <v>1984</v>
      </c>
      <c r="B13" s="79">
        <v>235622</v>
      </c>
      <c r="C13" s="79">
        <v>32405</v>
      </c>
      <c r="D13" s="79">
        <v>22050</v>
      </c>
      <c r="E13" s="79">
        <f t="shared" si="0"/>
        <v>290077</v>
      </c>
      <c r="F13" s="79"/>
      <c r="G13" s="79"/>
      <c r="H13" s="79"/>
    </row>
    <row r="14" spans="1:8" ht="15.75" thickBot="1" x14ac:dyDescent="0.3">
      <c r="A14" s="9">
        <v>1985</v>
      </c>
      <c r="B14" s="79">
        <v>215811</v>
      </c>
      <c r="C14" s="79">
        <v>33870</v>
      </c>
      <c r="D14" s="79">
        <v>24858</v>
      </c>
      <c r="E14" s="79">
        <f t="shared" si="0"/>
        <v>274539</v>
      </c>
      <c r="F14" s="79">
        <v>6245.5200000000104</v>
      </c>
      <c r="G14" s="79"/>
      <c r="H14" s="79">
        <v>268293.48</v>
      </c>
    </row>
    <row r="15" spans="1:8" ht="15.75" thickBot="1" x14ac:dyDescent="0.3">
      <c r="A15" s="9">
        <v>1986</v>
      </c>
      <c r="B15" s="79">
        <v>237703</v>
      </c>
      <c r="C15" s="79">
        <v>22099</v>
      </c>
      <c r="D15" s="79">
        <v>22551</v>
      </c>
      <c r="E15" s="79">
        <f t="shared" si="0"/>
        <v>282353</v>
      </c>
      <c r="F15" s="79">
        <v>11091.270000000019</v>
      </c>
      <c r="G15" s="79"/>
      <c r="H15" s="79">
        <v>271261.73</v>
      </c>
    </row>
    <row r="16" spans="1:8" ht="15.75" thickBot="1" x14ac:dyDescent="0.3">
      <c r="A16" s="9">
        <v>1987</v>
      </c>
      <c r="B16" s="79">
        <v>242562</v>
      </c>
      <c r="C16" s="79">
        <v>15532</v>
      </c>
      <c r="D16" s="79">
        <v>24324</v>
      </c>
      <c r="E16" s="79">
        <f t="shared" si="0"/>
        <v>282418</v>
      </c>
      <c r="F16" s="79">
        <v>17094.97000000003</v>
      </c>
      <c r="G16" s="79"/>
      <c r="H16" s="79">
        <v>265323.02999999997</v>
      </c>
    </row>
    <row r="17" spans="1:12" ht="15.75" thickBot="1" x14ac:dyDescent="0.3">
      <c r="A17" s="9">
        <v>1988</v>
      </c>
      <c r="B17" s="79">
        <v>231364</v>
      </c>
      <c r="C17" s="79">
        <v>21788</v>
      </c>
      <c r="D17" s="79">
        <v>26160</v>
      </c>
      <c r="E17" s="79">
        <f t="shared" si="0"/>
        <v>279312</v>
      </c>
      <c r="F17" s="79">
        <v>22525.350000000006</v>
      </c>
      <c r="G17" s="79"/>
      <c r="H17" s="79">
        <v>256786.65</v>
      </c>
    </row>
    <row r="18" spans="1:12" ht="15.75" thickBot="1" x14ac:dyDescent="0.3">
      <c r="A18" s="9">
        <v>1989</v>
      </c>
      <c r="B18" s="79">
        <v>235716</v>
      </c>
      <c r="C18" s="79">
        <v>24245</v>
      </c>
      <c r="D18" s="79">
        <v>31071</v>
      </c>
      <c r="E18" s="79">
        <f t="shared" si="0"/>
        <v>291032</v>
      </c>
      <c r="F18" s="79">
        <v>21510.390000000014</v>
      </c>
      <c r="G18" s="79"/>
      <c r="H18" s="79">
        <v>269521.61</v>
      </c>
      <c r="L18" s="117"/>
    </row>
    <row r="19" spans="1:12" ht="15.75" thickBot="1" x14ac:dyDescent="0.3">
      <c r="A19" s="9">
        <v>1990</v>
      </c>
      <c r="B19" s="79">
        <v>287939</v>
      </c>
      <c r="C19" s="79">
        <v>27712</v>
      </c>
      <c r="D19" s="79">
        <v>51218</v>
      </c>
      <c r="E19" s="79">
        <f t="shared" si="0"/>
        <v>366869</v>
      </c>
      <c r="F19" s="79">
        <v>45873.139999999956</v>
      </c>
      <c r="G19" s="79"/>
      <c r="H19" s="79">
        <v>320995.86000000004</v>
      </c>
    </row>
    <row r="20" spans="1:12" ht="15.75" thickBot="1" x14ac:dyDescent="0.3">
      <c r="A20" s="9">
        <v>1991</v>
      </c>
      <c r="B20" s="79">
        <v>264106</v>
      </c>
      <c r="C20" s="79">
        <v>34864</v>
      </c>
      <c r="D20" s="79">
        <v>60492</v>
      </c>
      <c r="E20" s="79">
        <f t="shared" si="0"/>
        <v>359462</v>
      </c>
      <c r="F20" s="79">
        <v>61476.429999999993</v>
      </c>
      <c r="G20" s="79"/>
      <c r="H20" s="79">
        <v>297985.57</v>
      </c>
    </row>
    <row r="21" spans="1:12" ht="15.75" thickBot="1" x14ac:dyDescent="0.3">
      <c r="A21" s="9">
        <v>1992</v>
      </c>
      <c r="B21" s="79">
        <v>183759</v>
      </c>
      <c r="C21" s="79">
        <v>32140</v>
      </c>
      <c r="D21" s="79">
        <v>42892</v>
      </c>
      <c r="E21" s="79">
        <f t="shared" si="0"/>
        <v>258791</v>
      </c>
      <c r="F21" s="79">
        <v>36811.350000000006</v>
      </c>
      <c r="G21" s="79"/>
      <c r="H21" s="79">
        <v>221979.65</v>
      </c>
    </row>
    <row r="22" spans="1:12" ht="15.75" thickBot="1" x14ac:dyDescent="0.3">
      <c r="A22" s="9">
        <v>1993</v>
      </c>
      <c r="B22" s="79">
        <v>226866</v>
      </c>
      <c r="C22" s="79">
        <v>27991</v>
      </c>
      <c r="D22" s="79">
        <v>49246</v>
      </c>
      <c r="E22" s="79">
        <f t="shared" si="0"/>
        <v>304103</v>
      </c>
      <c r="F22" s="79">
        <v>32910.179999999993</v>
      </c>
      <c r="G22" s="79"/>
      <c r="H22" s="79">
        <v>271192.82</v>
      </c>
    </row>
    <row r="23" spans="1:12" ht="15.75" thickBot="1" x14ac:dyDescent="0.3">
      <c r="A23" s="9">
        <v>1994</v>
      </c>
      <c r="B23" s="79">
        <v>186331</v>
      </c>
      <c r="C23" s="79">
        <v>35654</v>
      </c>
      <c r="D23" s="79">
        <v>42365</v>
      </c>
      <c r="E23" s="79">
        <f t="shared" si="0"/>
        <v>264350</v>
      </c>
      <c r="F23" s="79">
        <v>29184.830000000016</v>
      </c>
      <c r="G23" s="79"/>
      <c r="H23" s="79">
        <v>235165.16999999998</v>
      </c>
    </row>
    <row r="24" spans="1:12" ht="15.75" thickBot="1" x14ac:dyDescent="0.3">
      <c r="A24" s="9">
        <v>1995</v>
      </c>
      <c r="B24" s="79">
        <v>138117</v>
      </c>
      <c r="C24" s="79">
        <v>47955</v>
      </c>
      <c r="D24" s="79">
        <v>49667</v>
      </c>
      <c r="E24" s="79">
        <f t="shared" si="0"/>
        <v>235739</v>
      </c>
      <c r="F24" s="79">
        <v>58800.34</v>
      </c>
      <c r="G24" s="79"/>
      <c r="H24" s="79">
        <v>176938.66</v>
      </c>
    </row>
    <row r="25" spans="1:12" ht="15.75" thickBot="1" x14ac:dyDescent="0.3">
      <c r="A25" s="9">
        <v>1996</v>
      </c>
      <c r="B25" s="79">
        <v>141452</v>
      </c>
      <c r="C25" s="79">
        <v>37298</v>
      </c>
      <c r="D25" s="79">
        <v>57509</v>
      </c>
      <c r="E25" s="79">
        <f t="shared" si="0"/>
        <v>236259</v>
      </c>
      <c r="F25" s="79">
        <v>72599.099999999977</v>
      </c>
      <c r="G25" s="79">
        <v>8663</v>
      </c>
      <c r="H25" s="79">
        <v>154996.90000000002</v>
      </c>
    </row>
    <row r="26" spans="1:12" ht="15.75" thickBot="1" x14ac:dyDescent="0.3">
      <c r="A26" s="9">
        <v>1997</v>
      </c>
      <c r="B26" s="79">
        <v>246409</v>
      </c>
      <c r="C26" s="79">
        <v>25069.00000005</v>
      </c>
      <c r="D26" s="79">
        <v>71524</v>
      </c>
      <c r="E26" s="79">
        <f t="shared" si="0"/>
        <v>343002.00000005</v>
      </c>
      <c r="F26" s="79">
        <v>46462.510000000009</v>
      </c>
      <c r="G26" s="79">
        <v>9843.4438900999994</v>
      </c>
      <c r="H26" s="79">
        <v>286696.04610995</v>
      </c>
    </row>
    <row r="27" spans="1:12" ht="15.75" thickBot="1" x14ac:dyDescent="0.3">
      <c r="A27" s="9">
        <v>1998</v>
      </c>
      <c r="B27" s="79">
        <v>192066</v>
      </c>
      <c r="C27" s="79">
        <v>23514</v>
      </c>
      <c r="D27" s="79">
        <v>55013</v>
      </c>
      <c r="E27" s="79">
        <f t="shared" si="0"/>
        <v>270593</v>
      </c>
      <c r="F27" s="79">
        <v>25021.400000000023</v>
      </c>
      <c r="G27" s="79">
        <v>2420</v>
      </c>
      <c r="H27" s="79">
        <v>243151.59999999998</v>
      </c>
    </row>
    <row r="28" spans="1:12" ht="15.75" thickBot="1" x14ac:dyDescent="0.3">
      <c r="A28" s="9">
        <v>1999</v>
      </c>
      <c r="B28" s="79">
        <v>146219</v>
      </c>
      <c r="C28" s="79">
        <v>32720</v>
      </c>
      <c r="D28" s="79">
        <v>72081</v>
      </c>
      <c r="E28" s="79">
        <f t="shared" si="0"/>
        <v>251020</v>
      </c>
      <c r="F28" s="79">
        <v>47724.809999699995</v>
      </c>
      <c r="G28" s="79">
        <v>4453</v>
      </c>
      <c r="H28" s="79">
        <v>198842.1900003</v>
      </c>
    </row>
    <row r="29" spans="1:12" ht="15.75" thickBot="1" x14ac:dyDescent="0.3">
      <c r="A29" s="9">
        <v>2000</v>
      </c>
      <c r="B29" s="79">
        <v>158717</v>
      </c>
      <c r="C29" s="79">
        <v>41400.00000005</v>
      </c>
      <c r="D29" s="79">
        <v>63173</v>
      </c>
      <c r="E29" s="79">
        <f t="shared" si="0"/>
        <v>263290.00000005</v>
      </c>
      <c r="F29" s="79">
        <v>74315.789999800007</v>
      </c>
      <c r="G29" s="79">
        <v>2481.4303260500001</v>
      </c>
      <c r="H29" s="79">
        <v>186492.77967419999</v>
      </c>
    </row>
    <row r="30" spans="1:12" ht="15.75" thickBot="1" x14ac:dyDescent="0.3">
      <c r="A30" s="9">
        <v>2001</v>
      </c>
      <c r="B30" s="79">
        <v>153280</v>
      </c>
      <c r="C30" s="79">
        <v>40163</v>
      </c>
      <c r="D30" s="79">
        <v>72291</v>
      </c>
      <c r="E30" s="79">
        <f t="shared" si="0"/>
        <v>265734</v>
      </c>
      <c r="F30" s="79">
        <v>77286.939999899972</v>
      </c>
      <c r="G30" s="79">
        <v>1528</v>
      </c>
      <c r="H30" s="79">
        <v>186919.06000010003</v>
      </c>
    </row>
    <row r="31" spans="1:12" ht="15.75" thickBot="1" x14ac:dyDescent="0.3">
      <c r="A31" s="9">
        <v>2002</v>
      </c>
      <c r="B31" s="79">
        <v>325308</v>
      </c>
      <c r="C31" s="79">
        <v>31689</v>
      </c>
      <c r="D31" s="79">
        <v>69537</v>
      </c>
      <c r="E31" s="79">
        <f t="shared" si="0"/>
        <v>426534</v>
      </c>
      <c r="F31" s="79">
        <v>68164.41999949998</v>
      </c>
      <c r="G31" s="79">
        <v>1237</v>
      </c>
      <c r="H31" s="79">
        <v>357132.58000050002</v>
      </c>
    </row>
    <row r="32" spans="1:12" ht="15.75" thickBot="1" x14ac:dyDescent="0.3">
      <c r="A32" s="9">
        <v>2003</v>
      </c>
      <c r="B32" s="79">
        <v>330692</v>
      </c>
      <c r="C32" s="79">
        <v>39374.000000006999</v>
      </c>
      <c r="D32" s="79">
        <v>69370</v>
      </c>
      <c r="E32" s="79">
        <f t="shared" si="0"/>
        <v>439436.00000000698</v>
      </c>
      <c r="F32" s="79">
        <v>57227.94</v>
      </c>
      <c r="G32" s="79">
        <v>2056</v>
      </c>
      <c r="H32" s="79">
        <v>380152.06000000698</v>
      </c>
    </row>
    <row r="33" spans="1:12" ht="15.75" thickBot="1" x14ac:dyDescent="0.3">
      <c r="A33" s="9">
        <v>2004</v>
      </c>
      <c r="B33" s="79">
        <v>354658</v>
      </c>
      <c r="C33" s="79">
        <v>64038.000000300002</v>
      </c>
      <c r="D33" s="79">
        <v>80572</v>
      </c>
      <c r="E33" s="79">
        <f t="shared" si="0"/>
        <v>499268.0000003</v>
      </c>
      <c r="F33" s="79">
        <v>75954.8</v>
      </c>
      <c r="G33" s="79">
        <v>6294.6151512899996</v>
      </c>
      <c r="H33" s="79">
        <v>417018.58484900999</v>
      </c>
    </row>
    <row r="34" spans="1:12" ht="15.75" thickBot="1" x14ac:dyDescent="0.3">
      <c r="A34" s="9">
        <v>2005</v>
      </c>
      <c r="B34" s="79">
        <v>338451.00000000006</v>
      </c>
      <c r="C34" s="79">
        <v>68175.537465600006</v>
      </c>
      <c r="D34" s="79">
        <v>86575</v>
      </c>
      <c r="E34" s="79">
        <f t="shared" si="0"/>
        <v>493201.53746560006</v>
      </c>
      <c r="F34" s="79">
        <v>64407.550539429991</v>
      </c>
      <c r="G34" s="79">
        <v>40153.87233013189</v>
      </c>
      <c r="H34" s="79">
        <v>388640.11459603818</v>
      </c>
    </row>
    <row r="35" spans="1:12" ht="15.75" thickBot="1" x14ac:dyDescent="0.3">
      <c r="A35" s="9">
        <v>2006</v>
      </c>
      <c r="B35" s="79">
        <v>282315.0000003</v>
      </c>
      <c r="C35" s="79">
        <v>67436.152156879994</v>
      </c>
      <c r="D35" s="79">
        <v>85794</v>
      </c>
      <c r="E35" s="79">
        <f t="shared" si="0"/>
        <v>435545.15215718001</v>
      </c>
      <c r="F35" s="79">
        <v>48404.402307690005</v>
      </c>
      <c r="G35" s="79">
        <v>27046.7970606954</v>
      </c>
      <c r="H35" s="79">
        <v>360093.95278879459</v>
      </c>
    </row>
    <row r="36" spans="1:12" ht="15.75" thickBot="1" x14ac:dyDescent="0.3">
      <c r="A36" s="9">
        <v>2007</v>
      </c>
      <c r="B36" s="79">
        <v>268146.0000003</v>
      </c>
      <c r="C36" s="79">
        <v>53687.546550669998</v>
      </c>
      <c r="D36" s="79">
        <v>82849</v>
      </c>
      <c r="E36" s="79">
        <f t="shared" si="0"/>
        <v>404682.54655097</v>
      </c>
      <c r="F36" s="79">
        <v>68363.505050499996</v>
      </c>
      <c r="G36" s="79">
        <v>8050.9046077886996</v>
      </c>
      <c r="H36" s="79">
        <v>328268.1368926813</v>
      </c>
    </row>
    <row r="37" spans="1:12" ht="15.75" thickBot="1" x14ac:dyDescent="0.3">
      <c r="A37" s="9">
        <v>2008</v>
      </c>
      <c r="B37" s="79">
        <v>151936.00000039997</v>
      </c>
      <c r="C37" s="79">
        <v>43126.700330029998</v>
      </c>
      <c r="D37" s="79">
        <v>49265</v>
      </c>
      <c r="E37" s="79">
        <f t="shared" si="0"/>
        <v>244327.70033042997</v>
      </c>
      <c r="F37" s="79">
        <v>66148.990000000005</v>
      </c>
      <c r="G37" s="79">
        <v>5273.3784208738634</v>
      </c>
      <c r="H37" s="79">
        <v>172905.33190955609</v>
      </c>
    </row>
    <row r="38" spans="1:12" ht="15.75" thickBot="1" x14ac:dyDescent="0.3">
      <c r="A38" s="9">
        <v>2009</v>
      </c>
      <c r="B38" s="79">
        <v>175643.99999987002</v>
      </c>
      <c r="C38" s="79">
        <v>48438.110399990001</v>
      </c>
      <c r="D38" s="79">
        <v>69565</v>
      </c>
      <c r="E38" s="79">
        <f t="shared" si="0"/>
        <v>293647.11039986002</v>
      </c>
      <c r="F38" s="79">
        <v>61959.991742799997</v>
      </c>
      <c r="G38" s="79">
        <v>3733.1265702040364</v>
      </c>
      <c r="H38" s="79">
        <v>227953.99208685599</v>
      </c>
      <c r="K38" s="116"/>
      <c r="L38" s="116"/>
    </row>
    <row r="39" spans="1:12" ht="15.75" thickBot="1" x14ac:dyDescent="0.3">
      <c r="A39" s="9">
        <v>2010</v>
      </c>
      <c r="B39" s="79">
        <v>195620</v>
      </c>
      <c r="C39" s="79">
        <v>30628.639004959998</v>
      </c>
      <c r="D39" s="79">
        <v>58503</v>
      </c>
      <c r="E39" s="79">
        <f t="shared" si="0"/>
        <v>284751.63900495996</v>
      </c>
      <c r="F39" s="79">
        <v>53640.048627000004</v>
      </c>
      <c r="G39" s="79">
        <v>500.62087959999997</v>
      </c>
      <c r="H39" s="79">
        <v>230610.96949835995</v>
      </c>
      <c r="L39" s="116"/>
    </row>
    <row r="40" spans="1:12" ht="15.75" thickBot="1" x14ac:dyDescent="0.3">
      <c r="A40" s="9">
        <v>2011</v>
      </c>
      <c r="B40" s="79">
        <v>242568.99999965</v>
      </c>
      <c r="C40" s="79">
        <v>48230.046128989998</v>
      </c>
      <c r="D40" s="79">
        <v>66575</v>
      </c>
      <c r="E40" s="79">
        <f t="shared" si="0"/>
        <v>357374.04612864001</v>
      </c>
      <c r="F40" s="79">
        <v>65473.890261100001</v>
      </c>
      <c r="G40" s="79">
        <v>738.67576243123983</v>
      </c>
      <c r="H40" s="79">
        <v>291161.48010510876</v>
      </c>
      <c r="L40" s="116"/>
    </row>
    <row r="41" spans="1:12" ht="15.75" thickBot="1" x14ac:dyDescent="0.3">
      <c r="A41" s="9">
        <v>2012</v>
      </c>
      <c r="B41" s="79">
        <v>209074.00000043999</v>
      </c>
      <c r="C41" s="79">
        <v>39749.541733140002</v>
      </c>
      <c r="D41" s="79">
        <v>46495</v>
      </c>
      <c r="E41" s="79">
        <f t="shared" si="0"/>
        <v>295318.54173358</v>
      </c>
      <c r="F41" s="79">
        <v>51391.565290600003</v>
      </c>
      <c r="G41" s="79">
        <v>1106.2539146942902</v>
      </c>
      <c r="H41" s="79">
        <v>242820.7225282857</v>
      </c>
      <c r="L41" s="116"/>
    </row>
    <row r="42" spans="1:12" ht="15.75" thickBot="1" x14ac:dyDescent="0.3">
      <c r="A42" s="9">
        <v>2013</v>
      </c>
      <c r="B42" s="79">
        <v>149541</v>
      </c>
      <c r="C42" s="79">
        <v>51319.220879239998</v>
      </c>
      <c r="D42" s="79">
        <v>56392</v>
      </c>
      <c r="E42" s="79">
        <f t="shared" si="0"/>
        <v>257252.22087923999</v>
      </c>
      <c r="F42" s="79">
        <v>65597.861124999996</v>
      </c>
      <c r="G42" s="79">
        <v>266.27443511096209</v>
      </c>
      <c r="H42" s="79">
        <v>191388.08531912902</v>
      </c>
      <c r="L42" s="116"/>
    </row>
    <row r="43" spans="1:12" ht="15.75" thickBot="1" x14ac:dyDescent="0.3">
      <c r="A43" s="9">
        <v>2014</v>
      </c>
      <c r="B43" s="79">
        <v>355570</v>
      </c>
      <c r="C43" s="79">
        <v>50010.473673280008</v>
      </c>
      <c r="D43" s="79">
        <v>86942</v>
      </c>
      <c r="E43" s="79">
        <f t="shared" si="0"/>
        <v>492522.47367327998</v>
      </c>
      <c r="F43" s="79">
        <v>56591.524858999997</v>
      </c>
      <c r="G43" s="79">
        <v>735.54846199999997</v>
      </c>
      <c r="H43" s="79">
        <v>435195.40035228</v>
      </c>
      <c r="L43" s="116"/>
    </row>
    <row r="44" spans="1:12" ht="15.75" thickBot="1" x14ac:dyDescent="0.3">
      <c r="A44" s="9">
        <v>2015</v>
      </c>
      <c r="B44" s="79">
        <v>269862</v>
      </c>
      <c r="C44" s="79">
        <v>53717.903959499999</v>
      </c>
      <c r="D44" s="79">
        <v>79759</v>
      </c>
      <c r="E44" s="79">
        <f t="shared" si="0"/>
        <v>403338.90395950002</v>
      </c>
      <c r="F44" s="79">
        <v>68096.804542412472</v>
      </c>
      <c r="G44" s="79">
        <v>216.39642079999993</v>
      </c>
      <c r="H44" s="79">
        <v>335025.70299628755</v>
      </c>
      <c r="L44" s="116"/>
    </row>
    <row r="45" spans="1:12" ht="15.75" thickBot="1" x14ac:dyDescent="0.3">
      <c r="A45" s="9">
        <v>2016</v>
      </c>
      <c r="B45" s="79">
        <v>276431.99999972002</v>
      </c>
      <c r="C45" s="79">
        <v>42263.038153089998</v>
      </c>
      <c r="D45" s="79">
        <v>68347</v>
      </c>
      <c r="E45" s="79">
        <f t="shared" si="0"/>
        <v>387042.03815281001</v>
      </c>
      <c r="F45" s="79">
        <v>35673.395973999999</v>
      </c>
      <c r="G45" s="79">
        <v>664.45056843839416</v>
      </c>
      <c r="H45" s="79">
        <v>350704.19161037164</v>
      </c>
      <c r="L45" s="116"/>
    </row>
    <row r="46" spans="1:12" ht="15.75" thickBot="1" x14ac:dyDescent="0.3">
      <c r="A46" s="9">
        <v>2017</v>
      </c>
      <c r="B46" s="79">
        <v>129649</v>
      </c>
      <c r="C46" s="79">
        <v>25097.092702840004</v>
      </c>
      <c r="D46" s="79">
        <v>52306</v>
      </c>
      <c r="E46" s="79">
        <f t="shared" si="0"/>
        <v>207052.09270283999</v>
      </c>
      <c r="F46" s="79">
        <v>31638.442286099998</v>
      </c>
      <c r="G46" s="79">
        <v>0</v>
      </c>
      <c r="H46" s="79">
        <v>175413.65041673998</v>
      </c>
      <c r="L46" s="116"/>
    </row>
    <row r="47" spans="1:12" ht="15.75" thickBot="1" x14ac:dyDescent="0.3">
      <c r="A47" s="9">
        <v>2018</v>
      </c>
      <c r="B47" s="79">
        <v>107565</v>
      </c>
      <c r="C47" s="79">
        <v>30777.316178000001</v>
      </c>
      <c r="D47" s="79">
        <v>26400</v>
      </c>
      <c r="E47" s="79">
        <f t="shared" si="0"/>
        <v>164742.31617800001</v>
      </c>
      <c r="F47" s="79">
        <v>36966.187931200002</v>
      </c>
      <c r="G47" s="79">
        <v>0</v>
      </c>
      <c r="H47" s="79">
        <v>127776.12824680001</v>
      </c>
      <c r="L47" s="116"/>
    </row>
    <row r="48" spans="1:12" ht="15.75" thickBot="1" x14ac:dyDescent="0.3">
      <c r="A48" s="10">
        <v>2019</v>
      </c>
      <c r="B48" s="79">
        <v>109364</v>
      </c>
      <c r="C48" s="79">
        <v>36031.532322599996</v>
      </c>
      <c r="D48" s="79">
        <v>29700</v>
      </c>
      <c r="E48" s="79">
        <f t="shared" si="0"/>
        <v>175095.53232259999</v>
      </c>
      <c r="F48" s="79">
        <v>34578.085907699999</v>
      </c>
      <c r="G48" s="79">
        <v>210.6096</v>
      </c>
      <c r="H48" s="79">
        <v>140306.83681489999</v>
      </c>
      <c r="L48" s="116"/>
    </row>
    <row r="49" spans="1:12" ht="15.75" thickBot="1" x14ac:dyDescent="0.3">
      <c r="A49" s="9">
        <v>2020</v>
      </c>
      <c r="B49" s="94">
        <v>169916</v>
      </c>
      <c r="C49" s="94">
        <v>29772</v>
      </c>
      <c r="D49" s="94">
        <v>35100</v>
      </c>
      <c r="E49" s="79">
        <f t="shared" si="0"/>
        <v>234788</v>
      </c>
      <c r="F49" s="94">
        <v>30164</v>
      </c>
      <c r="G49" s="95">
        <v>0</v>
      </c>
      <c r="H49" s="94">
        <v>204624</v>
      </c>
      <c r="L49" s="116"/>
    </row>
    <row r="50" spans="1:12" ht="15.75" thickBot="1" x14ac:dyDescent="0.3">
      <c r="A50" s="9">
        <v>2021</v>
      </c>
      <c r="B50" s="94">
        <v>163210</v>
      </c>
      <c r="C50" s="94">
        <v>30983</v>
      </c>
      <c r="D50" s="94">
        <v>41982</v>
      </c>
      <c r="E50" s="79">
        <f t="shared" si="0"/>
        <v>236175</v>
      </c>
      <c r="F50" s="94">
        <v>34092</v>
      </c>
      <c r="G50" s="95">
        <v>0</v>
      </c>
      <c r="H50" s="94">
        <f>E50-F50</f>
        <v>202083</v>
      </c>
      <c r="L50" s="116"/>
    </row>
    <row r="51" spans="1:12" ht="15.75" thickBot="1" x14ac:dyDescent="0.3">
      <c r="A51" s="155">
        <v>2022</v>
      </c>
      <c r="B51" s="30">
        <v>196783</v>
      </c>
      <c r="C51" s="30">
        <v>37819</v>
      </c>
      <c r="D51" s="30">
        <v>41176</v>
      </c>
      <c r="E51" s="79">
        <f t="shared" si="0"/>
        <v>275778</v>
      </c>
      <c r="F51" s="30">
        <v>37157</v>
      </c>
      <c r="G51" s="30">
        <v>0</v>
      </c>
      <c r="H51" s="30">
        <v>238621</v>
      </c>
      <c r="L51" s="116"/>
    </row>
    <row r="52" spans="1:12" x14ac:dyDescent="0.25">
      <c r="A52" s="203" t="s">
        <v>128</v>
      </c>
    </row>
    <row r="53" spans="1:12" ht="17.25" x14ac:dyDescent="0.25">
      <c r="A53" s="11"/>
    </row>
    <row r="97" spans="1:53" x14ac:dyDescent="0.25">
      <c r="A97" s="78"/>
    </row>
    <row r="100" spans="1:53" s="75" customFormat="1" x14ac:dyDescent="0.25">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6"/>
      <c r="AO100" s="76"/>
      <c r="AP100" s="76"/>
      <c r="AQ100" s="76"/>
      <c r="AR100" s="76"/>
      <c r="AS100" s="76"/>
      <c r="AT100" s="76"/>
      <c r="AU100" s="76"/>
      <c r="AV100" s="76"/>
      <c r="AW100" s="76"/>
      <c r="AX100" s="76"/>
      <c r="AY100" s="76"/>
      <c r="AZ100" s="76"/>
      <c r="BA100" s="76"/>
    </row>
    <row r="102" spans="1:53" ht="15.75" thickBot="1" x14ac:dyDescent="0.3">
      <c r="A102" s="6" t="s">
        <v>127</v>
      </c>
    </row>
    <row r="103" spans="1:53" ht="15.75" thickBot="1" x14ac:dyDescent="0.3">
      <c r="A103" s="87"/>
      <c r="B103" s="242" t="s">
        <v>4</v>
      </c>
      <c r="C103" s="243"/>
      <c r="D103" s="243"/>
      <c r="E103" s="243"/>
      <c r="F103" s="243"/>
      <c r="G103" s="243"/>
      <c r="H103" s="244"/>
    </row>
    <row r="104" spans="1:53" ht="45.75" thickBot="1" x14ac:dyDescent="0.3">
      <c r="A104" s="92" t="s">
        <v>5</v>
      </c>
      <c r="B104" s="13" t="s">
        <v>6</v>
      </c>
      <c r="C104" s="90" t="s">
        <v>7</v>
      </c>
      <c r="D104" s="90" t="s">
        <v>8</v>
      </c>
      <c r="E104" s="90" t="s">
        <v>9</v>
      </c>
      <c r="F104" s="90" t="s">
        <v>10</v>
      </c>
      <c r="G104" s="90" t="s">
        <v>11</v>
      </c>
      <c r="H104" s="90" t="s">
        <v>12</v>
      </c>
    </row>
    <row r="105" spans="1:53" ht="15.75" thickBot="1" x14ac:dyDescent="0.3">
      <c r="A105" s="77" t="s">
        <v>13</v>
      </c>
      <c r="B105" s="80">
        <f t="shared" ref="B105:H105" si="1">IFERROR(AVERAGEIFS(B$2:B$83,$A$2:$A$83,"&gt;=1975",$A$2:$A$83,"&lt;=1978"),"")</f>
        <v>291558.75</v>
      </c>
      <c r="C105" s="80">
        <f t="shared" si="1"/>
        <v>15705.75</v>
      </c>
      <c r="D105" s="80">
        <f t="shared" si="1"/>
        <v>17000</v>
      </c>
      <c r="E105" s="80">
        <f t="shared" si="1"/>
        <v>324264.5</v>
      </c>
      <c r="F105" s="80" t="str">
        <f t="shared" si="1"/>
        <v/>
      </c>
      <c r="G105" s="80" t="str">
        <f t="shared" si="1"/>
        <v/>
      </c>
      <c r="H105" s="80" t="str">
        <f t="shared" si="1"/>
        <v/>
      </c>
    </row>
    <row r="106" spans="1:53" ht="15.75" thickBot="1" x14ac:dyDescent="0.3">
      <c r="A106" s="77" t="s">
        <v>14</v>
      </c>
      <c r="B106" s="80">
        <f t="shared" ref="B106:H106" si="2">IFERROR(AVERAGEIFS(B$2:B$83,$A$2:$A$83,"&gt;=1979",$A$2:$A$83,"&lt;=1984"),"")</f>
        <v>272913</v>
      </c>
      <c r="C106" s="80">
        <f t="shared" si="2"/>
        <v>27727.833333333332</v>
      </c>
      <c r="D106" s="80">
        <f t="shared" si="2"/>
        <v>21370.166666666668</v>
      </c>
      <c r="E106" s="80">
        <f t="shared" si="2"/>
        <v>322011</v>
      </c>
      <c r="F106" s="80" t="str">
        <f t="shared" si="2"/>
        <v/>
      </c>
      <c r="G106" s="80" t="str">
        <f t="shared" si="2"/>
        <v/>
      </c>
      <c r="H106" s="80" t="str">
        <f t="shared" si="2"/>
        <v/>
      </c>
    </row>
    <row r="107" spans="1:53" ht="15.75" thickBot="1" x14ac:dyDescent="0.3">
      <c r="A107" s="77" t="s">
        <v>15</v>
      </c>
      <c r="B107" s="80">
        <f t="shared" ref="B107:H107" si="3">IFERROR(AVERAGEIFS(B$2:B$83,$A$2:$A$83,"&gt;=1985",$A$2:$A$83,"&lt;=1995"),"")</f>
        <v>222752.18181818182</v>
      </c>
      <c r="C107" s="80">
        <f t="shared" si="3"/>
        <v>29440.909090909092</v>
      </c>
      <c r="D107" s="80">
        <f t="shared" si="3"/>
        <v>38622.181818181816</v>
      </c>
      <c r="E107" s="80">
        <f t="shared" si="3"/>
        <v>290815.27272727271</v>
      </c>
      <c r="F107" s="80">
        <f t="shared" si="3"/>
        <v>31229.433636363639</v>
      </c>
      <c r="G107" s="80" t="str">
        <f t="shared" si="3"/>
        <v/>
      </c>
      <c r="H107" s="80">
        <f t="shared" si="3"/>
        <v>259585.83909090908</v>
      </c>
    </row>
    <row r="108" spans="1:53" ht="15.75" thickBot="1" x14ac:dyDescent="0.3">
      <c r="A108" s="77" t="s">
        <v>16</v>
      </c>
      <c r="B108" s="80">
        <f t="shared" ref="B108:H108" si="4">IFERROR(AVERAGEIFS(B$2:B$83,$A$2:$A$83,"&gt;=1996",$A$2:$A$83,"&lt;=1998"),"")</f>
        <v>193309</v>
      </c>
      <c r="C108" s="80">
        <f t="shared" si="4"/>
        <v>28627.000000016666</v>
      </c>
      <c r="D108" s="80">
        <f t="shared" si="4"/>
        <v>61348.666666666664</v>
      </c>
      <c r="E108" s="80">
        <f t="shared" si="4"/>
        <v>283284.66666668333</v>
      </c>
      <c r="F108" s="80">
        <f t="shared" si="4"/>
        <v>48027.670000000006</v>
      </c>
      <c r="G108" s="80">
        <f t="shared" si="4"/>
        <v>6975.4812966999998</v>
      </c>
      <c r="H108" s="80">
        <f t="shared" si="4"/>
        <v>228281.5153699833</v>
      </c>
    </row>
    <row r="109" spans="1:53" ht="15.75" thickBot="1" x14ac:dyDescent="0.3">
      <c r="A109" s="5" t="s">
        <v>17</v>
      </c>
      <c r="B109" s="80">
        <f t="shared" ref="B109:H109" si="5">IFERROR(AVERAGEIFS(B$2:B$83,$A$2:$A$83,"&gt;=1999",$A$2:$A$83,"&lt;=2008"),"")</f>
        <v>250972.20000009998</v>
      </c>
      <c r="C109" s="80">
        <f t="shared" si="5"/>
        <v>48180.993650353703</v>
      </c>
      <c r="D109" s="80">
        <f t="shared" si="5"/>
        <v>73150.7</v>
      </c>
      <c r="E109" s="80">
        <f t="shared" si="5"/>
        <v>372303.89365045371</v>
      </c>
      <c r="F109" s="80">
        <f t="shared" si="5"/>
        <v>64799.914789652001</v>
      </c>
      <c r="G109" s="80">
        <f t="shared" si="5"/>
        <v>9857.4997896829846</v>
      </c>
      <c r="H109" s="80">
        <f t="shared" si="5"/>
        <v>297646.47907111875</v>
      </c>
    </row>
    <row r="110" spans="1:53" ht="15.75" thickBot="1" x14ac:dyDescent="0.3">
      <c r="A110" s="9">
        <v>2009</v>
      </c>
      <c r="B110" s="30">
        <f>IF(VLOOKUP($A110,$A$3:$Z$92,COLUMN(B110),FALSE)="","",VLOOKUP($A110,$A$3:$Z$92,COLUMN(B110),FALSE))</f>
        <v>175643.99999987002</v>
      </c>
      <c r="C110" s="30">
        <f t="shared" ref="C110:H123" si="6">IF(VLOOKUP($A110,$A$3:$Z$92,COLUMN(C110),FALSE)="","",VLOOKUP($A110,$A$3:$Z$92,COLUMN(C110),FALSE))</f>
        <v>48438.110399990001</v>
      </c>
      <c r="D110" s="30">
        <f t="shared" si="6"/>
        <v>69565</v>
      </c>
      <c r="E110" s="30">
        <f t="shared" si="6"/>
        <v>293647.11039986002</v>
      </c>
      <c r="F110" s="30">
        <f t="shared" si="6"/>
        <v>61959.991742799997</v>
      </c>
      <c r="G110" s="30">
        <f t="shared" si="6"/>
        <v>3733.1265702040364</v>
      </c>
      <c r="H110" s="30">
        <f t="shared" si="6"/>
        <v>227953.99208685599</v>
      </c>
    </row>
    <row r="111" spans="1:53" ht="15.75" thickBot="1" x14ac:dyDescent="0.3">
      <c r="A111" s="9">
        <v>2010</v>
      </c>
      <c r="B111" s="30">
        <f t="shared" ref="B111:B121" si="7">IF(VLOOKUP($A111,$A$3:$Z$92,COLUMN(B111),FALSE)="","",VLOOKUP($A111,$A$3:$Z$92,COLUMN(B111),FALSE))</f>
        <v>195620</v>
      </c>
      <c r="C111" s="30">
        <f t="shared" si="6"/>
        <v>30628.639004959998</v>
      </c>
      <c r="D111" s="30">
        <f t="shared" si="6"/>
        <v>58503</v>
      </c>
      <c r="E111" s="30">
        <f t="shared" si="6"/>
        <v>284751.63900495996</v>
      </c>
      <c r="F111" s="30">
        <f t="shared" si="6"/>
        <v>53640.048627000004</v>
      </c>
      <c r="G111" s="30">
        <f t="shared" si="6"/>
        <v>500.62087959999997</v>
      </c>
      <c r="H111" s="30">
        <f t="shared" si="6"/>
        <v>230610.96949835995</v>
      </c>
    </row>
    <row r="112" spans="1:53" ht="15.75" thickBot="1" x14ac:dyDescent="0.3">
      <c r="A112" s="9">
        <v>2011</v>
      </c>
      <c r="B112" s="30">
        <f t="shared" si="7"/>
        <v>242568.99999965</v>
      </c>
      <c r="C112" s="30">
        <f t="shared" si="6"/>
        <v>48230.046128989998</v>
      </c>
      <c r="D112" s="30">
        <f t="shared" si="6"/>
        <v>66575</v>
      </c>
      <c r="E112" s="30">
        <f t="shared" si="6"/>
        <v>357374.04612864001</v>
      </c>
      <c r="F112" s="30">
        <f t="shared" si="6"/>
        <v>65473.890261100001</v>
      </c>
      <c r="G112" s="30">
        <f t="shared" si="6"/>
        <v>738.67576243123983</v>
      </c>
      <c r="H112" s="30">
        <f t="shared" si="6"/>
        <v>291161.48010510876</v>
      </c>
    </row>
    <row r="113" spans="1:53" ht="15.75" thickBot="1" x14ac:dyDescent="0.3">
      <c r="A113" s="9">
        <v>2012</v>
      </c>
      <c r="B113" s="30">
        <f t="shared" si="7"/>
        <v>209074.00000043999</v>
      </c>
      <c r="C113" s="30">
        <f t="shared" si="6"/>
        <v>39749.541733140002</v>
      </c>
      <c r="D113" s="30">
        <f t="shared" si="6"/>
        <v>46495</v>
      </c>
      <c r="E113" s="30">
        <f t="shared" si="6"/>
        <v>295318.54173358</v>
      </c>
      <c r="F113" s="30">
        <f t="shared" si="6"/>
        <v>51391.565290600003</v>
      </c>
      <c r="G113" s="30">
        <f t="shared" si="6"/>
        <v>1106.2539146942902</v>
      </c>
      <c r="H113" s="30">
        <f t="shared" si="6"/>
        <v>242820.7225282857</v>
      </c>
    </row>
    <row r="114" spans="1:53" ht="15.75" thickBot="1" x14ac:dyDescent="0.3">
      <c r="A114" s="9">
        <v>2013</v>
      </c>
      <c r="B114" s="30">
        <f t="shared" si="7"/>
        <v>149541</v>
      </c>
      <c r="C114" s="30">
        <f t="shared" si="6"/>
        <v>51319.220879239998</v>
      </c>
      <c r="D114" s="30">
        <f t="shared" si="6"/>
        <v>56392</v>
      </c>
      <c r="E114" s="30">
        <f t="shared" si="6"/>
        <v>257252.22087923999</v>
      </c>
      <c r="F114" s="30">
        <f t="shared" si="6"/>
        <v>65597.861124999996</v>
      </c>
      <c r="G114" s="30">
        <f t="shared" si="6"/>
        <v>266.27443511096209</v>
      </c>
      <c r="H114" s="30">
        <f t="shared" si="6"/>
        <v>191388.08531912902</v>
      </c>
    </row>
    <row r="115" spans="1:53" ht="15.75" thickBot="1" x14ac:dyDescent="0.3">
      <c r="A115" s="9">
        <v>2014</v>
      </c>
      <c r="B115" s="30">
        <f t="shared" si="7"/>
        <v>355570</v>
      </c>
      <c r="C115" s="30">
        <f t="shared" si="6"/>
        <v>50010.473673280008</v>
      </c>
      <c r="D115" s="30">
        <f t="shared" si="6"/>
        <v>86942</v>
      </c>
      <c r="E115" s="30">
        <f t="shared" si="6"/>
        <v>492522.47367327998</v>
      </c>
      <c r="F115" s="30">
        <f t="shared" si="6"/>
        <v>56591.524858999997</v>
      </c>
      <c r="G115" s="30">
        <f t="shared" si="6"/>
        <v>735.54846199999997</v>
      </c>
      <c r="H115" s="30">
        <f t="shared" si="6"/>
        <v>435195.40035228</v>
      </c>
    </row>
    <row r="116" spans="1:53" ht="15.75" thickBot="1" x14ac:dyDescent="0.3">
      <c r="A116" s="9">
        <v>2015</v>
      </c>
      <c r="B116" s="30">
        <f t="shared" si="7"/>
        <v>269862</v>
      </c>
      <c r="C116" s="30">
        <f t="shared" si="6"/>
        <v>53717.903959499999</v>
      </c>
      <c r="D116" s="30">
        <f t="shared" si="6"/>
        <v>79759</v>
      </c>
      <c r="E116" s="30">
        <f t="shared" si="6"/>
        <v>403338.90395950002</v>
      </c>
      <c r="F116" s="30">
        <f t="shared" si="6"/>
        <v>68096.804542412472</v>
      </c>
      <c r="G116" s="30">
        <f t="shared" si="6"/>
        <v>216.39642079999993</v>
      </c>
      <c r="H116" s="30">
        <f t="shared" si="6"/>
        <v>335025.70299628755</v>
      </c>
    </row>
    <row r="117" spans="1:53" ht="15.75" thickBot="1" x14ac:dyDescent="0.3">
      <c r="A117" s="9">
        <v>2016</v>
      </c>
      <c r="B117" s="30">
        <f t="shared" si="7"/>
        <v>276431.99999972002</v>
      </c>
      <c r="C117" s="30">
        <f t="shared" si="6"/>
        <v>42263.038153089998</v>
      </c>
      <c r="D117" s="30">
        <f t="shared" si="6"/>
        <v>68347</v>
      </c>
      <c r="E117" s="30">
        <f t="shared" si="6"/>
        <v>387042.03815281001</v>
      </c>
      <c r="F117" s="30">
        <f t="shared" si="6"/>
        <v>35673.395973999999</v>
      </c>
      <c r="G117" s="30">
        <f t="shared" si="6"/>
        <v>664.45056843839416</v>
      </c>
      <c r="H117" s="30">
        <f t="shared" si="6"/>
        <v>350704.19161037164</v>
      </c>
    </row>
    <row r="118" spans="1:53" ht="15.75" thickBot="1" x14ac:dyDescent="0.3">
      <c r="A118" s="9">
        <v>2017</v>
      </c>
      <c r="B118" s="30">
        <f t="shared" si="7"/>
        <v>129649</v>
      </c>
      <c r="C118" s="30">
        <f t="shared" si="6"/>
        <v>25097.092702840004</v>
      </c>
      <c r="D118" s="30">
        <f t="shared" si="6"/>
        <v>52306</v>
      </c>
      <c r="E118" s="30">
        <f t="shared" si="6"/>
        <v>207052.09270283999</v>
      </c>
      <c r="F118" s="30">
        <f t="shared" si="6"/>
        <v>31638.442286099998</v>
      </c>
      <c r="G118" s="30">
        <f t="shared" si="6"/>
        <v>0</v>
      </c>
      <c r="H118" s="30">
        <f t="shared" si="6"/>
        <v>175413.65041673998</v>
      </c>
    </row>
    <row r="119" spans="1:53" ht="15.75" thickBot="1" x14ac:dyDescent="0.3">
      <c r="A119" s="9">
        <v>2018</v>
      </c>
      <c r="B119" s="30">
        <f t="shared" si="7"/>
        <v>107565</v>
      </c>
      <c r="C119" s="30">
        <f t="shared" si="6"/>
        <v>30777.316178000001</v>
      </c>
      <c r="D119" s="30">
        <f t="shared" si="6"/>
        <v>26400</v>
      </c>
      <c r="E119" s="30">
        <f t="shared" si="6"/>
        <v>164742.31617800001</v>
      </c>
      <c r="F119" s="30">
        <f t="shared" si="6"/>
        <v>36966.187931200002</v>
      </c>
      <c r="G119" s="30">
        <f t="shared" si="6"/>
        <v>0</v>
      </c>
      <c r="H119" s="30">
        <f t="shared" si="6"/>
        <v>127776.12824680001</v>
      </c>
    </row>
    <row r="120" spans="1:53" ht="15.75" thickBot="1" x14ac:dyDescent="0.3">
      <c r="A120" s="10">
        <v>2019</v>
      </c>
      <c r="B120" s="30">
        <f t="shared" si="7"/>
        <v>109364</v>
      </c>
      <c r="C120" s="30">
        <f t="shared" si="6"/>
        <v>36031.532322599996</v>
      </c>
      <c r="D120" s="30">
        <f t="shared" si="6"/>
        <v>29700</v>
      </c>
      <c r="E120" s="30">
        <f t="shared" si="6"/>
        <v>175095.53232259999</v>
      </c>
      <c r="F120" s="30">
        <f t="shared" si="6"/>
        <v>34578.085907699999</v>
      </c>
      <c r="G120" s="30">
        <f t="shared" si="6"/>
        <v>210.6096</v>
      </c>
      <c r="H120" s="30">
        <f t="shared" si="6"/>
        <v>140306.83681489999</v>
      </c>
    </row>
    <row r="121" spans="1:53" ht="15.75" thickBot="1" x14ac:dyDescent="0.3">
      <c r="A121" s="9">
        <v>2020</v>
      </c>
      <c r="B121" s="30">
        <f t="shared" si="7"/>
        <v>169916</v>
      </c>
      <c r="C121" s="30">
        <f t="shared" si="6"/>
        <v>29772</v>
      </c>
      <c r="D121" s="30">
        <f t="shared" si="6"/>
        <v>35100</v>
      </c>
      <c r="E121" s="30">
        <f t="shared" si="6"/>
        <v>234788</v>
      </c>
      <c r="F121" s="30">
        <f t="shared" si="6"/>
        <v>30164</v>
      </c>
      <c r="G121" s="30">
        <f t="shared" si="6"/>
        <v>0</v>
      </c>
      <c r="H121" s="30">
        <f t="shared" si="6"/>
        <v>204624</v>
      </c>
    </row>
    <row r="122" spans="1:53" ht="15.75" thickBot="1" x14ac:dyDescent="0.3">
      <c r="A122" s="9">
        <v>2021</v>
      </c>
      <c r="B122" s="30">
        <f>IF(VLOOKUP($A122,$A$3:$Z$92,COLUMN(B122),FALSE)="","",VLOOKUP($A122,$A$3:$Z$92,COLUMN(B122),FALSE))</f>
        <v>163210</v>
      </c>
      <c r="C122" s="30">
        <f t="shared" si="6"/>
        <v>30983</v>
      </c>
      <c r="D122" s="30">
        <f t="shared" si="6"/>
        <v>41982</v>
      </c>
      <c r="E122" s="30">
        <f t="shared" si="6"/>
        <v>236175</v>
      </c>
      <c r="F122" s="30">
        <f t="shared" si="6"/>
        <v>34092</v>
      </c>
      <c r="G122" s="30">
        <f t="shared" si="6"/>
        <v>0</v>
      </c>
      <c r="H122" s="30">
        <f t="shared" si="6"/>
        <v>202083</v>
      </c>
    </row>
    <row r="123" spans="1:53" x14ac:dyDescent="0.25">
      <c r="A123" s="155">
        <v>2022</v>
      </c>
      <c r="B123" s="30">
        <f>IF(VLOOKUP($A123,$A$3:$Z$92,COLUMN(B123),FALSE)="","",VLOOKUP($A123,$A$3:$Z$92,COLUMN(B123),FALSE))</f>
        <v>196783</v>
      </c>
      <c r="C123" s="30">
        <f t="shared" si="6"/>
        <v>37819</v>
      </c>
      <c r="D123" s="30">
        <f t="shared" si="6"/>
        <v>41176</v>
      </c>
      <c r="E123" s="30">
        <f t="shared" si="6"/>
        <v>275778</v>
      </c>
      <c r="F123" s="30">
        <f t="shared" si="6"/>
        <v>37157</v>
      </c>
      <c r="G123" s="30">
        <f t="shared" si="6"/>
        <v>0</v>
      </c>
      <c r="H123" s="30">
        <f t="shared" si="6"/>
        <v>238621</v>
      </c>
    </row>
    <row r="124" spans="1:53" x14ac:dyDescent="0.25">
      <c r="A124" s="203" t="s">
        <v>128</v>
      </c>
    </row>
    <row r="125" spans="1:53" ht="17.25" x14ac:dyDescent="0.25">
      <c r="A125" s="11"/>
    </row>
    <row r="127" spans="1:53" x14ac:dyDescent="0.25">
      <c r="A127" s="12"/>
      <c r="AE127" s="6"/>
      <c r="AF127" s="6"/>
      <c r="AG127" s="6"/>
      <c r="AH127" s="6"/>
      <c r="AI127" s="6"/>
      <c r="AJ127" s="6"/>
      <c r="AK127" s="6"/>
      <c r="AL127" s="6"/>
      <c r="AM127" s="6"/>
      <c r="AN127" s="6"/>
      <c r="AO127" s="6"/>
      <c r="AP127" s="6"/>
      <c r="AQ127" s="6"/>
      <c r="AR127" s="6"/>
      <c r="AS127" s="6"/>
      <c r="AT127" s="6"/>
      <c r="AU127" s="6"/>
      <c r="AV127" s="6"/>
      <c r="AW127" s="6"/>
      <c r="AX127" s="6"/>
      <c r="AY127" s="6"/>
      <c r="AZ127" s="6"/>
      <c r="BA127" s="6"/>
    </row>
    <row r="128" spans="1:53" x14ac:dyDescent="0.25">
      <c r="A128" s="12"/>
      <c r="AE128" s="6"/>
      <c r="AF128" s="6"/>
      <c r="AG128" s="6"/>
      <c r="AH128" s="6"/>
      <c r="AI128" s="6"/>
      <c r="AJ128" s="6"/>
      <c r="AK128" s="6"/>
      <c r="AL128" s="6"/>
      <c r="AM128" s="6"/>
      <c r="AN128" s="6"/>
      <c r="AO128" s="6"/>
      <c r="AP128" s="6"/>
      <c r="AQ128" s="6"/>
      <c r="AR128" s="6"/>
      <c r="AS128" s="6"/>
      <c r="AT128" s="6"/>
      <c r="AU128" s="6"/>
      <c r="AV128" s="6"/>
      <c r="AW128" s="6"/>
      <c r="AX128" s="6"/>
      <c r="AY128" s="6"/>
      <c r="AZ128" s="6"/>
      <c r="BA128" s="6"/>
    </row>
    <row r="129" spans="1:53" x14ac:dyDescent="0.25">
      <c r="A129" s="12"/>
      <c r="AE129" s="6"/>
      <c r="AF129" s="6"/>
      <c r="AG129" s="6"/>
      <c r="AH129" s="6"/>
      <c r="AI129" s="6"/>
      <c r="AJ129" s="6"/>
      <c r="AK129" s="6"/>
      <c r="AL129" s="6"/>
      <c r="AM129" s="6"/>
      <c r="AN129" s="6"/>
      <c r="AO129" s="6"/>
      <c r="AP129" s="6"/>
      <c r="AQ129" s="6"/>
      <c r="AR129" s="6"/>
      <c r="AS129" s="6"/>
      <c r="AT129" s="6"/>
      <c r="AU129" s="6"/>
      <c r="AV129" s="6"/>
      <c r="AW129" s="6"/>
      <c r="AX129" s="6"/>
      <c r="AY129" s="6"/>
      <c r="AZ129" s="6"/>
      <c r="BA129" s="6"/>
    </row>
    <row r="130" spans="1:53" x14ac:dyDescent="0.25">
      <c r="A130" s="12"/>
      <c r="AE130" s="6"/>
      <c r="AF130" s="6"/>
      <c r="AG130" s="6"/>
      <c r="AH130" s="6"/>
      <c r="AI130" s="6"/>
      <c r="AJ130" s="6"/>
      <c r="AK130" s="6"/>
      <c r="AL130" s="6"/>
      <c r="AM130" s="6"/>
      <c r="AN130" s="6"/>
      <c r="AO130" s="6"/>
      <c r="AP130" s="6"/>
      <c r="AQ130" s="6"/>
      <c r="AR130" s="6"/>
      <c r="AS130" s="6"/>
      <c r="AT130" s="6"/>
      <c r="AU130" s="6"/>
      <c r="AV130" s="6"/>
      <c r="AW130" s="6"/>
      <c r="AX130" s="6"/>
      <c r="AY130" s="6"/>
      <c r="AZ130" s="6"/>
      <c r="BA130" s="6"/>
    </row>
    <row r="131" spans="1:53" x14ac:dyDescent="0.25">
      <c r="A131" s="12"/>
      <c r="AE131" s="6"/>
      <c r="AF131" s="6"/>
      <c r="AG131" s="6"/>
      <c r="AH131" s="6"/>
      <c r="AI131" s="6"/>
      <c r="AJ131" s="6"/>
      <c r="AK131" s="6"/>
      <c r="AL131" s="6"/>
      <c r="AM131" s="6"/>
      <c r="AN131" s="6"/>
      <c r="AO131" s="6"/>
      <c r="AP131" s="6"/>
      <c r="AQ131" s="6"/>
      <c r="AR131" s="6"/>
      <c r="AS131" s="6"/>
      <c r="AT131" s="6"/>
      <c r="AU131" s="6"/>
      <c r="AV131" s="6"/>
      <c r="AW131" s="6"/>
      <c r="AX131" s="6"/>
      <c r="AY131" s="6"/>
      <c r="AZ131" s="6"/>
      <c r="BA131" s="6"/>
    </row>
    <row r="132" spans="1:53" x14ac:dyDescent="0.25">
      <c r="A132" s="12"/>
      <c r="AE132" s="6"/>
      <c r="AF132" s="6"/>
      <c r="AG132" s="6"/>
      <c r="AH132" s="6"/>
      <c r="AI132" s="6"/>
      <c r="AJ132" s="6"/>
      <c r="AK132" s="6"/>
      <c r="AL132" s="6"/>
      <c r="AM132" s="6"/>
      <c r="AN132" s="6"/>
      <c r="AO132" s="6"/>
      <c r="AP132" s="6"/>
      <c r="AQ132" s="6"/>
      <c r="AR132" s="6"/>
      <c r="AS132" s="6"/>
      <c r="AT132" s="6"/>
      <c r="AU132" s="6"/>
      <c r="AV132" s="6"/>
      <c r="AW132" s="6"/>
      <c r="AX132" s="6"/>
      <c r="AY132" s="6"/>
      <c r="AZ132" s="6"/>
      <c r="BA132" s="6"/>
    </row>
    <row r="133" spans="1:53" x14ac:dyDescent="0.25">
      <c r="A133" s="12"/>
      <c r="AE133" s="6"/>
      <c r="AF133" s="6"/>
      <c r="AG133" s="6"/>
      <c r="AH133" s="6"/>
      <c r="AI133" s="6"/>
      <c r="AJ133" s="6"/>
      <c r="AK133" s="6"/>
      <c r="AL133" s="6"/>
      <c r="AM133" s="6"/>
      <c r="AN133" s="6"/>
      <c r="AO133" s="6"/>
      <c r="AP133" s="6"/>
      <c r="AQ133" s="6"/>
      <c r="AR133" s="6"/>
      <c r="AS133" s="6"/>
      <c r="AT133" s="6"/>
      <c r="AU133" s="6"/>
      <c r="AV133" s="6"/>
      <c r="AW133" s="6"/>
      <c r="AX133" s="6"/>
      <c r="AY133" s="6"/>
      <c r="AZ133" s="6"/>
      <c r="BA133" s="6"/>
    </row>
    <row r="134" spans="1:53" x14ac:dyDescent="0.25">
      <c r="A134" s="12"/>
      <c r="AE134" s="6"/>
      <c r="AF134" s="6"/>
      <c r="AG134" s="6"/>
      <c r="AH134" s="6"/>
      <c r="AI134" s="6"/>
      <c r="AJ134" s="6"/>
      <c r="AK134" s="6"/>
      <c r="AL134" s="6"/>
      <c r="AM134" s="6"/>
      <c r="AN134" s="6"/>
      <c r="AO134" s="6"/>
      <c r="AP134" s="6"/>
      <c r="AQ134" s="6"/>
      <c r="AR134" s="6"/>
      <c r="AS134" s="6"/>
      <c r="AT134" s="6"/>
      <c r="AU134" s="6"/>
      <c r="AV134" s="6"/>
      <c r="AW134" s="6"/>
      <c r="AX134" s="6"/>
      <c r="AY134" s="6"/>
      <c r="AZ134" s="6"/>
      <c r="BA134" s="6"/>
    </row>
    <row r="135" spans="1:53" x14ac:dyDescent="0.25">
      <c r="A135" s="12"/>
      <c r="AE135" s="6"/>
      <c r="AF135" s="6"/>
      <c r="AG135" s="6"/>
      <c r="AH135" s="6"/>
      <c r="AI135" s="6"/>
      <c r="AJ135" s="6"/>
      <c r="AK135" s="6"/>
      <c r="AL135" s="6"/>
      <c r="AM135" s="6"/>
      <c r="AN135" s="6"/>
      <c r="AO135" s="6"/>
      <c r="AP135" s="6"/>
      <c r="AQ135" s="6"/>
      <c r="AR135" s="6"/>
      <c r="AS135" s="6"/>
      <c r="AT135" s="6"/>
      <c r="AU135" s="6"/>
      <c r="AV135" s="6"/>
      <c r="AW135" s="6"/>
      <c r="AX135" s="6"/>
      <c r="AY135" s="6"/>
      <c r="AZ135" s="6"/>
      <c r="BA135" s="6"/>
    </row>
    <row r="136" spans="1:53" x14ac:dyDescent="0.25">
      <c r="A136" s="12"/>
      <c r="AE136" s="6"/>
      <c r="AF136" s="6"/>
      <c r="AG136" s="6"/>
      <c r="AH136" s="6"/>
      <c r="AI136" s="6"/>
      <c r="AJ136" s="6"/>
      <c r="AK136" s="6"/>
      <c r="AL136" s="6"/>
      <c r="AM136" s="6"/>
      <c r="AN136" s="6"/>
      <c r="AO136" s="6"/>
      <c r="AP136" s="6"/>
      <c r="AQ136" s="6"/>
      <c r="AR136" s="6"/>
      <c r="AS136" s="6"/>
      <c r="AT136" s="6"/>
      <c r="AU136" s="6"/>
      <c r="AV136" s="6"/>
      <c r="AW136" s="6"/>
      <c r="AX136" s="6"/>
      <c r="AY136" s="6"/>
      <c r="AZ136" s="6"/>
      <c r="BA136" s="6"/>
    </row>
    <row r="137" spans="1:53" x14ac:dyDescent="0.25">
      <c r="A137" s="12"/>
      <c r="AE137" s="6"/>
      <c r="AF137" s="6"/>
      <c r="AG137" s="6"/>
      <c r="AH137" s="6"/>
      <c r="AI137" s="6"/>
      <c r="AJ137" s="6"/>
      <c r="AK137" s="6"/>
      <c r="AL137" s="6"/>
      <c r="AM137" s="6"/>
      <c r="AN137" s="6"/>
      <c r="AO137" s="6"/>
      <c r="AP137" s="6"/>
      <c r="AQ137" s="6"/>
      <c r="AR137" s="6"/>
      <c r="AS137" s="6"/>
      <c r="AT137" s="6"/>
      <c r="AU137" s="6"/>
      <c r="AV137" s="6"/>
      <c r="AW137" s="6"/>
      <c r="AX137" s="6"/>
      <c r="AY137" s="6"/>
      <c r="AZ137" s="6"/>
      <c r="BA137" s="6"/>
    </row>
    <row r="138" spans="1:53" x14ac:dyDescent="0.25">
      <c r="A138" s="12"/>
      <c r="AE138" s="6"/>
      <c r="AF138" s="6"/>
      <c r="AG138" s="6"/>
      <c r="AH138" s="6"/>
      <c r="AI138" s="6"/>
      <c r="AJ138" s="6"/>
      <c r="AK138" s="6"/>
      <c r="AL138" s="6"/>
      <c r="AM138" s="6"/>
      <c r="AN138" s="6"/>
      <c r="AO138" s="6"/>
      <c r="AP138" s="6"/>
      <c r="AQ138" s="6"/>
      <c r="AR138" s="6"/>
      <c r="AS138" s="6"/>
      <c r="AT138" s="6"/>
      <c r="AU138" s="6"/>
      <c r="AV138" s="6"/>
      <c r="AW138" s="6"/>
      <c r="AX138" s="6"/>
      <c r="AY138" s="6"/>
      <c r="AZ138" s="6"/>
      <c r="BA138" s="6"/>
    </row>
    <row r="139" spans="1:53" x14ac:dyDescent="0.25">
      <c r="A139" s="12"/>
      <c r="AE139" s="6"/>
      <c r="AF139" s="6"/>
      <c r="AG139" s="6"/>
      <c r="AH139" s="6"/>
      <c r="AI139" s="6"/>
      <c r="AJ139" s="6"/>
      <c r="AK139" s="6"/>
      <c r="AL139" s="6"/>
      <c r="AM139" s="6"/>
      <c r="AN139" s="6"/>
      <c r="AO139" s="6"/>
      <c r="AP139" s="6"/>
      <c r="AQ139" s="6"/>
      <c r="AR139" s="6"/>
      <c r="AS139" s="6"/>
      <c r="AT139" s="6"/>
      <c r="AU139" s="6"/>
      <c r="AV139" s="6"/>
      <c r="AW139" s="6"/>
      <c r="AX139" s="6"/>
      <c r="AY139" s="6"/>
      <c r="AZ139" s="6"/>
      <c r="BA139" s="6"/>
    </row>
    <row r="140" spans="1:53" x14ac:dyDescent="0.25">
      <c r="A140" s="12"/>
      <c r="AE140" s="6"/>
      <c r="AF140" s="6"/>
      <c r="AG140" s="6"/>
      <c r="AH140" s="6"/>
      <c r="AI140" s="6"/>
      <c r="AJ140" s="6"/>
      <c r="AK140" s="6"/>
      <c r="AL140" s="6"/>
      <c r="AM140" s="6"/>
      <c r="AN140" s="6"/>
      <c r="AO140" s="6"/>
      <c r="AP140" s="6"/>
      <c r="AQ140" s="6"/>
      <c r="AR140" s="6"/>
      <c r="AS140" s="6"/>
      <c r="AT140" s="6"/>
      <c r="AU140" s="6"/>
      <c r="AV140" s="6"/>
      <c r="AW140" s="6"/>
      <c r="AX140" s="6"/>
      <c r="AY140" s="6"/>
      <c r="AZ140" s="6"/>
      <c r="BA140" s="6"/>
    </row>
    <row r="141" spans="1:53" x14ac:dyDescent="0.25">
      <c r="A141" s="12"/>
      <c r="AE141" s="6"/>
      <c r="AF141" s="6"/>
      <c r="AG141" s="6"/>
      <c r="AH141" s="6"/>
      <c r="AI141" s="6"/>
      <c r="AJ141" s="6"/>
      <c r="AK141" s="6"/>
      <c r="AL141" s="6"/>
      <c r="AM141" s="6"/>
      <c r="AN141" s="6"/>
      <c r="AO141" s="6"/>
      <c r="AP141" s="6"/>
      <c r="AQ141" s="6"/>
      <c r="AR141" s="6"/>
      <c r="AS141" s="6"/>
      <c r="AT141" s="6"/>
      <c r="AU141" s="6"/>
      <c r="AV141" s="6"/>
      <c r="AW141" s="6"/>
      <c r="AX141" s="6"/>
      <c r="AY141" s="6"/>
      <c r="AZ141" s="6"/>
      <c r="BA141" s="6"/>
    </row>
  </sheetData>
  <mergeCells count="2">
    <mergeCell ref="B2:H2"/>
    <mergeCell ref="B103:H103"/>
  </mergeCells>
  <pageMargins left="0.7" right="0.7" top="0.75" bottom="0.75" header="0.3" footer="0.3"/>
  <pageSetup orientation="portrait" r:id="rId1"/>
  <ignoredErrors>
    <ignoredError sqref="E4:E5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BA139"/>
  <sheetViews>
    <sheetView topLeftCell="A78" zoomScale="85" zoomScaleNormal="85" workbookViewId="0">
      <selection activeCell="A102" sqref="A102"/>
    </sheetView>
  </sheetViews>
  <sheetFormatPr defaultColWidth="9.140625" defaultRowHeight="15" x14ac:dyDescent="0.25"/>
  <cols>
    <col min="1" max="1" width="11.42578125" style="6" customWidth="1"/>
    <col min="2" max="3" width="9.85546875" style="12" bestFit="1" customWidth="1"/>
    <col min="4" max="4" width="9.28515625" style="12" bestFit="1" customWidth="1"/>
    <col min="5" max="6" width="9.85546875" style="12" bestFit="1" customWidth="1"/>
    <col min="7" max="7" width="11" style="12" bestFit="1" customWidth="1"/>
    <col min="8" max="8" width="11.28515625" style="12" customWidth="1"/>
    <col min="9" max="53" width="9.140625" style="12"/>
    <col min="54" max="16384" width="9.140625" style="6"/>
  </cols>
  <sheetData>
    <row r="1" spans="1:8" ht="15.75" thickBot="1" x14ac:dyDescent="0.3">
      <c r="A1" s="6" t="s">
        <v>129</v>
      </c>
    </row>
    <row r="2" spans="1:8" ht="30.75" thickBot="1" x14ac:dyDescent="0.3">
      <c r="A2" s="245" t="s">
        <v>5</v>
      </c>
      <c r="B2" s="247" t="s">
        <v>6</v>
      </c>
      <c r="C2" s="248"/>
      <c r="D2" s="247" t="s">
        <v>8</v>
      </c>
      <c r="E2" s="248"/>
      <c r="F2" s="247" t="s">
        <v>7</v>
      </c>
      <c r="G2" s="248"/>
      <c r="H2" s="14" t="s">
        <v>18</v>
      </c>
    </row>
    <row r="3" spans="1:8" ht="15.75" thickBot="1" x14ac:dyDescent="0.3">
      <c r="A3" s="246"/>
      <c r="B3" s="15" t="s">
        <v>19</v>
      </c>
      <c r="C3" s="91" t="s">
        <v>20</v>
      </c>
      <c r="D3" s="15" t="s">
        <v>19</v>
      </c>
      <c r="E3" s="15" t="s">
        <v>20</v>
      </c>
      <c r="F3" s="15" t="s">
        <v>19</v>
      </c>
      <c r="G3" s="15" t="s">
        <v>20</v>
      </c>
      <c r="H3" s="15" t="s">
        <v>21</v>
      </c>
    </row>
    <row r="4" spans="1:8" ht="16.149999999999999" customHeight="1" thickBot="1" x14ac:dyDescent="0.3">
      <c r="A4" s="16">
        <v>1985</v>
      </c>
      <c r="B4" s="17">
        <v>15318.67438584684</v>
      </c>
      <c r="C4" s="17">
        <v>79827.609752531993</v>
      </c>
      <c r="D4" s="17">
        <v>2406.6046505932695</v>
      </c>
      <c r="E4" s="17">
        <v>3358.8620076190327</v>
      </c>
      <c r="F4" s="17">
        <v>6544.9053144524323</v>
      </c>
      <c r="G4" s="17">
        <v>41606.303970632245</v>
      </c>
      <c r="H4" s="17">
        <v>149062.96008167599</v>
      </c>
    </row>
    <row r="5" spans="1:8" ht="16.149999999999999" customHeight="1" thickBot="1" x14ac:dyDescent="0.3">
      <c r="A5" s="16">
        <v>1986</v>
      </c>
      <c r="B5" s="17">
        <v>21169.066090983906</v>
      </c>
      <c r="C5" s="17">
        <v>63136.51373987447</v>
      </c>
      <c r="D5" s="17">
        <v>1990.4330662185982</v>
      </c>
      <c r="E5" s="17">
        <v>2778.0175705977276</v>
      </c>
      <c r="F5" s="17">
        <v>6879.8313586956601</v>
      </c>
      <c r="G5" s="17">
        <v>25268.25941387318</v>
      </c>
      <c r="H5" s="17">
        <v>121222.12124024355</v>
      </c>
    </row>
    <row r="6" spans="1:8" ht="16.149999999999999" customHeight="1" thickBot="1" x14ac:dyDescent="0.3">
      <c r="A6" s="16">
        <v>1987</v>
      </c>
      <c r="B6" s="17">
        <v>35097.149494200799</v>
      </c>
      <c r="C6" s="17">
        <v>66688.110065056448</v>
      </c>
      <c r="D6" s="17">
        <v>2120.4784331762194</v>
      </c>
      <c r="E6" s="17">
        <v>2959.519938356033</v>
      </c>
      <c r="F6" s="17">
        <v>1142.3083250141528</v>
      </c>
      <c r="G6" s="17">
        <v>10729.819880255953</v>
      </c>
      <c r="H6" s="17">
        <v>118737.38613605961</v>
      </c>
    </row>
    <row r="7" spans="1:8" ht="16.149999999999999" customHeight="1" thickBot="1" x14ac:dyDescent="0.3">
      <c r="A7" s="16">
        <v>1988</v>
      </c>
      <c r="B7" s="17">
        <v>11996.745214129231</v>
      </c>
      <c r="C7" s="17">
        <v>34994.897756651691</v>
      </c>
      <c r="D7" s="17">
        <v>2325.0130217428123</v>
      </c>
      <c r="E7" s="17">
        <v>3244.9857952473849</v>
      </c>
      <c r="F7" s="17">
        <v>6562.9361638300652</v>
      </c>
      <c r="G7" s="17">
        <v>15046.357791853632</v>
      </c>
      <c r="H7" s="17">
        <v>74170.935743454815</v>
      </c>
    </row>
    <row r="8" spans="1:8" ht="16.149999999999999" customHeight="1" thickBot="1" x14ac:dyDescent="0.3">
      <c r="A8" s="16">
        <v>1989</v>
      </c>
      <c r="B8" s="17">
        <v>24573.333709227325</v>
      </c>
      <c r="C8" s="17">
        <v>47841.333860992374</v>
      </c>
      <c r="D8" s="17">
        <v>2799.3850225532524</v>
      </c>
      <c r="E8" s="17">
        <v>3907.0596803816225</v>
      </c>
      <c r="F8" s="17">
        <v>7305.0644531713833</v>
      </c>
      <c r="G8" s="17">
        <v>32912.292545825971</v>
      </c>
      <c r="H8" s="17">
        <v>119338.46927215192</v>
      </c>
    </row>
    <row r="9" spans="1:8" ht="16.149999999999999" customHeight="1" thickBot="1" x14ac:dyDescent="0.3">
      <c r="A9" s="16">
        <v>1990</v>
      </c>
      <c r="B9" s="17">
        <v>20489.99334437578</v>
      </c>
      <c r="C9" s="17">
        <v>49423.313199947101</v>
      </c>
      <c r="D9" s="17">
        <v>4493.9110692683225</v>
      </c>
      <c r="E9" s="17">
        <v>15554.090214231303</v>
      </c>
      <c r="F9" s="17">
        <v>3401.4628710710294</v>
      </c>
      <c r="G9" s="17">
        <v>16561.974176213418</v>
      </c>
      <c r="H9" s="17">
        <v>109924.74487510695</v>
      </c>
    </row>
    <row r="10" spans="1:8" ht="16.149999999999999" customHeight="1" thickBot="1" x14ac:dyDescent="0.3">
      <c r="A10" s="16">
        <v>1991</v>
      </c>
      <c r="B10" s="17">
        <v>22633.047809199514</v>
      </c>
      <c r="C10" s="17">
        <v>41165.008073780162</v>
      </c>
      <c r="D10" s="17">
        <v>2831.2058077936126</v>
      </c>
      <c r="E10" s="17">
        <v>5292.3656221260926</v>
      </c>
      <c r="F10" s="17">
        <v>3605.2183258702175</v>
      </c>
      <c r="G10" s="17">
        <v>18803.20491728936</v>
      </c>
      <c r="H10" s="17">
        <v>94330.050556058952</v>
      </c>
    </row>
    <row r="11" spans="1:8" ht="16.149999999999999" customHeight="1" thickBot="1" x14ac:dyDescent="0.3">
      <c r="A11" s="16">
        <v>1992</v>
      </c>
      <c r="B11" s="17">
        <v>24737.289417144581</v>
      </c>
      <c r="C11" s="17">
        <v>43467.848920264274</v>
      </c>
      <c r="D11" s="17">
        <v>4831.742308122849</v>
      </c>
      <c r="E11" s="17">
        <v>7129.2197077260307</v>
      </c>
      <c r="F11" s="17">
        <v>24727.84095761853</v>
      </c>
      <c r="G11" s="17">
        <v>103344.29661506379</v>
      </c>
      <c r="H11" s="17">
        <v>208238.23792594008</v>
      </c>
    </row>
    <row r="12" spans="1:8" ht="16.149999999999999" customHeight="1" thickBot="1" x14ac:dyDescent="0.3">
      <c r="A12" s="16">
        <v>1993</v>
      </c>
      <c r="B12" s="17">
        <v>20148.194539223186</v>
      </c>
      <c r="C12" s="17">
        <v>44952.552009493265</v>
      </c>
      <c r="D12" s="17">
        <v>4276.8661068938054</v>
      </c>
      <c r="E12" s="17">
        <v>5978.841832132357</v>
      </c>
      <c r="F12" s="17">
        <v>2580.4257240400143</v>
      </c>
      <c r="G12" s="17">
        <v>12194.075675189102</v>
      </c>
      <c r="H12" s="17">
        <v>90130.955886971729</v>
      </c>
    </row>
    <row r="13" spans="1:8" ht="16.149999999999999" customHeight="1" thickBot="1" x14ac:dyDescent="0.3">
      <c r="A13" s="16">
        <v>1994</v>
      </c>
      <c r="B13" s="17">
        <v>24611.144013428187</v>
      </c>
      <c r="C13" s="17">
        <v>45623.256843145231</v>
      </c>
      <c r="D13" s="17">
        <v>2746.6597544827218</v>
      </c>
      <c r="E13" s="17">
        <v>6050.9089748543975</v>
      </c>
      <c r="F13" s="17">
        <v>8937.2660245935604</v>
      </c>
      <c r="G13" s="17">
        <v>39090.92248988217</v>
      </c>
      <c r="H13" s="17">
        <v>127060.15810038627</v>
      </c>
    </row>
    <row r="14" spans="1:8" ht="16.149999999999999" customHeight="1" thickBot="1" x14ac:dyDescent="0.3">
      <c r="A14" s="16">
        <v>1995</v>
      </c>
      <c r="B14" s="17">
        <v>13745.041412576869</v>
      </c>
      <c r="C14" s="17">
        <v>29665.749798059038</v>
      </c>
      <c r="D14" s="17">
        <v>3019.8240067081988</v>
      </c>
      <c r="E14" s="17">
        <v>5290.9557344357872</v>
      </c>
      <c r="F14" s="17">
        <v>3440.0623175756868</v>
      </c>
      <c r="G14" s="17">
        <v>12440.541690109914</v>
      </c>
      <c r="H14" s="17">
        <v>67602.174959465498</v>
      </c>
    </row>
    <row r="15" spans="1:8" ht="16.149999999999999" customHeight="1" thickBot="1" x14ac:dyDescent="0.3">
      <c r="A15" s="16">
        <v>1996</v>
      </c>
      <c r="B15" s="17">
        <v>14575.861634712859</v>
      </c>
      <c r="C15" s="17">
        <v>27279.826266530035</v>
      </c>
      <c r="D15" s="17">
        <v>3403.75267355079</v>
      </c>
      <c r="E15" s="17">
        <v>4242.015004181947</v>
      </c>
      <c r="F15" s="17">
        <v>220.66906433552134</v>
      </c>
      <c r="G15" s="17">
        <v>426.94939070415779</v>
      </c>
      <c r="H15" s="17">
        <v>50149.074034015313</v>
      </c>
    </row>
    <row r="16" spans="1:8" ht="16.149999999999999" customHeight="1" thickBot="1" x14ac:dyDescent="0.3">
      <c r="A16" s="16">
        <v>1997</v>
      </c>
      <c r="B16" s="17">
        <v>11451.759523372761</v>
      </c>
      <c r="C16" s="17">
        <v>25423.126001021847</v>
      </c>
      <c r="D16" s="17">
        <v>6768.3047980752272</v>
      </c>
      <c r="E16" s="17">
        <v>6219.2868139428701</v>
      </c>
      <c r="F16" s="17">
        <v>728.72811791288746</v>
      </c>
      <c r="G16" s="17">
        <v>3049.085904384388</v>
      </c>
      <c r="H16" s="17">
        <v>53640.291158709973</v>
      </c>
    </row>
    <row r="17" spans="1:8" ht="16.149999999999999" customHeight="1" thickBot="1" x14ac:dyDescent="0.3">
      <c r="A17" s="16">
        <v>1998</v>
      </c>
      <c r="B17" s="17">
        <v>5791.4006727472224</v>
      </c>
      <c r="C17" s="17">
        <v>11728.349008080888</v>
      </c>
      <c r="D17" s="17">
        <v>4479.1101274234752</v>
      </c>
      <c r="E17" s="17">
        <v>5245.9607039046286</v>
      </c>
      <c r="F17" s="17">
        <v>1173.4286769736823</v>
      </c>
      <c r="G17" s="17">
        <v>6860.0758934917849</v>
      </c>
      <c r="H17" s="17">
        <v>35278.325082621683</v>
      </c>
    </row>
    <row r="18" spans="1:8" ht="16.149999999999999" customHeight="1" thickBot="1" x14ac:dyDescent="0.3">
      <c r="A18" s="16">
        <v>1999</v>
      </c>
      <c r="B18" s="17">
        <v>16516.515322000228</v>
      </c>
      <c r="C18" s="17">
        <v>15617.597778177154</v>
      </c>
      <c r="D18" s="17">
        <v>5924.1352190031666</v>
      </c>
      <c r="E18" s="17">
        <v>8835.0385170846803</v>
      </c>
      <c r="F18" s="17">
        <v>513.71477056700951</v>
      </c>
      <c r="G18" s="17">
        <v>2356.5673095912789</v>
      </c>
      <c r="H18" s="17">
        <v>49763.568916423515</v>
      </c>
    </row>
    <row r="19" spans="1:8" ht="15" customHeight="1" thickBot="1" x14ac:dyDescent="0.3">
      <c r="A19" s="16">
        <v>2000</v>
      </c>
      <c r="B19" s="17">
        <v>9746.2416946471803</v>
      </c>
      <c r="C19" s="17">
        <v>19039.566567417474</v>
      </c>
      <c r="D19" s="17">
        <v>4525.1182652047764</v>
      </c>
      <c r="E19" s="17">
        <v>5592.5776207277313</v>
      </c>
      <c r="F19" s="17">
        <v>221.83701190741988</v>
      </c>
      <c r="G19" s="17">
        <v>535.64349656412469</v>
      </c>
      <c r="H19" s="17">
        <v>39660.984656468703</v>
      </c>
    </row>
    <row r="20" spans="1:8" ht="15" customHeight="1" thickBot="1" x14ac:dyDescent="0.3">
      <c r="A20" s="16">
        <v>2001</v>
      </c>
      <c r="B20" s="17">
        <v>11019.825419432005</v>
      </c>
      <c r="C20" s="17">
        <v>24406.328604891496</v>
      </c>
      <c r="D20" s="17">
        <v>5633.3845382251966</v>
      </c>
      <c r="E20" s="17">
        <v>5992.7557392396157</v>
      </c>
      <c r="F20" s="17">
        <v>426.07713661711193</v>
      </c>
      <c r="G20" s="17">
        <v>1621.2541574054069</v>
      </c>
      <c r="H20" s="17">
        <v>49099.625595810823</v>
      </c>
    </row>
    <row r="21" spans="1:8" ht="15" customHeight="1" thickBot="1" x14ac:dyDescent="0.3">
      <c r="A21" s="16">
        <v>2002</v>
      </c>
      <c r="B21" s="17">
        <v>8439.6566531824701</v>
      </c>
      <c r="C21" s="17">
        <v>33247.849681745502</v>
      </c>
      <c r="D21" s="17">
        <v>5690.1514012487205</v>
      </c>
      <c r="E21" s="17">
        <v>6089.1484746224505</v>
      </c>
      <c r="F21" s="17">
        <v>248.86477991636153</v>
      </c>
      <c r="G21" s="17">
        <v>1429.1487951367005</v>
      </c>
      <c r="H21" s="17">
        <v>55144.819785852211</v>
      </c>
    </row>
    <row r="22" spans="1:8" ht="15" customHeight="1" thickBot="1" x14ac:dyDescent="0.3">
      <c r="A22" s="16">
        <v>2003</v>
      </c>
      <c r="B22" s="17">
        <v>10677.840866772864</v>
      </c>
      <c r="C22" s="17">
        <v>20195.668670172188</v>
      </c>
      <c r="D22" s="17">
        <v>5147.4049950301396</v>
      </c>
      <c r="E22" s="17">
        <v>6803.78068625789</v>
      </c>
      <c r="F22" s="17">
        <v>414.72970744283805</v>
      </c>
      <c r="G22" s="17">
        <v>9231.7016205209984</v>
      </c>
      <c r="H22" s="17">
        <v>52471.126546196916</v>
      </c>
    </row>
    <row r="23" spans="1:8" ht="15" customHeight="1" thickBot="1" x14ac:dyDescent="0.3">
      <c r="A23" s="16">
        <v>2004</v>
      </c>
      <c r="B23" s="17">
        <v>14060.522377474037</v>
      </c>
      <c r="C23" s="17">
        <v>15481.528563005962</v>
      </c>
      <c r="D23" s="17">
        <v>7060.4145898621064</v>
      </c>
      <c r="E23" s="17">
        <v>7232.5635129401589</v>
      </c>
      <c r="F23" s="17">
        <v>4901.0105622679148</v>
      </c>
      <c r="G23" s="17">
        <v>4176.9961101898734</v>
      </c>
      <c r="H23" s="17">
        <v>52913.03571574005</v>
      </c>
    </row>
    <row r="24" spans="1:8" ht="15" customHeight="1" thickBot="1" x14ac:dyDescent="0.3">
      <c r="A24" s="16">
        <v>2005</v>
      </c>
      <c r="B24" s="17">
        <v>11914.798854104381</v>
      </c>
      <c r="C24" s="17">
        <v>13960.578844236778</v>
      </c>
      <c r="D24" s="17">
        <v>5792.7994327455963</v>
      </c>
      <c r="E24" s="17">
        <v>9321.1885266249301</v>
      </c>
      <c r="F24" s="17">
        <v>142.62541957795202</v>
      </c>
      <c r="G24" s="17">
        <v>4780.9677757390955</v>
      </c>
      <c r="H24" s="17">
        <v>45912.958853028736</v>
      </c>
    </row>
    <row r="25" spans="1:8" ht="15" customHeight="1" thickBot="1" x14ac:dyDescent="0.3">
      <c r="A25" s="16">
        <v>2006</v>
      </c>
      <c r="B25" s="17">
        <v>10256.093121842427</v>
      </c>
      <c r="C25" s="17">
        <v>17291.025895072198</v>
      </c>
      <c r="D25" s="17">
        <v>6106.3796955879789</v>
      </c>
      <c r="E25" s="17">
        <v>8705.9585534434245</v>
      </c>
      <c r="F25" s="17">
        <v>222.94913603320455</v>
      </c>
      <c r="G25" s="17">
        <v>5392.588066479123</v>
      </c>
      <c r="H25" s="17">
        <v>47974.994468458353</v>
      </c>
    </row>
    <row r="26" spans="1:8" ht="15" customHeight="1" thickBot="1" x14ac:dyDescent="0.3">
      <c r="A26" s="16">
        <v>2007</v>
      </c>
      <c r="B26" s="17">
        <v>10628.127411272535</v>
      </c>
      <c r="C26" s="17">
        <v>21673.099924145776</v>
      </c>
      <c r="D26" s="17">
        <v>5244.8422347085798</v>
      </c>
      <c r="E26" s="17">
        <v>8834.2085155034074</v>
      </c>
      <c r="F26" s="17">
        <v>4126.3795286864733</v>
      </c>
      <c r="G26" s="17">
        <v>21010.011319192927</v>
      </c>
      <c r="H26" s="17">
        <v>71516.668933509703</v>
      </c>
    </row>
    <row r="27" spans="1:8" ht="15" customHeight="1" thickBot="1" x14ac:dyDescent="0.3">
      <c r="A27" s="16">
        <v>2008</v>
      </c>
      <c r="B27" s="17">
        <v>11710.863452332187</v>
      </c>
      <c r="C27" s="17">
        <v>16582.397241475595</v>
      </c>
      <c r="D27" s="17">
        <v>4608.024425165906</v>
      </c>
      <c r="E27" s="17">
        <v>4686.380896569116</v>
      </c>
      <c r="F27" s="17">
        <v>245.78406701059114</v>
      </c>
      <c r="G27" s="17">
        <v>289.66450240652478</v>
      </c>
      <c r="H27" s="17">
        <v>38123.114584959912</v>
      </c>
    </row>
    <row r="28" spans="1:8" ht="15" customHeight="1" thickBot="1" x14ac:dyDescent="0.3">
      <c r="A28" s="16">
        <v>2009</v>
      </c>
      <c r="B28" s="17">
        <v>11619.768426654377</v>
      </c>
      <c r="C28" s="17">
        <v>18360.623572789165</v>
      </c>
      <c r="D28" s="17">
        <v>4817.2378013909856</v>
      </c>
      <c r="E28" s="17">
        <v>6434.4856770902124</v>
      </c>
      <c r="F28" s="17">
        <v>135.99184492725553</v>
      </c>
      <c r="G28" s="17">
        <v>3594.5439043195479</v>
      </c>
      <c r="H28" s="17">
        <v>44962.651227171547</v>
      </c>
    </row>
    <row r="29" spans="1:8" ht="15" customHeight="1" thickBot="1" x14ac:dyDescent="0.3">
      <c r="A29" s="16">
        <v>2010</v>
      </c>
      <c r="B29" s="17">
        <v>12762.777562844243</v>
      </c>
      <c r="C29" s="17">
        <v>16941.728660086053</v>
      </c>
      <c r="D29" s="17">
        <v>3754.3235340413339</v>
      </c>
      <c r="E29" s="17">
        <v>4558.379607683858</v>
      </c>
      <c r="F29" s="17">
        <v>142.29479781460765</v>
      </c>
      <c r="G29" s="17">
        <v>260.94861777099374</v>
      </c>
      <c r="H29" s="17">
        <v>38420.452780241088</v>
      </c>
    </row>
    <row r="30" spans="1:8" ht="16.899999999999999" customHeight="1" thickBot="1" x14ac:dyDescent="0.3">
      <c r="A30" s="16">
        <v>2011</v>
      </c>
      <c r="B30" s="17">
        <v>10399.809978781115</v>
      </c>
      <c r="C30" s="17">
        <v>14808.574118480177</v>
      </c>
      <c r="D30" s="17">
        <v>6144.0821715848288</v>
      </c>
      <c r="E30" s="17">
        <v>7230.8588032078251</v>
      </c>
      <c r="F30" s="17">
        <v>378.75084613653206</v>
      </c>
      <c r="G30" s="17">
        <v>2650.8397279213191</v>
      </c>
      <c r="H30" s="17">
        <v>41612.915646111789</v>
      </c>
    </row>
    <row r="31" spans="1:8" ht="16.899999999999999" customHeight="1" thickBot="1" x14ac:dyDescent="0.3">
      <c r="A31" s="16">
        <v>2012</v>
      </c>
      <c r="B31" s="17">
        <v>7315.3640298221444</v>
      </c>
      <c r="C31" s="17">
        <v>22797.00498489329</v>
      </c>
      <c r="D31" s="17">
        <v>3703.3069055457468</v>
      </c>
      <c r="E31" s="17">
        <v>4948.2481998490684</v>
      </c>
      <c r="F31" s="17">
        <v>1414.4827256046083</v>
      </c>
      <c r="G31" s="17">
        <v>5711.7317053430634</v>
      </c>
      <c r="H31" s="17">
        <v>45890.138551057913</v>
      </c>
    </row>
    <row r="32" spans="1:8" ht="16.899999999999999" customHeight="1" thickBot="1" x14ac:dyDescent="0.3">
      <c r="A32" s="16">
        <v>2013</v>
      </c>
      <c r="B32" s="17">
        <v>14569.178149354335</v>
      </c>
      <c r="C32" s="17">
        <v>14929.869850725638</v>
      </c>
      <c r="D32" s="17">
        <v>6661.6808608921838</v>
      </c>
      <c r="E32" s="17">
        <v>8380.8243088643594</v>
      </c>
      <c r="F32" s="17">
        <v>2987.1905154419674</v>
      </c>
      <c r="G32" s="17">
        <v>11853.27721332856</v>
      </c>
      <c r="H32" s="17">
        <v>59382.020898607043</v>
      </c>
    </row>
    <row r="33" spans="1:10" ht="16.899999999999999" customHeight="1" thickBot="1" x14ac:dyDescent="0.3">
      <c r="A33" s="16">
        <v>2014</v>
      </c>
      <c r="B33" s="17">
        <v>14440.748444726392</v>
      </c>
      <c r="C33" s="17">
        <v>16444.604497760971</v>
      </c>
      <c r="D33" s="17">
        <v>6375.7378403292605</v>
      </c>
      <c r="E33" s="17">
        <v>7949.6934006450456</v>
      </c>
      <c r="F33" s="17">
        <v>104.5197191383178</v>
      </c>
      <c r="G33" s="17">
        <v>5629.8669510052796</v>
      </c>
      <c r="H33" s="17">
        <v>50945.170853605268</v>
      </c>
    </row>
    <row r="34" spans="1:10" ht="16.899999999999999" customHeight="1" thickBot="1" x14ac:dyDescent="0.3">
      <c r="A34" s="16">
        <v>2015</v>
      </c>
      <c r="B34" s="17">
        <v>10760.694321318264</v>
      </c>
      <c r="C34" s="17">
        <v>11747.263180043148</v>
      </c>
      <c r="D34" s="17">
        <v>7538.4489521629685</v>
      </c>
      <c r="E34" s="17">
        <v>8191.6273931623164</v>
      </c>
      <c r="F34" s="17">
        <v>1859.2909838094256</v>
      </c>
      <c r="G34" s="17">
        <v>9050.5580320285535</v>
      </c>
      <c r="H34" s="17">
        <v>49147.882862524675</v>
      </c>
    </row>
    <row r="35" spans="1:10" ht="16.899999999999999" customHeight="1" thickBot="1" x14ac:dyDescent="0.3">
      <c r="A35" s="16">
        <v>2016</v>
      </c>
      <c r="B35" s="17">
        <v>9824.6839373037255</v>
      </c>
      <c r="C35" s="17">
        <v>20897.203754649014</v>
      </c>
      <c r="D35" s="17">
        <v>4648.6420070891509</v>
      </c>
      <c r="E35" s="17">
        <v>7110.5288328720362</v>
      </c>
      <c r="F35" s="17">
        <v>98.532959278947715</v>
      </c>
      <c r="G35" s="17">
        <v>8398.7356618995218</v>
      </c>
      <c r="H35" s="17">
        <v>50978.327153092396</v>
      </c>
      <c r="J35" s="18"/>
    </row>
    <row r="36" spans="1:10" ht="16.899999999999999" customHeight="1" thickBot="1" x14ac:dyDescent="0.3">
      <c r="A36" s="16">
        <v>2017</v>
      </c>
      <c r="B36" s="17">
        <v>14537.695190608887</v>
      </c>
      <c r="C36" s="17">
        <v>14681.145522600007</v>
      </c>
      <c r="D36" s="17">
        <v>5706.0460494027775</v>
      </c>
      <c r="E36" s="17">
        <v>8017.8102913701287</v>
      </c>
      <c r="F36" s="17">
        <v>753.72508619403482</v>
      </c>
      <c r="G36" s="17">
        <v>2902.2203335107042</v>
      </c>
      <c r="H36" s="17">
        <v>46598.642473686537</v>
      </c>
      <c r="J36" s="18"/>
    </row>
    <row r="37" spans="1:10" ht="16.899999999999999" customHeight="1" thickBot="1" x14ac:dyDescent="0.3">
      <c r="A37" s="16">
        <v>2018</v>
      </c>
      <c r="B37" s="17">
        <v>8612.9470924134857</v>
      </c>
      <c r="C37" s="17">
        <v>13713.702044935806</v>
      </c>
      <c r="D37" s="17">
        <v>2537.1357522923872</v>
      </c>
      <c r="E37" s="17">
        <v>4705.8347507666567</v>
      </c>
      <c r="F37" s="17">
        <v>391.03911646964787</v>
      </c>
      <c r="G37" s="17">
        <v>1192.6447318111636</v>
      </c>
      <c r="H37" s="17">
        <v>31153.303488689144</v>
      </c>
    </row>
    <row r="38" spans="1:10" ht="16.899999999999999" customHeight="1" thickBot="1" x14ac:dyDescent="0.3">
      <c r="A38" s="19">
        <v>2019</v>
      </c>
      <c r="B38" s="17">
        <v>10982.7281514839</v>
      </c>
      <c r="C38" s="17">
        <v>12227.628177704109</v>
      </c>
      <c r="D38" s="17">
        <v>2937.5842344678076</v>
      </c>
      <c r="E38" s="17">
        <v>5448.5795493491532</v>
      </c>
      <c r="F38" s="17">
        <v>4732.3805016042661</v>
      </c>
      <c r="G38" s="17">
        <v>20337.26528844608</v>
      </c>
      <c r="H38" s="17">
        <v>56666.165903055313</v>
      </c>
    </row>
    <row r="39" spans="1:10" ht="15.75" thickBot="1" x14ac:dyDescent="0.3">
      <c r="A39" s="9">
        <v>2020</v>
      </c>
      <c r="B39" s="94">
        <v>6173</v>
      </c>
      <c r="C39" s="94">
        <v>14941</v>
      </c>
      <c r="D39" s="94">
        <v>4878</v>
      </c>
      <c r="E39" s="94">
        <v>9158</v>
      </c>
      <c r="F39" s="95">
        <v>676</v>
      </c>
      <c r="G39" s="94">
        <v>3237</v>
      </c>
      <c r="H39" s="94">
        <v>39063</v>
      </c>
    </row>
    <row r="40" spans="1:10" ht="15.75" thickBot="1" x14ac:dyDescent="0.3">
      <c r="A40" s="9">
        <v>2021</v>
      </c>
      <c r="B40" s="94">
        <v>6520</v>
      </c>
      <c r="C40" s="94">
        <v>14001</v>
      </c>
      <c r="D40" s="94">
        <v>5099</v>
      </c>
      <c r="E40" s="94">
        <v>9380</v>
      </c>
      <c r="F40" s="94">
        <v>7626</v>
      </c>
      <c r="G40" s="94">
        <v>12845</v>
      </c>
      <c r="H40" s="94">
        <v>55470</v>
      </c>
    </row>
    <row r="41" spans="1:10" ht="15.75" thickBot="1" x14ac:dyDescent="0.3">
      <c r="A41" s="158">
        <v>2022</v>
      </c>
      <c r="B41" s="157">
        <v>1505</v>
      </c>
      <c r="C41" s="157">
        <v>17005</v>
      </c>
      <c r="D41" s="157">
        <v>3212</v>
      </c>
      <c r="E41" s="157">
        <v>7295</v>
      </c>
      <c r="F41" s="157">
        <v>2054</v>
      </c>
      <c r="G41" s="157">
        <v>12366</v>
      </c>
      <c r="H41" s="157">
        <v>43437</v>
      </c>
    </row>
    <row r="42" spans="1:10" x14ac:dyDescent="0.25">
      <c r="A42" s="202" t="s">
        <v>22</v>
      </c>
    </row>
    <row r="100" spans="1:53" s="75" customFormat="1" x14ac:dyDescent="0.25">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6"/>
      <c r="AO100" s="76"/>
      <c r="AP100" s="76"/>
      <c r="AQ100" s="76"/>
      <c r="AR100" s="76"/>
      <c r="AS100" s="76"/>
      <c r="AT100" s="76"/>
      <c r="AU100" s="76"/>
      <c r="AV100" s="76"/>
      <c r="AW100" s="76"/>
      <c r="AX100" s="76"/>
      <c r="AY100" s="76"/>
      <c r="AZ100" s="76"/>
      <c r="BA100" s="76"/>
    </row>
    <row r="102" spans="1:53" ht="15.75" thickBot="1" x14ac:dyDescent="0.3">
      <c r="A102" s="6" t="s">
        <v>129</v>
      </c>
    </row>
    <row r="103" spans="1:53" ht="30.75" thickBot="1" x14ac:dyDescent="0.3">
      <c r="A103" s="249" t="s">
        <v>5</v>
      </c>
      <c r="B103" s="247" t="s">
        <v>6</v>
      </c>
      <c r="C103" s="248"/>
      <c r="D103" s="247" t="s">
        <v>8</v>
      </c>
      <c r="E103" s="248"/>
      <c r="F103" s="247" t="s">
        <v>7</v>
      </c>
      <c r="G103" s="248"/>
      <c r="H103" s="14" t="s">
        <v>18</v>
      </c>
    </row>
    <row r="104" spans="1:53" ht="15.75" thickBot="1" x14ac:dyDescent="0.3">
      <c r="A104" s="250"/>
      <c r="B104" s="15" t="s">
        <v>19</v>
      </c>
      <c r="C104" s="91" t="s">
        <v>20</v>
      </c>
      <c r="D104" s="15" t="s">
        <v>19</v>
      </c>
      <c r="E104" s="15" t="s">
        <v>20</v>
      </c>
      <c r="F104" s="15" t="s">
        <v>19</v>
      </c>
      <c r="G104" s="15" t="s">
        <v>20</v>
      </c>
      <c r="H104" s="15" t="s">
        <v>21</v>
      </c>
    </row>
    <row r="105" spans="1:53" ht="16.149999999999999" customHeight="1" thickBot="1" x14ac:dyDescent="0.3">
      <c r="A105" s="77" t="s">
        <v>15</v>
      </c>
      <c r="B105" s="79">
        <f>IFERROR(AVERAGEIFS(B$2:B$81,$A$2:$A$81,"&gt;=1985",$A$2:$A$81,"&lt;=1995"),"")</f>
        <v>21319.970857303291</v>
      </c>
      <c r="C105" s="79">
        <f t="shared" ref="C105:G105" si="0">IFERROR(AVERAGEIFS(C$2:C$81,$A$2:$A$81,"&gt;=1985",$A$2:$A$81,"&lt;=1995"),"")</f>
        <v>49707.835819981461</v>
      </c>
      <c r="D105" s="79">
        <f t="shared" si="0"/>
        <v>3076.5566588685147</v>
      </c>
      <c r="E105" s="79">
        <f t="shared" si="0"/>
        <v>5594.9842797916144</v>
      </c>
      <c r="F105" s="79">
        <f t="shared" si="0"/>
        <v>6829.75653053934</v>
      </c>
      <c r="G105" s="79">
        <f t="shared" si="0"/>
        <v>29818.004469653522</v>
      </c>
      <c r="H105" s="79">
        <f>IFERROR(AVERAGEIFS(H$2:H$81,$A$2:$A$81,"&gt;=1985",$A$2:$A$81,"&lt;=1995"),"")</f>
        <v>116347.10861613775</v>
      </c>
    </row>
    <row r="106" spans="1:53" ht="16.149999999999999" customHeight="1" thickBot="1" x14ac:dyDescent="0.3">
      <c r="A106" s="77" t="s">
        <v>16</v>
      </c>
      <c r="B106" s="79">
        <f>IFERROR(AVERAGEIFS(B$2:B$81,$A$2:$A$81,"&gt;=1996",$A$2:$A$81,"&lt;=1998"),"")</f>
        <v>10606.340610277613</v>
      </c>
      <c r="C106" s="79">
        <f t="shared" ref="C106:H106" si="1">IFERROR(AVERAGEIFS(C$2:C$81,$A$2:$A$81,"&gt;=1996",$A$2:$A$81,"&lt;=1998"),"")</f>
        <v>21477.100425210923</v>
      </c>
      <c r="D106" s="79">
        <f t="shared" si="1"/>
        <v>4883.7225330164974</v>
      </c>
      <c r="E106" s="79">
        <f t="shared" si="1"/>
        <v>5235.7541740098159</v>
      </c>
      <c r="F106" s="79">
        <f t="shared" si="1"/>
        <v>707.60861974069701</v>
      </c>
      <c r="G106" s="79">
        <f t="shared" si="1"/>
        <v>3445.3703961934439</v>
      </c>
      <c r="H106" s="79">
        <f t="shared" si="1"/>
        <v>46355.896758448995</v>
      </c>
    </row>
    <row r="107" spans="1:53" ht="16.149999999999999" customHeight="1" thickBot="1" x14ac:dyDescent="0.3">
      <c r="A107" s="5" t="s">
        <v>17</v>
      </c>
      <c r="B107" s="79">
        <f>IFERROR(AVERAGEIFS(B$2:B$81,$A$2:$A$81,"&gt;=1999",$A$2:$A$81,"&lt;=2008"),"")</f>
        <v>11497.048517306031</v>
      </c>
      <c r="C107" s="79">
        <f t="shared" ref="C107:H107" si="2">IFERROR(AVERAGEIFS(C$2:C$81,$A$2:$A$81,"&gt;=1999",$A$2:$A$81,"&lt;=2008"),"")</f>
        <v>19749.564177034015</v>
      </c>
      <c r="D107" s="79">
        <f t="shared" si="2"/>
        <v>5573.2654796782172</v>
      </c>
      <c r="E107" s="79">
        <f t="shared" si="2"/>
        <v>7209.3601043013387</v>
      </c>
      <c r="F107" s="79">
        <f t="shared" si="2"/>
        <v>1146.3972120026876</v>
      </c>
      <c r="G107" s="79">
        <f t="shared" si="2"/>
        <v>5082.4543153226059</v>
      </c>
      <c r="H107" s="79">
        <f t="shared" si="2"/>
        <v>50258.089805644893</v>
      </c>
    </row>
    <row r="108" spans="1:53" ht="15" customHeight="1" thickBot="1" x14ac:dyDescent="0.3">
      <c r="A108" s="16">
        <v>2009</v>
      </c>
      <c r="B108" s="30">
        <f t="shared" ref="B108:H121" si="3">IF(VLOOKUP($A108,$A$3:$Z$91,COLUMN(B108),FALSE)="","",VLOOKUP($A108,$A$3:$Z$91,COLUMN(B108),FALSE))</f>
        <v>11619.768426654377</v>
      </c>
      <c r="C108" s="30">
        <f t="shared" si="3"/>
        <v>18360.623572789165</v>
      </c>
      <c r="D108" s="30">
        <f t="shared" si="3"/>
        <v>4817.2378013909856</v>
      </c>
      <c r="E108" s="30">
        <f t="shared" si="3"/>
        <v>6434.4856770902124</v>
      </c>
      <c r="F108" s="30">
        <f t="shared" si="3"/>
        <v>135.99184492725553</v>
      </c>
      <c r="G108" s="30">
        <f t="shared" si="3"/>
        <v>3594.5439043195479</v>
      </c>
      <c r="H108" s="30">
        <f t="shared" si="3"/>
        <v>44962.651227171547</v>
      </c>
    </row>
    <row r="109" spans="1:53" ht="15" customHeight="1" thickBot="1" x14ac:dyDescent="0.3">
      <c r="A109" s="16">
        <v>2010</v>
      </c>
      <c r="B109" s="30">
        <f t="shared" si="3"/>
        <v>12762.777562844243</v>
      </c>
      <c r="C109" s="30">
        <f t="shared" si="3"/>
        <v>16941.728660086053</v>
      </c>
      <c r="D109" s="30">
        <f t="shared" si="3"/>
        <v>3754.3235340413339</v>
      </c>
      <c r="E109" s="30">
        <f t="shared" si="3"/>
        <v>4558.379607683858</v>
      </c>
      <c r="F109" s="30">
        <f t="shared" si="3"/>
        <v>142.29479781460765</v>
      </c>
      <c r="G109" s="30">
        <f t="shared" si="3"/>
        <v>260.94861777099374</v>
      </c>
      <c r="H109" s="30">
        <f t="shared" si="3"/>
        <v>38420.452780241088</v>
      </c>
    </row>
    <row r="110" spans="1:53" ht="16.899999999999999" customHeight="1" thickBot="1" x14ac:dyDescent="0.3">
      <c r="A110" s="16">
        <v>2011</v>
      </c>
      <c r="B110" s="30">
        <f t="shared" si="3"/>
        <v>10399.809978781115</v>
      </c>
      <c r="C110" s="30">
        <f t="shared" si="3"/>
        <v>14808.574118480177</v>
      </c>
      <c r="D110" s="30">
        <f t="shared" si="3"/>
        <v>6144.0821715848288</v>
      </c>
      <c r="E110" s="30">
        <f t="shared" si="3"/>
        <v>7230.8588032078251</v>
      </c>
      <c r="F110" s="30">
        <f t="shared" si="3"/>
        <v>378.75084613653206</v>
      </c>
      <c r="G110" s="30">
        <f t="shared" si="3"/>
        <v>2650.8397279213191</v>
      </c>
      <c r="H110" s="30">
        <f t="shared" si="3"/>
        <v>41612.915646111789</v>
      </c>
    </row>
    <row r="111" spans="1:53" ht="16.899999999999999" customHeight="1" thickBot="1" x14ac:dyDescent="0.3">
      <c r="A111" s="16">
        <v>2012</v>
      </c>
      <c r="B111" s="30">
        <f t="shared" si="3"/>
        <v>7315.3640298221444</v>
      </c>
      <c r="C111" s="30">
        <f t="shared" si="3"/>
        <v>22797.00498489329</v>
      </c>
      <c r="D111" s="30">
        <f t="shared" si="3"/>
        <v>3703.3069055457468</v>
      </c>
      <c r="E111" s="30">
        <f t="shared" si="3"/>
        <v>4948.2481998490684</v>
      </c>
      <c r="F111" s="30">
        <f t="shared" si="3"/>
        <v>1414.4827256046083</v>
      </c>
      <c r="G111" s="30">
        <f t="shared" si="3"/>
        <v>5711.7317053430634</v>
      </c>
      <c r="H111" s="30">
        <f t="shared" si="3"/>
        <v>45890.138551057913</v>
      </c>
    </row>
    <row r="112" spans="1:53" ht="16.899999999999999" customHeight="1" thickBot="1" x14ac:dyDescent="0.3">
      <c r="A112" s="16">
        <v>2013</v>
      </c>
      <c r="B112" s="30">
        <f t="shared" si="3"/>
        <v>14569.178149354335</v>
      </c>
      <c r="C112" s="30">
        <f t="shared" si="3"/>
        <v>14929.869850725638</v>
      </c>
      <c r="D112" s="30">
        <f t="shared" si="3"/>
        <v>6661.6808608921838</v>
      </c>
      <c r="E112" s="30">
        <f t="shared" si="3"/>
        <v>8380.8243088643594</v>
      </c>
      <c r="F112" s="30">
        <f t="shared" si="3"/>
        <v>2987.1905154419674</v>
      </c>
      <c r="G112" s="30">
        <f t="shared" si="3"/>
        <v>11853.27721332856</v>
      </c>
      <c r="H112" s="30">
        <f t="shared" si="3"/>
        <v>59382.020898607043</v>
      </c>
    </row>
    <row r="113" spans="1:53" ht="16.899999999999999" customHeight="1" thickBot="1" x14ac:dyDescent="0.3">
      <c r="A113" s="16">
        <v>2014</v>
      </c>
      <c r="B113" s="30">
        <f t="shared" si="3"/>
        <v>14440.748444726392</v>
      </c>
      <c r="C113" s="30">
        <f t="shared" si="3"/>
        <v>16444.604497760971</v>
      </c>
      <c r="D113" s="30">
        <f t="shared" si="3"/>
        <v>6375.7378403292605</v>
      </c>
      <c r="E113" s="30">
        <f t="shared" si="3"/>
        <v>7949.6934006450456</v>
      </c>
      <c r="F113" s="30">
        <f t="shared" si="3"/>
        <v>104.5197191383178</v>
      </c>
      <c r="G113" s="30">
        <f t="shared" si="3"/>
        <v>5629.8669510052796</v>
      </c>
      <c r="H113" s="30">
        <f t="shared" si="3"/>
        <v>50945.170853605268</v>
      </c>
    </row>
    <row r="114" spans="1:53" ht="16.899999999999999" customHeight="1" thickBot="1" x14ac:dyDescent="0.3">
      <c r="A114" s="16">
        <v>2015</v>
      </c>
      <c r="B114" s="30">
        <f t="shared" si="3"/>
        <v>10760.694321318264</v>
      </c>
      <c r="C114" s="30">
        <f t="shared" si="3"/>
        <v>11747.263180043148</v>
      </c>
      <c r="D114" s="30">
        <f t="shared" si="3"/>
        <v>7538.4489521629685</v>
      </c>
      <c r="E114" s="30">
        <f t="shared" si="3"/>
        <v>8191.6273931623164</v>
      </c>
      <c r="F114" s="30">
        <f t="shared" si="3"/>
        <v>1859.2909838094256</v>
      </c>
      <c r="G114" s="30">
        <f t="shared" si="3"/>
        <v>9050.5580320285535</v>
      </c>
      <c r="H114" s="30">
        <f t="shared" si="3"/>
        <v>49147.882862524675</v>
      </c>
    </row>
    <row r="115" spans="1:53" ht="16.899999999999999" customHeight="1" thickBot="1" x14ac:dyDescent="0.3">
      <c r="A115" s="16">
        <v>2016</v>
      </c>
      <c r="B115" s="30">
        <f t="shared" si="3"/>
        <v>9824.6839373037255</v>
      </c>
      <c r="C115" s="30">
        <f t="shared" si="3"/>
        <v>20897.203754649014</v>
      </c>
      <c r="D115" s="30">
        <f t="shared" si="3"/>
        <v>4648.6420070891509</v>
      </c>
      <c r="E115" s="30">
        <f t="shared" si="3"/>
        <v>7110.5288328720362</v>
      </c>
      <c r="F115" s="30">
        <f t="shared" si="3"/>
        <v>98.532959278947715</v>
      </c>
      <c r="G115" s="30">
        <f t="shared" si="3"/>
        <v>8398.7356618995218</v>
      </c>
      <c r="H115" s="30">
        <f t="shared" si="3"/>
        <v>50978.327153092396</v>
      </c>
      <c r="J115" s="18"/>
    </row>
    <row r="116" spans="1:53" ht="16.899999999999999" customHeight="1" thickBot="1" x14ac:dyDescent="0.3">
      <c r="A116" s="16">
        <v>2017</v>
      </c>
      <c r="B116" s="30">
        <f t="shared" si="3"/>
        <v>14537.695190608887</v>
      </c>
      <c r="C116" s="30">
        <f t="shared" si="3"/>
        <v>14681.145522600007</v>
      </c>
      <c r="D116" s="30">
        <f t="shared" si="3"/>
        <v>5706.0460494027775</v>
      </c>
      <c r="E116" s="30">
        <f t="shared" si="3"/>
        <v>8017.8102913701287</v>
      </c>
      <c r="F116" s="30">
        <f t="shared" si="3"/>
        <v>753.72508619403482</v>
      </c>
      <c r="G116" s="30">
        <f t="shared" si="3"/>
        <v>2902.2203335107042</v>
      </c>
      <c r="H116" s="30">
        <f t="shared" si="3"/>
        <v>46598.642473686537</v>
      </c>
      <c r="J116" s="18"/>
    </row>
    <row r="117" spans="1:53" ht="16.899999999999999" customHeight="1" thickBot="1" x14ac:dyDescent="0.3">
      <c r="A117" s="16">
        <v>2018</v>
      </c>
      <c r="B117" s="30">
        <f t="shared" si="3"/>
        <v>8612.9470924134857</v>
      </c>
      <c r="C117" s="30">
        <f t="shared" si="3"/>
        <v>13713.702044935806</v>
      </c>
      <c r="D117" s="30">
        <f t="shared" si="3"/>
        <v>2537.1357522923872</v>
      </c>
      <c r="E117" s="30">
        <f t="shared" si="3"/>
        <v>4705.8347507666567</v>
      </c>
      <c r="F117" s="30">
        <f t="shared" si="3"/>
        <v>391.03911646964787</v>
      </c>
      <c r="G117" s="30">
        <f t="shared" si="3"/>
        <v>1192.6447318111636</v>
      </c>
      <c r="H117" s="30">
        <f t="shared" si="3"/>
        <v>31153.303488689144</v>
      </c>
    </row>
    <row r="118" spans="1:53" ht="16.899999999999999" customHeight="1" thickBot="1" x14ac:dyDescent="0.3">
      <c r="A118" s="19">
        <v>2019</v>
      </c>
      <c r="B118" s="30">
        <f t="shared" si="3"/>
        <v>10982.7281514839</v>
      </c>
      <c r="C118" s="30">
        <f t="shared" si="3"/>
        <v>12227.628177704109</v>
      </c>
      <c r="D118" s="30">
        <f t="shared" si="3"/>
        <v>2937.5842344678076</v>
      </c>
      <c r="E118" s="30">
        <f t="shared" si="3"/>
        <v>5448.5795493491532</v>
      </c>
      <c r="F118" s="30">
        <f t="shared" si="3"/>
        <v>4732.3805016042661</v>
      </c>
      <c r="G118" s="30">
        <f t="shared" si="3"/>
        <v>20337.26528844608</v>
      </c>
      <c r="H118" s="30">
        <f t="shared" si="3"/>
        <v>56666.165903055313</v>
      </c>
    </row>
    <row r="119" spans="1:53" ht="15.75" thickBot="1" x14ac:dyDescent="0.3">
      <c r="A119" s="9">
        <v>2020</v>
      </c>
      <c r="B119" s="30">
        <f t="shared" si="3"/>
        <v>6173</v>
      </c>
      <c r="C119" s="30">
        <f t="shared" si="3"/>
        <v>14941</v>
      </c>
      <c r="D119" s="30">
        <f t="shared" si="3"/>
        <v>4878</v>
      </c>
      <c r="E119" s="30">
        <f t="shared" si="3"/>
        <v>9158</v>
      </c>
      <c r="F119" s="30">
        <f t="shared" si="3"/>
        <v>676</v>
      </c>
      <c r="G119" s="30">
        <f t="shared" si="3"/>
        <v>3237</v>
      </c>
      <c r="H119" s="30">
        <f t="shared" si="3"/>
        <v>39063</v>
      </c>
    </row>
    <row r="120" spans="1:53" ht="15.75" thickBot="1" x14ac:dyDescent="0.3">
      <c r="A120" s="9">
        <v>2021</v>
      </c>
      <c r="B120" s="30">
        <f t="shared" si="3"/>
        <v>6520</v>
      </c>
      <c r="C120" s="30">
        <f t="shared" si="3"/>
        <v>14001</v>
      </c>
      <c r="D120" s="30">
        <f t="shared" si="3"/>
        <v>5099</v>
      </c>
      <c r="E120" s="30">
        <f t="shared" si="3"/>
        <v>9380</v>
      </c>
      <c r="F120" s="30">
        <f t="shared" si="3"/>
        <v>7626</v>
      </c>
      <c r="G120" s="30">
        <f t="shared" si="3"/>
        <v>12845</v>
      </c>
      <c r="H120" s="30">
        <f t="shared" si="3"/>
        <v>55470</v>
      </c>
    </row>
    <row r="121" spans="1:53" ht="15.75" thickBot="1" x14ac:dyDescent="0.3">
      <c r="A121" s="158">
        <v>2022</v>
      </c>
      <c r="B121" s="30">
        <f t="shared" si="3"/>
        <v>1505</v>
      </c>
      <c r="C121" s="30">
        <f t="shared" si="3"/>
        <v>17005</v>
      </c>
      <c r="D121" s="30">
        <f t="shared" si="3"/>
        <v>3212</v>
      </c>
      <c r="E121" s="30">
        <f t="shared" si="3"/>
        <v>7295</v>
      </c>
      <c r="F121" s="30">
        <f t="shared" si="3"/>
        <v>2054</v>
      </c>
      <c r="G121" s="30">
        <f t="shared" si="3"/>
        <v>12366</v>
      </c>
      <c r="H121" s="30">
        <f t="shared" si="3"/>
        <v>43437</v>
      </c>
    </row>
    <row r="122" spans="1:53" x14ac:dyDescent="0.25">
      <c r="A122" s="202" t="s">
        <v>22</v>
      </c>
    </row>
    <row r="126" spans="1:53" x14ac:dyDescent="0.25">
      <c r="A126" s="12"/>
      <c r="AE126" s="6"/>
      <c r="AF126" s="6"/>
      <c r="AG126" s="6"/>
      <c r="AH126" s="6"/>
      <c r="AI126" s="6"/>
      <c r="AJ126" s="6"/>
      <c r="AK126" s="6"/>
      <c r="AL126" s="6"/>
      <c r="AM126" s="6"/>
      <c r="AN126" s="6"/>
      <c r="AO126" s="6"/>
      <c r="AP126" s="6"/>
      <c r="AQ126" s="6"/>
      <c r="AR126" s="6"/>
      <c r="AS126" s="6"/>
      <c r="AT126" s="6"/>
      <c r="AU126" s="6"/>
      <c r="AV126" s="6"/>
      <c r="AW126" s="6"/>
      <c r="AX126" s="6"/>
      <c r="AY126" s="6"/>
      <c r="AZ126" s="6"/>
      <c r="BA126" s="6"/>
    </row>
    <row r="127" spans="1:53" x14ac:dyDescent="0.25">
      <c r="A127" s="12"/>
      <c r="AE127" s="6"/>
      <c r="AF127" s="6"/>
      <c r="AG127" s="6"/>
      <c r="AH127" s="6"/>
      <c r="AI127" s="6"/>
      <c r="AJ127" s="6"/>
      <c r="AK127" s="6"/>
      <c r="AL127" s="6"/>
      <c r="AM127" s="6"/>
      <c r="AN127" s="6"/>
      <c r="AO127" s="6"/>
      <c r="AP127" s="6"/>
      <c r="AQ127" s="6"/>
      <c r="AR127" s="6"/>
      <c r="AS127" s="6"/>
      <c r="AT127" s="6"/>
      <c r="AU127" s="6"/>
      <c r="AV127" s="6"/>
      <c r="AW127" s="6"/>
      <c r="AX127" s="6"/>
      <c r="AY127" s="6"/>
      <c r="AZ127" s="6"/>
      <c r="BA127" s="6"/>
    </row>
    <row r="128" spans="1:53" x14ac:dyDescent="0.25">
      <c r="A128" s="12"/>
      <c r="AE128" s="6"/>
      <c r="AF128" s="6"/>
      <c r="AG128" s="6"/>
      <c r="AH128" s="6"/>
      <c r="AI128" s="6"/>
      <c r="AJ128" s="6"/>
      <c r="AK128" s="6"/>
      <c r="AL128" s="6"/>
      <c r="AM128" s="6"/>
      <c r="AN128" s="6"/>
      <c r="AO128" s="6"/>
      <c r="AP128" s="6"/>
      <c r="AQ128" s="6"/>
      <c r="AR128" s="6"/>
      <c r="AS128" s="6"/>
      <c r="AT128" s="6"/>
      <c r="AU128" s="6"/>
      <c r="AV128" s="6"/>
      <c r="AW128" s="6"/>
      <c r="AX128" s="6"/>
      <c r="AY128" s="6"/>
      <c r="AZ128" s="6"/>
      <c r="BA128" s="6"/>
    </row>
    <row r="129" spans="1:53" x14ac:dyDescent="0.25">
      <c r="A129" s="12"/>
      <c r="AE129" s="6"/>
      <c r="AF129" s="6"/>
      <c r="AG129" s="6"/>
      <c r="AH129" s="6"/>
      <c r="AI129" s="6"/>
      <c r="AJ129" s="6"/>
      <c r="AK129" s="6"/>
      <c r="AL129" s="6"/>
      <c r="AM129" s="6"/>
      <c r="AN129" s="6"/>
      <c r="AO129" s="6"/>
      <c r="AP129" s="6"/>
      <c r="AQ129" s="6"/>
      <c r="AR129" s="6"/>
      <c r="AS129" s="6"/>
      <c r="AT129" s="6"/>
      <c r="AU129" s="6"/>
      <c r="AV129" s="6"/>
      <c r="AW129" s="6"/>
      <c r="AX129" s="6"/>
      <c r="AY129" s="6"/>
      <c r="AZ129" s="6"/>
      <c r="BA129" s="6"/>
    </row>
    <row r="130" spans="1:53" x14ac:dyDescent="0.25">
      <c r="A130" s="12"/>
      <c r="AE130" s="6"/>
      <c r="AF130" s="6"/>
      <c r="AG130" s="6"/>
      <c r="AH130" s="6"/>
      <c r="AI130" s="6"/>
      <c r="AJ130" s="6"/>
      <c r="AK130" s="6"/>
      <c r="AL130" s="6"/>
      <c r="AM130" s="6"/>
      <c r="AN130" s="6"/>
      <c r="AO130" s="6"/>
      <c r="AP130" s="6"/>
      <c r="AQ130" s="6"/>
      <c r="AR130" s="6"/>
      <c r="AS130" s="6"/>
      <c r="AT130" s="6"/>
      <c r="AU130" s="6"/>
      <c r="AV130" s="6"/>
      <c r="AW130" s="6"/>
      <c r="AX130" s="6"/>
      <c r="AY130" s="6"/>
      <c r="AZ130" s="6"/>
      <c r="BA130" s="6"/>
    </row>
    <row r="131" spans="1:53" x14ac:dyDescent="0.25">
      <c r="A131" s="12"/>
      <c r="AE131" s="6"/>
      <c r="AF131" s="6"/>
      <c r="AG131" s="6"/>
      <c r="AH131" s="6"/>
      <c r="AI131" s="6"/>
      <c r="AJ131" s="6"/>
      <c r="AK131" s="6"/>
      <c r="AL131" s="6"/>
      <c r="AM131" s="6"/>
      <c r="AN131" s="6"/>
      <c r="AO131" s="6"/>
      <c r="AP131" s="6"/>
      <c r="AQ131" s="6"/>
      <c r="AR131" s="6"/>
      <c r="AS131" s="6"/>
      <c r="AT131" s="6"/>
      <c r="AU131" s="6"/>
      <c r="AV131" s="6"/>
      <c r="AW131" s="6"/>
      <c r="AX131" s="6"/>
      <c r="AY131" s="6"/>
      <c r="AZ131" s="6"/>
      <c r="BA131" s="6"/>
    </row>
    <row r="132" spans="1:53" x14ac:dyDescent="0.25">
      <c r="A132" s="12"/>
      <c r="AE132" s="6"/>
      <c r="AF132" s="6"/>
      <c r="AG132" s="6"/>
      <c r="AH132" s="6"/>
      <c r="AI132" s="6"/>
      <c r="AJ132" s="6"/>
      <c r="AK132" s="6"/>
      <c r="AL132" s="6"/>
      <c r="AM132" s="6"/>
      <c r="AN132" s="6"/>
      <c r="AO132" s="6"/>
      <c r="AP132" s="6"/>
      <c r="AQ132" s="6"/>
      <c r="AR132" s="6"/>
      <c r="AS132" s="6"/>
      <c r="AT132" s="6"/>
      <c r="AU132" s="6"/>
      <c r="AV132" s="6"/>
      <c r="AW132" s="6"/>
      <c r="AX132" s="6"/>
      <c r="AY132" s="6"/>
      <c r="AZ132" s="6"/>
      <c r="BA132" s="6"/>
    </row>
    <row r="133" spans="1:53" x14ac:dyDescent="0.25">
      <c r="A133" s="12"/>
      <c r="AE133" s="6"/>
      <c r="AF133" s="6"/>
      <c r="AG133" s="6"/>
      <c r="AH133" s="6"/>
      <c r="AI133" s="6"/>
      <c r="AJ133" s="6"/>
      <c r="AK133" s="6"/>
      <c r="AL133" s="6"/>
      <c r="AM133" s="6"/>
      <c r="AN133" s="6"/>
      <c r="AO133" s="6"/>
      <c r="AP133" s="6"/>
      <c r="AQ133" s="6"/>
      <c r="AR133" s="6"/>
      <c r="AS133" s="6"/>
      <c r="AT133" s="6"/>
      <c r="AU133" s="6"/>
      <c r="AV133" s="6"/>
      <c r="AW133" s="6"/>
      <c r="AX133" s="6"/>
      <c r="AY133" s="6"/>
      <c r="AZ133" s="6"/>
      <c r="BA133" s="6"/>
    </row>
    <row r="134" spans="1:53" x14ac:dyDescent="0.25">
      <c r="A134" s="12"/>
      <c r="AE134" s="6"/>
      <c r="AF134" s="6"/>
      <c r="AG134" s="6"/>
      <c r="AH134" s="6"/>
      <c r="AI134" s="6"/>
      <c r="AJ134" s="6"/>
      <c r="AK134" s="6"/>
      <c r="AL134" s="6"/>
      <c r="AM134" s="6"/>
      <c r="AN134" s="6"/>
      <c r="AO134" s="6"/>
      <c r="AP134" s="6"/>
      <c r="AQ134" s="6"/>
      <c r="AR134" s="6"/>
      <c r="AS134" s="6"/>
      <c r="AT134" s="6"/>
      <c r="AU134" s="6"/>
      <c r="AV134" s="6"/>
      <c r="AW134" s="6"/>
      <c r="AX134" s="6"/>
      <c r="AY134" s="6"/>
      <c r="AZ134" s="6"/>
      <c r="BA134" s="6"/>
    </row>
    <row r="135" spans="1:53" x14ac:dyDescent="0.25">
      <c r="A135" s="12"/>
      <c r="AE135" s="6"/>
      <c r="AF135" s="6"/>
      <c r="AG135" s="6"/>
      <c r="AH135" s="6"/>
      <c r="AI135" s="6"/>
      <c r="AJ135" s="6"/>
      <c r="AK135" s="6"/>
      <c r="AL135" s="6"/>
      <c r="AM135" s="6"/>
      <c r="AN135" s="6"/>
      <c r="AO135" s="6"/>
      <c r="AP135" s="6"/>
      <c r="AQ135" s="6"/>
      <c r="AR135" s="6"/>
      <c r="AS135" s="6"/>
      <c r="AT135" s="6"/>
      <c r="AU135" s="6"/>
      <c r="AV135" s="6"/>
      <c r="AW135" s="6"/>
      <c r="AX135" s="6"/>
      <c r="AY135" s="6"/>
      <c r="AZ135" s="6"/>
      <c r="BA135" s="6"/>
    </row>
    <row r="136" spans="1:53" x14ac:dyDescent="0.25">
      <c r="A136" s="12"/>
      <c r="AE136" s="6"/>
      <c r="AF136" s="6"/>
      <c r="AG136" s="6"/>
      <c r="AH136" s="6"/>
      <c r="AI136" s="6"/>
      <c r="AJ136" s="6"/>
      <c r="AK136" s="6"/>
      <c r="AL136" s="6"/>
      <c r="AM136" s="6"/>
      <c r="AN136" s="6"/>
      <c r="AO136" s="6"/>
      <c r="AP136" s="6"/>
      <c r="AQ136" s="6"/>
      <c r="AR136" s="6"/>
      <c r="AS136" s="6"/>
      <c r="AT136" s="6"/>
      <c r="AU136" s="6"/>
      <c r="AV136" s="6"/>
      <c r="AW136" s="6"/>
      <c r="AX136" s="6"/>
      <c r="AY136" s="6"/>
      <c r="AZ136" s="6"/>
      <c r="BA136" s="6"/>
    </row>
    <row r="137" spans="1:53" x14ac:dyDescent="0.25">
      <c r="A137" s="12"/>
      <c r="AE137" s="6"/>
      <c r="AF137" s="6"/>
      <c r="AG137" s="6"/>
      <c r="AH137" s="6"/>
      <c r="AI137" s="6"/>
      <c r="AJ137" s="6"/>
      <c r="AK137" s="6"/>
      <c r="AL137" s="6"/>
      <c r="AM137" s="6"/>
      <c r="AN137" s="6"/>
      <c r="AO137" s="6"/>
      <c r="AP137" s="6"/>
      <c r="AQ137" s="6"/>
      <c r="AR137" s="6"/>
      <c r="AS137" s="6"/>
      <c r="AT137" s="6"/>
      <c r="AU137" s="6"/>
      <c r="AV137" s="6"/>
      <c r="AW137" s="6"/>
      <c r="AX137" s="6"/>
      <c r="AY137" s="6"/>
      <c r="AZ137" s="6"/>
      <c r="BA137" s="6"/>
    </row>
    <row r="138" spans="1:53" x14ac:dyDescent="0.25">
      <c r="A138" s="12"/>
      <c r="AE138" s="6"/>
      <c r="AF138" s="6"/>
      <c r="AG138" s="6"/>
      <c r="AH138" s="6"/>
      <c r="AI138" s="6"/>
      <c r="AJ138" s="6"/>
      <c r="AK138" s="6"/>
      <c r="AL138" s="6"/>
      <c r="AM138" s="6"/>
      <c r="AN138" s="6"/>
      <c r="AO138" s="6"/>
      <c r="AP138" s="6"/>
      <c r="AQ138" s="6"/>
      <c r="AR138" s="6"/>
      <c r="AS138" s="6"/>
      <c r="AT138" s="6"/>
      <c r="AU138" s="6"/>
      <c r="AV138" s="6"/>
      <c r="AW138" s="6"/>
      <c r="AX138" s="6"/>
      <c r="AY138" s="6"/>
      <c r="AZ138" s="6"/>
      <c r="BA138" s="6"/>
    </row>
    <row r="139" spans="1:53" x14ac:dyDescent="0.25">
      <c r="A139" s="12"/>
      <c r="AE139" s="6"/>
      <c r="AF139" s="6"/>
      <c r="AG139" s="6"/>
      <c r="AH139" s="6"/>
      <c r="AI139" s="6"/>
      <c r="AJ139" s="6"/>
      <c r="AK139" s="6"/>
      <c r="AL139" s="6"/>
      <c r="AM139" s="6"/>
      <c r="AN139" s="6"/>
      <c r="AO139" s="6"/>
      <c r="AP139" s="6"/>
      <c r="AQ139" s="6"/>
      <c r="AR139" s="6"/>
      <c r="AS139" s="6"/>
      <c r="AT139" s="6"/>
      <c r="AU139" s="6"/>
      <c r="AV139" s="6"/>
      <c r="AW139" s="6"/>
      <c r="AX139" s="6"/>
      <c r="AY139" s="6"/>
      <c r="AZ139" s="6"/>
      <c r="BA139" s="6"/>
    </row>
  </sheetData>
  <mergeCells count="8">
    <mergeCell ref="A2:A3"/>
    <mergeCell ref="B2:C2"/>
    <mergeCell ref="D2:E2"/>
    <mergeCell ref="F2:G2"/>
    <mergeCell ref="A103:A104"/>
    <mergeCell ref="B103:C103"/>
    <mergeCell ref="D103:E103"/>
    <mergeCell ref="F103:G10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A124"/>
  <sheetViews>
    <sheetView zoomScale="85" zoomScaleNormal="85" workbookViewId="0"/>
  </sheetViews>
  <sheetFormatPr defaultColWidth="9.140625" defaultRowHeight="15" x14ac:dyDescent="0.25"/>
  <cols>
    <col min="1" max="1" width="11.42578125" style="6" customWidth="1"/>
    <col min="2" max="7" width="9.140625" style="12"/>
    <col min="8" max="8" width="10.140625" style="12" customWidth="1"/>
    <col min="9" max="53" width="9.140625" style="12"/>
    <col min="54" max="16384" width="9.140625" style="6"/>
  </cols>
  <sheetData>
    <row r="1" spans="1:8" ht="15.75" thickBot="1" x14ac:dyDescent="0.3">
      <c r="A1" s="21" t="s">
        <v>23</v>
      </c>
      <c r="B1" s="22"/>
    </row>
    <row r="2" spans="1:8" ht="15.75" thickBot="1" x14ac:dyDescent="0.3">
      <c r="A2" s="245" t="s">
        <v>5</v>
      </c>
      <c r="B2" s="247" t="s">
        <v>6</v>
      </c>
      <c r="C2" s="248"/>
      <c r="D2" s="247" t="s">
        <v>8</v>
      </c>
      <c r="E2" s="248"/>
      <c r="F2" s="247" t="s">
        <v>7</v>
      </c>
      <c r="G2" s="248"/>
      <c r="H2" s="14" t="s">
        <v>24</v>
      </c>
    </row>
    <row r="3" spans="1:8" ht="15.75" thickBot="1" x14ac:dyDescent="0.3">
      <c r="A3" s="246"/>
      <c r="B3" s="15" t="s">
        <v>19</v>
      </c>
      <c r="C3" s="91" t="s">
        <v>20</v>
      </c>
      <c r="D3" s="15" t="s">
        <v>19</v>
      </c>
      <c r="E3" s="15" t="s">
        <v>20</v>
      </c>
      <c r="F3" s="15" t="s">
        <v>19</v>
      </c>
      <c r="G3" s="15" t="s">
        <v>20</v>
      </c>
      <c r="H3" s="15" t="s">
        <v>21</v>
      </c>
    </row>
    <row r="4" spans="1:8" ht="15" customHeight="1" thickBot="1" x14ac:dyDescent="0.3">
      <c r="A4" s="16">
        <v>1985</v>
      </c>
      <c r="B4" s="17">
        <v>15583.715189999999</v>
      </c>
      <c r="C4" s="17">
        <v>81236.858437609306</v>
      </c>
      <c r="D4" s="17">
        <v>2597.4220759102836</v>
      </c>
      <c r="E4" s="17">
        <v>3625.1830255440163</v>
      </c>
      <c r="F4" s="17">
        <v>6575.4800000000005</v>
      </c>
      <c r="G4" s="17">
        <v>41745.919063595422</v>
      </c>
      <c r="H4" s="17">
        <v>151364.57779265902</v>
      </c>
    </row>
    <row r="5" spans="1:8" ht="15" customHeight="1" thickBot="1" x14ac:dyDescent="0.3">
      <c r="A5" s="16">
        <v>1986</v>
      </c>
      <c r="B5" s="17">
        <v>21689.627419999997</v>
      </c>
      <c r="C5" s="17">
        <v>64744.321109607787</v>
      </c>
      <c r="D5" s="17">
        <v>2356.3627497728216</v>
      </c>
      <c r="E5" s="17">
        <v>3288.7401403589633</v>
      </c>
      <c r="F5" s="17">
        <v>7223.5700000000006</v>
      </c>
      <c r="G5" s="17">
        <v>26491.08027885859</v>
      </c>
      <c r="H5" s="17">
        <v>125793.70169859816</v>
      </c>
    </row>
    <row r="6" spans="1:8" ht="15" customHeight="1" thickBot="1" x14ac:dyDescent="0.3">
      <c r="A6" s="16">
        <v>1987</v>
      </c>
      <c r="B6" s="17">
        <v>36564.853709999996</v>
      </c>
      <c r="C6" s="17">
        <v>69648.279530272848</v>
      </c>
      <c r="D6" s="17">
        <v>2541.6242084818459</v>
      </c>
      <c r="E6" s="17">
        <v>3547.3067790382429</v>
      </c>
      <c r="F6" s="17">
        <v>1199.7800000000002</v>
      </c>
      <c r="G6" s="17">
        <v>11058.275267002518</v>
      </c>
      <c r="H6" s="17">
        <v>124560.11949479546</v>
      </c>
    </row>
    <row r="7" spans="1:8" ht="15" customHeight="1" thickBot="1" x14ac:dyDescent="0.3">
      <c r="A7" s="16">
        <v>1988</v>
      </c>
      <c r="B7" s="17">
        <v>12501.95729</v>
      </c>
      <c r="C7" s="17">
        <v>36744.040663341155</v>
      </c>
      <c r="D7" s="17">
        <v>2733.4685616627648</v>
      </c>
      <c r="E7" s="17">
        <v>3815.0610647771932</v>
      </c>
      <c r="F7" s="17">
        <v>6813.3368608369192</v>
      </c>
      <c r="G7" s="17">
        <v>15442.37306255952</v>
      </c>
      <c r="H7" s="17">
        <v>78050.237503177545</v>
      </c>
    </row>
    <row r="8" spans="1:8" ht="15" customHeight="1" thickBot="1" x14ac:dyDescent="0.3">
      <c r="A8" s="16">
        <v>1989</v>
      </c>
      <c r="B8" s="17">
        <v>25226.369352061796</v>
      </c>
      <c r="C8" s="17">
        <v>49392.007521686835</v>
      </c>
      <c r="D8" s="17">
        <v>3246.6208593051897</v>
      </c>
      <c r="E8" s="17">
        <v>4531.2600284285991</v>
      </c>
      <c r="F8" s="17">
        <v>8785.1712073202689</v>
      </c>
      <c r="G8" s="17">
        <v>39395.015900902523</v>
      </c>
      <c r="H8" s="17">
        <v>130576.44486970521</v>
      </c>
    </row>
    <row r="9" spans="1:8" ht="15" customHeight="1" thickBot="1" x14ac:dyDescent="0.3">
      <c r="A9" s="16">
        <v>1990</v>
      </c>
      <c r="B9" s="17">
        <v>21760.860033193407</v>
      </c>
      <c r="C9" s="17">
        <v>53067.049681632489</v>
      </c>
      <c r="D9" s="17">
        <v>5565.0839999999998</v>
      </c>
      <c r="E9" s="17">
        <v>19261.578000000001</v>
      </c>
      <c r="F9" s="17">
        <v>4499.1228294451957</v>
      </c>
      <c r="G9" s="17">
        <v>21259.831354199039</v>
      </c>
      <c r="H9" s="17">
        <v>125413.52589847014</v>
      </c>
    </row>
    <row r="10" spans="1:8" ht="15" customHeight="1" thickBot="1" x14ac:dyDescent="0.3">
      <c r="A10" s="16">
        <v>1991</v>
      </c>
      <c r="B10" s="17">
        <v>23659.05232560866</v>
      </c>
      <c r="C10" s="17">
        <v>43730.908754367891</v>
      </c>
      <c r="D10" s="17">
        <v>3793.788</v>
      </c>
      <c r="E10" s="17">
        <v>7091.7179999999998</v>
      </c>
      <c r="F10" s="17">
        <v>4547.736739627584</v>
      </c>
      <c r="G10" s="17">
        <v>22737.524773085708</v>
      </c>
      <c r="H10" s="17">
        <v>105560.72859268983</v>
      </c>
    </row>
    <row r="11" spans="1:8" ht="15" customHeight="1" thickBot="1" x14ac:dyDescent="0.3">
      <c r="A11" s="16">
        <v>1992</v>
      </c>
      <c r="B11" s="17">
        <v>25574.362622019267</v>
      </c>
      <c r="C11" s="17">
        <v>45574.492151819351</v>
      </c>
      <c r="D11" s="17">
        <v>5863.3469999999998</v>
      </c>
      <c r="E11" s="17">
        <v>8651.3490000000002</v>
      </c>
      <c r="F11" s="17">
        <v>26524.183023073005</v>
      </c>
      <c r="G11" s="17">
        <v>110308.86736040015</v>
      </c>
      <c r="H11" s="17">
        <v>222496.60115731179</v>
      </c>
    </row>
    <row r="12" spans="1:8" ht="15" customHeight="1" thickBot="1" x14ac:dyDescent="0.3">
      <c r="A12" s="16">
        <v>1993</v>
      </c>
      <c r="B12" s="17">
        <v>20758.045021204805</v>
      </c>
      <c r="C12" s="17">
        <v>46881.997565595069</v>
      </c>
      <c r="D12" s="17">
        <v>4935.2070000000003</v>
      </c>
      <c r="E12" s="17">
        <v>6899.1689999999999</v>
      </c>
      <c r="F12" s="17">
        <v>3353.0600299605949</v>
      </c>
      <c r="G12" s="17">
        <v>15089.672432750889</v>
      </c>
      <c r="H12" s="17">
        <v>97917.151049511347</v>
      </c>
    </row>
    <row r="13" spans="1:8" ht="15" customHeight="1" thickBot="1" x14ac:dyDescent="0.3">
      <c r="A13" s="16">
        <v>1994</v>
      </c>
      <c r="B13" s="17">
        <v>25488.972352700301</v>
      </c>
      <c r="C13" s="17">
        <v>47395.424892465213</v>
      </c>
      <c r="D13" s="17">
        <v>3280.8180000000002</v>
      </c>
      <c r="E13" s="17">
        <v>7227.6630000000005</v>
      </c>
      <c r="F13" s="17">
        <v>10987.125415314511</v>
      </c>
      <c r="G13" s="17">
        <v>47326.278949300555</v>
      </c>
      <c r="H13" s="17">
        <v>141706.28260978058</v>
      </c>
    </row>
    <row r="14" spans="1:8" ht="15" customHeight="1" thickBot="1" x14ac:dyDescent="0.3">
      <c r="A14" s="16">
        <v>1995</v>
      </c>
      <c r="B14" s="17">
        <v>15106.23882372733</v>
      </c>
      <c r="C14" s="17">
        <v>33533.567817010262</v>
      </c>
      <c r="D14" s="17">
        <v>4225.482</v>
      </c>
      <c r="E14" s="17">
        <v>7403.3580000000002</v>
      </c>
      <c r="F14" s="17">
        <v>7970.0994227353522</v>
      </c>
      <c r="G14" s="17">
        <v>29945.566769943318</v>
      </c>
      <c r="H14" s="17">
        <v>98184.312833416276</v>
      </c>
    </row>
    <row r="15" spans="1:8" ht="16.149999999999999" customHeight="1" thickBot="1" x14ac:dyDescent="0.3">
      <c r="A15" s="16">
        <v>1996</v>
      </c>
      <c r="B15" s="17">
        <v>15502.100184341547</v>
      </c>
      <c r="C15" s="17">
        <v>30411.198179197032</v>
      </c>
      <c r="D15" s="17">
        <v>5022.3180000000002</v>
      </c>
      <c r="E15" s="17">
        <v>6259.1940000000004</v>
      </c>
      <c r="F15" s="17">
        <v>1349.2338192304051</v>
      </c>
      <c r="G15" s="17">
        <v>4967.5138734843131</v>
      </c>
      <c r="H15" s="17">
        <v>63511.558056253292</v>
      </c>
    </row>
    <row r="16" spans="1:8" ht="16.149999999999999" customHeight="1" thickBot="1" x14ac:dyDescent="0.3">
      <c r="A16" s="16">
        <v>1997</v>
      </c>
      <c r="B16" s="17">
        <v>11828.5237276402</v>
      </c>
      <c r="C16" s="17">
        <v>26906.052149276256</v>
      </c>
      <c r="D16" s="17">
        <v>9081.6209999999992</v>
      </c>
      <c r="E16" s="17">
        <v>8344.9560000000001</v>
      </c>
      <c r="F16" s="17">
        <v>1736.7366993889527</v>
      </c>
      <c r="G16" s="17">
        <v>7536.4621408064359</v>
      </c>
      <c r="H16" s="17">
        <v>65434.351717111836</v>
      </c>
    </row>
    <row r="17" spans="1:8" ht="16.149999999999999" customHeight="1" thickBot="1" x14ac:dyDescent="0.3">
      <c r="A17" s="16">
        <v>1998</v>
      </c>
      <c r="B17" s="17">
        <v>5939.1068999999998</v>
      </c>
      <c r="C17" s="17">
        <v>12211.211979453077</v>
      </c>
      <c r="D17" s="17">
        <v>5321.6939999999995</v>
      </c>
      <c r="E17" s="17">
        <v>6232.8</v>
      </c>
      <c r="F17" s="17">
        <v>2013.2672989216755</v>
      </c>
      <c r="G17" s="17">
        <v>11680.181571250321</v>
      </c>
      <c r="H17" s="17">
        <v>43398.261749625075</v>
      </c>
    </row>
    <row r="18" spans="1:8" ht="15" customHeight="1" thickBot="1" x14ac:dyDescent="0.3">
      <c r="A18" s="16">
        <v>1999</v>
      </c>
      <c r="B18" s="17">
        <v>17101.432599999996</v>
      </c>
      <c r="C18" s="17">
        <v>16418.892745993569</v>
      </c>
      <c r="D18" s="17">
        <v>8033.0339999999997</v>
      </c>
      <c r="E18" s="17">
        <v>11980.173000000001</v>
      </c>
      <c r="F18" s="17">
        <v>1418.8107256932776</v>
      </c>
      <c r="G18" s="17">
        <v>7068.4209526720069</v>
      </c>
      <c r="H18" s="17">
        <v>62020.764024358854</v>
      </c>
    </row>
    <row r="19" spans="1:8" ht="15" customHeight="1" thickBot="1" x14ac:dyDescent="0.3">
      <c r="A19" s="16">
        <v>2000</v>
      </c>
      <c r="B19" s="17">
        <v>10483.133890000001</v>
      </c>
      <c r="C19" s="17">
        <v>21726.163544303628</v>
      </c>
      <c r="D19" s="17">
        <v>6898.4249999999993</v>
      </c>
      <c r="E19" s="17">
        <v>8525.7389999999996</v>
      </c>
      <c r="F19" s="17">
        <v>828.12178526725245</v>
      </c>
      <c r="G19" s="17">
        <v>2674.7793308408291</v>
      </c>
      <c r="H19" s="17">
        <v>51136.362550411708</v>
      </c>
    </row>
    <row r="20" spans="1:8" ht="15" customHeight="1" thickBot="1" x14ac:dyDescent="0.3">
      <c r="A20" s="16">
        <v>2001</v>
      </c>
      <c r="B20" s="17">
        <v>11667.516140000002</v>
      </c>
      <c r="C20" s="17">
        <v>27696.67443320281</v>
      </c>
      <c r="D20" s="17">
        <v>9105.4169999999995</v>
      </c>
      <c r="E20" s="17">
        <v>9686.2800000000007</v>
      </c>
      <c r="F20" s="17">
        <v>1383.3498714249956</v>
      </c>
      <c r="G20" s="17">
        <v>6027.0995612170373</v>
      </c>
      <c r="H20" s="17">
        <v>65566.337005844834</v>
      </c>
    </row>
    <row r="21" spans="1:8" ht="15" customHeight="1" thickBot="1" x14ac:dyDescent="0.3">
      <c r="A21" s="16">
        <v>2002</v>
      </c>
      <c r="B21" s="17">
        <v>8787.36564</v>
      </c>
      <c r="C21" s="17">
        <v>35344.896915998557</v>
      </c>
      <c r="D21" s="17">
        <v>8695.4279999999999</v>
      </c>
      <c r="E21" s="17">
        <v>9305.1569999999992</v>
      </c>
      <c r="F21" s="17">
        <v>573.08576908475447</v>
      </c>
      <c r="G21" s="17">
        <v>4116.3133697791918</v>
      </c>
      <c r="H21" s="17">
        <v>66822.246694862508</v>
      </c>
    </row>
    <row r="22" spans="1:8" ht="15" customHeight="1" thickBot="1" x14ac:dyDescent="0.3">
      <c r="A22" s="16">
        <v>2003</v>
      </c>
      <c r="B22" s="17">
        <v>11085.382090000001</v>
      </c>
      <c r="C22" s="17">
        <v>21500.534499976973</v>
      </c>
      <c r="D22" s="17">
        <v>7251.8969999999999</v>
      </c>
      <c r="E22" s="17">
        <v>9585.4740000000002</v>
      </c>
      <c r="F22" s="17">
        <v>710.87487494151799</v>
      </c>
      <c r="G22" s="17">
        <v>12641.750048523691</v>
      </c>
      <c r="H22" s="17">
        <v>62775.912513442177</v>
      </c>
    </row>
    <row r="23" spans="1:8" ht="15" customHeight="1" thickBot="1" x14ac:dyDescent="0.3">
      <c r="A23" s="16">
        <v>2004</v>
      </c>
      <c r="B23" s="17">
        <v>14741.93318</v>
      </c>
      <c r="C23" s="17">
        <v>16617.935730067846</v>
      </c>
      <c r="D23" s="17">
        <v>10266.108</v>
      </c>
      <c r="E23" s="17">
        <v>10516.419</v>
      </c>
      <c r="F23" s="17">
        <v>6959.331900006001</v>
      </c>
      <c r="G23" s="17">
        <v>5776.1933459666516</v>
      </c>
      <c r="H23" s="17">
        <v>64877.921156040502</v>
      </c>
    </row>
    <row r="24" spans="1:8" ht="16.149999999999999" customHeight="1" thickBot="1" x14ac:dyDescent="0.3">
      <c r="A24" s="16">
        <v>2005</v>
      </c>
      <c r="B24" s="17">
        <v>12572.498039999999</v>
      </c>
      <c r="C24" s="17">
        <v>15151.048940147044</v>
      </c>
      <c r="D24" s="17">
        <v>7918.9769999999999</v>
      </c>
      <c r="E24" s="17">
        <v>12742.419</v>
      </c>
      <c r="F24" s="17">
        <v>966.17074931200011</v>
      </c>
      <c r="G24" s="17">
        <v>7148.3029437006726</v>
      </c>
      <c r="H24" s="17">
        <v>56499.416673159714</v>
      </c>
    </row>
    <row r="25" spans="1:8" ht="16.149999999999999" customHeight="1" thickBot="1" x14ac:dyDescent="0.3">
      <c r="A25" s="16">
        <v>2006</v>
      </c>
      <c r="B25" s="17">
        <v>10619.322420002401</v>
      </c>
      <c r="C25" s="17">
        <v>18178.130998849538</v>
      </c>
      <c r="D25" s="17">
        <v>7551.5550000000003</v>
      </c>
      <c r="E25" s="17">
        <v>10766.367</v>
      </c>
      <c r="F25" s="17">
        <v>849.34304313760003</v>
      </c>
      <c r="G25" s="17">
        <v>8635.9242698235539</v>
      </c>
      <c r="H25" s="17">
        <v>56600.642731813095</v>
      </c>
    </row>
    <row r="26" spans="1:8" ht="16.149999999999999" customHeight="1" thickBot="1" x14ac:dyDescent="0.3">
      <c r="A26" s="16">
        <v>2007</v>
      </c>
      <c r="B26" s="17">
        <v>11135.767879641004</v>
      </c>
      <c r="C26" s="17">
        <v>23598.13644044875</v>
      </c>
      <c r="D26" s="17">
        <v>6975.0540000000001</v>
      </c>
      <c r="E26" s="17">
        <v>11748.51</v>
      </c>
      <c r="F26" s="17">
        <v>6828.8556079820146</v>
      </c>
      <c r="G26" s="17">
        <v>33434.665424044746</v>
      </c>
      <c r="H26" s="17">
        <v>93720.989352116521</v>
      </c>
    </row>
    <row r="27" spans="1:8" ht="16.149999999999999" customHeight="1" thickBot="1" x14ac:dyDescent="0.3">
      <c r="A27" s="16">
        <v>2008</v>
      </c>
      <c r="B27" s="17">
        <v>12336.01742096413</v>
      </c>
      <c r="C27" s="17">
        <v>18551.350076896371</v>
      </c>
      <c r="D27" s="17">
        <v>6962.982</v>
      </c>
      <c r="E27" s="17">
        <v>7081.3829999999998</v>
      </c>
      <c r="F27" s="17">
        <v>736.16072702382394</v>
      </c>
      <c r="G27" s="17">
        <v>1101.6864388174429</v>
      </c>
      <c r="H27" s="17">
        <v>46769.57966370177</v>
      </c>
    </row>
    <row r="28" spans="1:8" ht="16.149999999999999" customHeight="1" thickBot="1" x14ac:dyDescent="0.3">
      <c r="A28" s="16">
        <v>2009</v>
      </c>
      <c r="B28" s="17">
        <v>12140.959440903564</v>
      </c>
      <c r="C28" s="17">
        <v>19721.766749007384</v>
      </c>
      <c r="D28" s="17">
        <v>6964.1309999999994</v>
      </c>
      <c r="E28" s="17">
        <v>9302.1360000000004</v>
      </c>
      <c r="F28" s="17">
        <v>388.5222079998</v>
      </c>
      <c r="G28" s="17">
        <v>7497.6036905148067</v>
      </c>
      <c r="H28" s="17">
        <v>56015.119088425548</v>
      </c>
    </row>
    <row r="29" spans="1:8" ht="16.149999999999999" customHeight="1" thickBot="1" x14ac:dyDescent="0.3">
      <c r="A29" s="16">
        <v>2010</v>
      </c>
      <c r="B29" s="17">
        <v>13236.538330214004</v>
      </c>
      <c r="C29" s="17">
        <v>17991.50799111896</v>
      </c>
      <c r="D29" s="17">
        <v>4956.3419999999996</v>
      </c>
      <c r="E29" s="17">
        <v>6017.8320000000003</v>
      </c>
      <c r="F29" s="17">
        <v>498.33005859234612</v>
      </c>
      <c r="G29" s="17">
        <v>1243.2207302302718</v>
      </c>
      <c r="H29" s="17">
        <v>43943.771110155576</v>
      </c>
    </row>
    <row r="30" spans="1:8" ht="16.899999999999999" customHeight="1" thickBot="1" x14ac:dyDescent="0.3">
      <c r="A30" s="16">
        <v>2011</v>
      </c>
      <c r="B30" s="17">
        <v>10785.693739151582</v>
      </c>
      <c r="C30" s="17">
        <v>15760.416987302242</v>
      </c>
      <c r="D30" s="17">
        <v>7579.9409999999998</v>
      </c>
      <c r="E30" s="17">
        <v>8920.6949999999997</v>
      </c>
      <c r="F30" s="17">
        <v>1104.2760603927034</v>
      </c>
      <c r="G30" s="17">
        <v>7325.4976047119508</v>
      </c>
      <c r="H30" s="17">
        <v>51476.520391558472</v>
      </c>
    </row>
    <row r="31" spans="1:8" ht="16.899999999999999" customHeight="1" thickBot="1" x14ac:dyDescent="0.3">
      <c r="A31" s="16">
        <v>2012</v>
      </c>
      <c r="B31" s="17">
        <v>7631.042133705032</v>
      </c>
      <c r="C31" s="17">
        <v>24601.056979330406</v>
      </c>
      <c r="D31" s="17">
        <v>4564.5990000000002</v>
      </c>
      <c r="E31" s="17">
        <v>6099.0810000000001</v>
      </c>
      <c r="F31" s="17">
        <v>4437.3510251651069</v>
      </c>
      <c r="G31" s="17">
        <v>18192.230466219913</v>
      </c>
      <c r="H31" s="17">
        <v>65525.360604420464</v>
      </c>
    </row>
    <row r="32" spans="1:8" ht="16.899999999999999" customHeight="1" thickBot="1" x14ac:dyDescent="0.3">
      <c r="A32" s="16">
        <v>2013</v>
      </c>
      <c r="B32" s="17">
        <v>15072.79802382325</v>
      </c>
      <c r="C32" s="17">
        <v>15702.002561349052</v>
      </c>
      <c r="D32" s="17">
        <v>8675.0399999999991</v>
      </c>
      <c r="E32" s="17">
        <v>10913.76</v>
      </c>
      <c r="F32" s="17">
        <v>10505.373045496446</v>
      </c>
      <c r="G32" s="17">
        <v>41351.586866875936</v>
      </c>
      <c r="H32" s="17">
        <v>102220.56049754468</v>
      </c>
    </row>
    <row r="33" spans="1:8" ht="16.899999999999999" customHeight="1" thickBot="1" x14ac:dyDescent="0.3">
      <c r="A33" s="16">
        <v>2014</v>
      </c>
      <c r="B33" s="17">
        <v>14748.92212835118</v>
      </c>
      <c r="C33" s="17">
        <v>16916.584568700164</v>
      </c>
      <c r="D33" s="17">
        <v>7495.7340000000004</v>
      </c>
      <c r="E33" s="17">
        <v>9346.1790000000001</v>
      </c>
      <c r="F33" s="17">
        <v>452.64947346560001</v>
      </c>
      <c r="G33" s="17">
        <v>9631.8064033376686</v>
      </c>
      <c r="H33" s="17">
        <v>58591.875573854617</v>
      </c>
    </row>
    <row r="34" spans="1:8" ht="16.899999999999999" customHeight="1" thickBot="1" x14ac:dyDescent="0.3">
      <c r="A34" s="16">
        <v>2015</v>
      </c>
      <c r="B34" s="17">
        <v>11106.985934180799</v>
      </c>
      <c r="C34" s="17">
        <v>12261.156197065429</v>
      </c>
      <c r="D34" s="17">
        <v>9225.4409999999989</v>
      </c>
      <c r="E34" s="17">
        <v>10024.790999999999</v>
      </c>
      <c r="F34" s="17">
        <v>4892.1086272390212</v>
      </c>
      <c r="G34" s="17">
        <v>23284.029825756475</v>
      </c>
      <c r="H34" s="17">
        <v>70794.512584241718</v>
      </c>
    </row>
    <row r="35" spans="1:8" ht="16.899999999999999" customHeight="1" thickBot="1" x14ac:dyDescent="0.3">
      <c r="A35" s="16">
        <v>2016</v>
      </c>
      <c r="B35" s="17">
        <v>9977.0766962136768</v>
      </c>
      <c r="C35" s="17">
        <v>21529.064288228423</v>
      </c>
      <c r="D35" s="17">
        <v>5345.07</v>
      </c>
      <c r="E35" s="17">
        <v>8175.78</v>
      </c>
      <c r="F35" s="17">
        <v>280.3807630618</v>
      </c>
      <c r="G35" s="17">
        <v>11692.41591916664</v>
      </c>
      <c r="H35" s="17">
        <v>56999.787666670542</v>
      </c>
    </row>
    <row r="36" spans="1:8" ht="16.899999999999999" customHeight="1" thickBot="1" x14ac:dyDescent="0.3">
      <c r="A36" s="16">
        <v>2017</v>
      </c>
      <c r="B36" s="17">
        <v>14851.775838003741</v>
      </c>
      <c r="C36" s="17">
        <v>15081.174418480168</v>
      </c>
      <c r="D36" s="17">
        <v>6763.9979999999996</v>
      </c>
      <c r="E36" s="17">
        <v>9504.384</v>
      </c>
      <c r="F36" s="17">
        <v>2748.1285309231139</v>
      </c>
      <c r="G36" s="17">
        <v>10832.895834485054</v>
      </c>
      <c r="H36" s="17">
        <v>59782.356621892082</v>
      </c>
    </row>
    <row r="37" spans="1:8" ht="16.899999999999999" customHeight="1" thickBot="1" x14ac:dyDescent="0.3">
      <c r="A37" s="16">
        <v>2018</v>
      </c>
      <c r="B37" s="17">
        <v>8915.3047927545849</v>
      </c>
      <c r="C37" s="17">
        <v>14366.48868654975</v>
      </c>
      <c r="D37" s="17">
        <v>3153.027</v>
      </c>
      <c r="E37" s="17">
        <v>5848.1790000000001</v>
      </c>
      <c r="F37" s="17">
        <v>5889.6829328997192</v>
      </c>
      <c r="G37" s="17">
        <v>21707.444717569564</v>
      </c>
      <c r="H37" s="17">
        <v>59880.127129773624</v>
      </c>
    </row>
    <row r="38" spans="1:8" ht="16.899999999999999" customHeight="1" thickBot="1" x14ac:dyDescent="0.3">
      <c r="A38" s="19">
        <v>2019</v>
      </c>
      <c r="B38" s="17">
        <v>11177.6816752018</v>
      </c>
      <c r="C38" s="17">
        <v>12596.090053001062</v>
      </c>
      <c r="D38" s="17">
        <v>3547.1553750000003</v>
      </c>
      <c r="E38" s="17">
        <v>6579.2013750000006</v>
      </c>
      <c r="F38" s="17">
        <v>10950.47717472471</v>
      </c>
      <c r="G38" s="17">
        <v>46444.282754544191</v>
      </c>
      <c r="H38" s="17">
        <v>91294.888407471764</v>
      </c>
    </row>
    <row r="39" spans="1:8" ht="15.75" thickBot="1" x14ac:dyDescent="0.3">
      <c r="A39" s="9">
        <v>2020</v>
      </c>
      <c r="B39" s="94">
        <v>6275</v>
      </c>
      <c r="C39" s="94">
        <v>15296</v>
      </c>
      <c r="D39" s="94">
        <v>5602</v>
      </c>
      <c r="E39" s="94">
        <v>10518</v>
      </c>
      <c r="F39" s="94">
        <v>2155</v>
      </c>
      <c r="G39" s="94">
        <v>10037</v>
      </c>
      <c r="H39" s="94">
        <v>49883</v>
      </c>
    </row>
    <row r="40" spans="1:8" ht="15.75" thickBot="1" x14ac:dyDescent="0.3">
      <c r="A40" s="9">
        <v>2021</v>
      </c>
      <c r="B40" s="94">
        <v>6703</v>
      </c>
      <c r="C40" s="94">
        <v>14578</v>
      </c>
      <c r="D40" s="94">
        <v>5796</v>
      </c>
      <c r="E40" s="94">
        <v>10661</v>
      </c>
      <c r="F40" s="94">
        <v>18615</v>
      </c>
      <c r="G40" s="94">
        <v>31092</v>
      </c>
      <c r="H40" s="94">
        <v>87444</v>
      </c>
    </row>
    <row r="41" spans="1:8" ht="15.75" thickBot="1" x14ac:dyDescent="0.3">
      <c r="A41" s="155">
        <v>2022</v>
      </c>
      <c r="B41" s="156">
        <v>1578</v>
      </c>
      <c r="C41" s="156">
        <v>17836</v>
      </c>
      <c r="D41" s="156">
        <v>3871</v>
      </c>
      <c r="E41" s="156">
        <v>8792</v>
      </c>
      <c r="F41" s="156">
        <v>3850</v>
      </c>
      <c r="G41" s="156">
        <v>22275</v>
      </c>
      <c r="H41" s="156">
        <v>58201</v>
      </c>
    </row>
    <row r="42" spans="1:8" x14ac:dyDescent="0.25">
      <c r="A42" s="203" t="s">
        <v>25</v>
      </c>
    </row>
    <row r="43" spans="1:8" x14ac:dyDescent="0.25">
      <c r="A43" s="204" t="s">
        <v>26</v>
      </c>
    </row>
    <row r="100" spans="1:53" s="75" customFormat="1" x14ac:dyDescent="0.25">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6"/>
      <c r="AO100" s="76"/>
      <c r="AP100" s="76"/>
      <c r="AQ100" s="76"/>
      <c r="AR100" s="76"/>
      <c r="AS100" s="76"/>
      <c r="AT100" s="76"/>
      <c r="AU100" s="76"/>
      <c r="AV100" s="76"/>
      <c r="AW100" s="76"/>
      <c r="AX100" s="76"/>
      <c r="AY100" s="76"/>
      <c r="AZ100" s="76"/>
      <c r="BA100" s="76"/>
    </row>
    <row r="102" spans="1:53" ht="15.75" thickBot="1" x14ac:dyDescent="0.3">
      <c r="A102" s="21" t="s">
        <v>23</v>
      </c>
      <c r="B102" s="22"/>
    </row>
    <row r="103" spans="1:53" ht="15.75" thickBot="1" x14ac:dyDescent="0.3">
      <c r="A103" s="245" t="s">
        <v>5</v>
      </c>
      <c r="B103" s="247" t="s">
        <v>6</v>
      </c>
      <c r="C103" s="248"/>
      <c r="D103" s="247" t="s">
        <v>8</v>
      </c>
      <c r="E103" s="248"/>
      <c r="F103" s="247" t="s">
        <v>7</v>
      </c>
      <c r="G103" s="248"/>
      <c r="H103" s="14" t="s">
        <v>24</v>
      </c>
    </row>
    <row r="104" spans="1:53" ht="15.75" thickBot="1" x14ac:dyDescent="0.3">
      <c r="A104" s="246"/>
      <c r="B104" s="15" t="s">
        <v>19</v>
      </c>
      <c r="C104" s="91" t="s">
        <v>20</v>
      </c>
      <c r="D104" s="15" t="s">
        <v>19</v>
      </c>
      <c r="E104" s="15" t="s">
        <v>20</v>
      </c>
      <c r="F104" s="15" t="s">
        <v>19</v>
      </c>
      <c r="G104" s="15" t="s">
        <v>20</v>
      </c>
      <c r="H104" s="15" t="s">
        <v>21</v>
      </c>
    </row>
    <row r="105" spans="1:53" ht="15" customHeight="1" thickBot="1" x14ac:dyDescent="0.3">
      <c r="A105" s="77" t="s">
        <v>15</v>
      </c>
      <c r="B105" s="79">
        <f>IFERROR(AVERAGEIFS(B$2:B$84,$A$2:$A$84,"&gt;=1985",$A$2:$A$84,"&lt;=1995"),"")</f>
        <v>22174.004921865049</v>
      </c>
      <c r="C105" s="79">
        <f t="shared" ref="C105:G105" si="0">IFERROR(AVERAGEIFS(C$2:C$84,$A$2:$A$84,"&gt;=1985",$A$2:$A$84,"&lt;=1995"),"")</f>
        <v>51995.35892049165</v>
      </c>
      <c r="D105" s="79">
        <f t="shared" si="0"/>
        <v>3739.9294959211734</v>
      </c>
      <c r="E105" s="79">
        <f t="shared" si="0"/>
        <v>6849.3078216497297</v>
      </c>
      <c r="F105" s="79">
        <f t="shared" si="0"/>
        <v>8043.5150480284938</v>
      </c>
      <c r="G105" s="79">
        <f t="shared" si="0"/>
        <v>34618.218655690755</v>
      </c>
      <c r="H105" s="79">
        <f>IFERROR(AVERAGEIFS(H$2:H$84,$A$2:$A$84,"&gt;=1985",$A$2:$A$84,"&lt;=1995"),"")</f>
        <v>127420.33486364684</v>
      </c>
    </row>
    <row r="106" spans="1:53" ht="15" customHeight="1" thickBot="1" x14ac:dyDescent="0.3">
      <c r="A106" s="77" t="s">
        <v>16</v>
      </c>
      <c r="B106" s="79">
        <f>IFERROR(AVERAGEIFS(B$2:B$84,$A$2:$A$84,"&gt;=1996",$A$2:$A$84,"&lt;=1998"),"")</f>
        <v>11089.910270660583</v>
      </c>
      <c r="C106" s="79">
        <f t="shared" ref="C106:H106" si="1">IFERROR(AVERAGEIFS(C$2:C$84,$A$2:$A$84,"&gt;=1996",$A$2:$A$84,"&lt;=1998"),"")</f>
        <v>23176.154102642122</v>
      </c>
      <c r="D106" s="79">
        <f t="shared" si="1"/>
        <v>6475.2109999999993</v>
      </c>
      <c r="E106" s="79">
        <f t="shared" si="1"/>
        <v>6945.6500000000005</v>
      </c>
      <c r="F106" s="79">
        <f t="shared" si="1"/>
        <v>1699.7459391803443</v>
      </c>
      <c r="G106" s="79">
        <f t="shared" si="1"/>
        <v>8061.3858618470231</v>
      </c>
      <c r="H106" s="79">
        <f t="shared" si="1"/>
        <v>57448.057174330075</v>
      </c>
    </row>
    <row r="107" spans="1:53" ht="15" customHeight="1" thickBot="1" x14ac:dyDescent="0.3">
      <c r="A107" s="5" t="s">
        <v>17</v>
      </c>
      <c r="B107" s="79">
        <f>IFERROR(AVERAGEIFS(B$2:B$84,$A$2:$A$84,"&gt;=1999",$A$2:$A$84,"&lt;=2008"),"")</f>
        <v>12053.036930060753</v>
      </c>
      <c r="C107" s="79">
        <f t="shared" ref="C107:H107" si="2">IFERROR(AVERAGEIFS(C$2:C$84,$A$2:$A$84,"&gt;=1999",$A$2:$A$84,"&lt;=2008"),"")</f>
        <v>21478.376432588509</v>
      </c>
      <c r="D107" s="79">
        <f t="shared" si="2"/>
        <v>7965.8876999999993</v>
      </c>
      <c r="E107" s="79">
        <f t="shared" si="2"/>
        <v>10193.792100000001</v>
      </c>
      <c r="F107" s="79">
        <f t="shared" si="2"/>
        <v>2125.4105053873236</v>
      </c>
      <c r="G107" s="79">
        <f t="shared" si="2"/>
        <v>8862.5135685385812</v>
      </c>
      <c r="H107" s="79">
        <f t="shared" si="2"/>
        <v>62679.017236575171</v>
      </c>
    </row>
    <row r="108" spans="1:53" ht="16.149999999999999" customHeight="1" thickBot="1" x14ac:dyDescent="0.3">
      <c r="A108" s="16">
        <v>2009</v>
      </c>
      <c r="B108" s="30">
        <f t="shared" ref="B108:H121" si="3">IF(VLOOKUP($A108,$A$3:$Z$93,COLUMN(B108),FALSE)="","",VLOOKUP($A108,$A$3:$Z$93,COLUMN(B108),FALSE))</f>
        <v>12140.959440903564</v>
      </c>
      <c r="C108" s="30">
        <f t="shared" si="3"/>
        <v>19721.766749007384</v>
      </c>
      <c r="D108" s="30">
        <f t="shared" si="3"/>
        <v>6964.1309999999994</v>
      </c>
      <c r="E108" s="30">
        <f t="shared" si="3"/>
        <v>9302.1360000000004</v>
      </c>
      <c r="F108" s="30">
        <f t="shared" si="3"/>
        <v>388.5222079998</v>
      </c>
      <c r="G108" s="30">
        <f t="shared" si="3"/>
        <v>7497.6036905148067</v>
      </c>
      <c r="H108" s="30">
        <f t="shared" si="3"/>
        <v>56015.119088425548</v>
      </c>
    </row>
    <row r="109" spans="1:53" ht="16.149999999999999" customHeight="1" thickBot="1" x14ac:dyDescent="0.3">
      <c r="A109" s="16">
        <v>2010</v>
      </c>
      <c r="B109" s="30">
        <f t="shared" si="3"/>
        <v>13236.538330214004</v>
      </c>
      <c r="C109" s="30">
        <f t="shared" si="3"/>
        <v>17991.50799111896</v>
      </c>
      <c r="D109" s="30">
        <f t="shared" si="3"/>
        <v>4956.3419999999996</v>
      </c>
      <c r="E109" s="30">
        <f t="shared" si="3"/>
        <v>6017.8320000000003</v>
      </c>
      <c r="F109" s="30">
        <f t="shared" si="3"/>
        <v>498.33005859234612</v>
      </c>
      <c r="G109" s="30">
        <f t="shared" si="3"/>
        <v>1243.2207302302718</v>
      </c>
      <c r="H109" s="30">
        <f t="shared" si="3"/>
        <v>43943.771110155576</v>
      </c>
    </row>
    <row r="110" spans="1:53" ht="16.899999999999999" customHeight="1" thickBot="1" x14ac:dyDescent="0.3">
      <c r="A110" s="16">
        <v>2011</v>
      </c>
      <c r="B110" s="30">
        <f t="shared" si="3"/>
        <v>10785.693739151582</v>
      </c>
      <c r="C110" s="30">
        <f t="shared" si="3"/>
        <v>15760.416987302242</v>
      </c>
      <c r="D110" s="30">
        <f t="shared" si="3"/>
        <v>7579.9409999999998</v>
      </c>
      <c r="E110" s="30">
        <f t="shared" si="3"/>
        <v>8920.6949999999997</v>
      </c>
      <c r="F110" s="30">
        <f t="shared" si="3"/>
        <v>1104.2760603927034</v>
      </c>
      <c r="G110" s="30">
        <f t="shared" si="3"/>
        <v>7325.4976047119508</v>
      </c>
      <c r="H110" s="30">
        <f t="shared" si="3"/>
        <v>51476.520391558472</v>
      </c>
    </row>
    <row r="111" spans="1:53" ht="16.899999999999999" customHeight="1" thickBot="1" x14ac:dyDescent="0.3">
      <c r="A111" s="16">
        <v>2012</v>
      </c>
      <c r="B111" s="30">
        <f t="shared" si="3"/>
        <v>7631.042133705032</v>
      </c>
      <c r="C111" s="30">
        <f t="shared" si="3"/>
        <v>24601.056979330406</v>
      </c>
      <c r="D111" s="30">
        <f t="shared" si="3"/>
        <v>4564.5990000000002</v>
      </c>
      <c r="E111" s="30">
        <f t="shared" si="3"/>
        <v>6099.0810000000001</v>
      </c>
      <c r="F111" s="30">
        <f t="shared" si="3"/>
        <v>4437.3510251651069</v>
      </c>
      <c r="G111" s="30">
        <f t="shared" si="3"/>
        <v>18192.230466219913</v>
      </c>
      <c r="H111" s="30">
        <f t="shared" si="3"/>
        <v>65525.360604420464</v>
      </c>
    </row>
    <row r="112" spans="1:53" ht="16.899999999999999" customHeight="1" thickBot="1" x14ac:dyDescent="0.3">
      <c r="A112" s="16">
        <v>2013</v>
      </c>
      <c r="B112" s="30">
        <f t="shared" si="3"/>
        <v>15072.79802382325</v>
      </c>
      <c r="C112" s="30">
        <f t="shared" si="3"/>
        <v>15702.002561349052</v>
      </c>
      <c r="D112" s="30">
        <f t="shared" si="3"/>
        <v>8675.0399999999991</v>
      </c>
      <c r="E112" s="30">
        <f t="shared" si="3"/>
        <v>10913.76</v>
      </c>
      <c r="F112" s="30">
        <f t="shared" si="3"/>
        <v>10505.373045496446</v>
      </c>
      <c r="G112" s="30">
        <f t="shared" si="3"/>
        <v>41351.586866875936</v>
      </c>
      <c r="H112" s="30">
        <f t="shared" si="3"/>
        <v>102220.56049754468</v>
      </c>
    </row>
    <row r="113" spans="1:8" ht="16.899999999999999" customHeight="1" thickBot="1" x14ac:dyDescent="0.3">
      <c r="A113" s="16">
        <v>2014</v>
      </c>
      <c r="B113" s="30">
        <f t="shared" si="3"/>
        <v>14748.92212835118</v>
      </c>
      <c r="C113" s="30">
        <f t="shared" si="3"/>
        <v>16916.584568700164</v>
      </c>
      <c r="D113" s="30">
        <f t="shared" si="3"/>
        <v>7495.7340000000004</v>
      </c>
      <c r="E113" s="30">
        <f t="shared" si="3"/>
        <v>9346.1790000000001</v>
      </c>
      <c r="F113" s="30">
        <f t="shared" si="3"/>
        <v>452.64947346560001</v>
      </c>
      <c r="G113" s="30">
        <f t="shared" si="3"/>
        <v>9631.8064033376686</v>
      </c>
      <c r="H113" s="30">
        <f t="shared" si="3"/>
        <v>58591.875573854617</v>
      </c>
    </row>
    <row r="114" spans="1:8" ht="16.899999999999999" customHeight="1" thickBot="1" x14ac:dyDescent="0.3">
      <c r="A114" s="16">
        <v>2015</v>
      </c>
      <c r="B114" s="30">
        <f t="shared" si="3"/>
        <v>11106.985934180799</v>
      </c>
      <c r="C114" s="30">
        <f t="shared" si="3"/>
        <v>12261.156197065429</v>
      </c>
      <c r="D114" s="30">
        <f t="shared" si="3"/>
        <v>9225.4409999999989</v>
      </c>
      <c r="E114" s="30">
        <f t="shared" si="3"/>
        <v>10024.790999999999</v>
      </c>
      <c r="F114" s="30">
        <f t="shared" si="3"/>
        <v>4892.1086272390212</v>
      </c>
      <c r="G114" s="30">
        <f t="shared" si="3"/>
        <v>23284.029825756475</v>
      </c>
      <c r="H114" s="30">
        <f t="shared" si="3"/>
        <v>70794.512584241718</v>
      </c>
    </row>
    <row r="115" spans="1:8" ht="16.899999999999999" customHeight="1" thickBot="1" x14ac:dyDescent="0.3">
      <c r="A115" s="16">
        <v>2016</v>
      </c>
      <c r="B115" s="30">
        <f t="shared" si="3"/>
        <v>9977.0766962136768</v>
      </c>
      <c r="C115" s="30">
        <f t="shared" si="3"/>
        <v>21529.064288228423</v>
      </c>
      <c r="D115" s="30">
        <f t="shared" si="3"/>
        <v>5345.07</v>
      </c>
      <c r="E115" s="30">
        <f t="shared" si="3"/>
        <v>8175.78</v>
      </c>
      <c r="F115" s="30">
        <f t="shared" si="3"/>
        <v>280.3807630618</v>
      </c>
      <c r="G115" s="30">
        <f t="shared" si="3"/>
        <v>11692.41591916664</v>
      </c>
      <c r="H115" s="30">
        <f t="shared" si="3"/>
        <v>56999.787666670542</v>
      </c>
    </row>
    <row r="116" spans="1:8" ht="16.899999999999999" customHeight="1" thickBot="1" x14ac:dyDescent="0.3">
      <c r="A116" s="16">
        <v>2017</v>
      </c>
      <c r="B116" s="30">
        <f t="shared" si="3"/>
        <v>14851.775838003741</v>
      </c>
      <c r="C116" s="30">
        <f t="shared" si="3"/>
        <v>15081.174418480168</v>
      </c>
      <c r="D116" s="30">
        <f t="shared" si="3"/>
        <v>6763.9979999999996</v>
      </c>
      <c r="E116" s="30">
        <f t="shared" si="3"/>
        <v>9504.384</v>
      </c>
      <c r="F116" s="30">
        <f t="shared" si="3"/>
        <v>2748.1285309231139</v>
      </c>
      <c r="G116" s="30">
        <f t="shared" si="3"/>
        <v>10832.895834485054</v>
      </c>
      <c r="H116" s="30">
        <f t="shared" si="3"/>
        <v>59782.356621892082</v>
      </c>
    </row>
    <row r="117" spans="1:8" ht="16.899999999999999" customHeight="1" thickBot="1" x14ac:dyDescent="0.3">
      <c r="A117" s="16">
        <v>2018</v>
      </c>
      <c r="B117" s="30">
        <f t="shared" si="3"/>
        <v>8915.3047927545849</v>
      </c>
      <c r="C117" s="30">
        <f t="shared" si="3"/>
        <v>14366.48868654975</v>
      </c>
      <c r="D117" s="30">
        <f t="shared" si="3"/>
        <v>3153.027</v>
      </c>
      <c r="E117" s="30">
        <f t="shared" si="3"/>
        <v>5848.1790000000001</v>
      </c>
      <c r="F117" s="30">
        <f t="shared" si="3"/>
        <v>5889.6829328997192</v>
      </c>
      <c r="G117" s="30">
        <f t="shared" si="3"/>
        <v>21707.444717569564</v>
      </c>
      <c r="H117" s="30">
        <f t="shared" si="3"/>
        <v>59880.127129773624</v>
      </c>
    </row>
    <row r="118" spans="1:8" ht="16.899999999999999" customHeight="1" thickBot="1" x14ac:dyDescent="0.3">
      <c r="A118" s="19">
        <v>2019</v>
      </c>
      <c r="B118" s="30">
        <f t="shared" si="3"/>
        <v>11177.6816752018</v>
      </c>
      <c r="C118" s="30">
        <f t="shared" si="3"/>
        <v>12596.090053001062</v>
      </c>
      <c r="D118" s="30">
        <f t="shared" si="3"/>
        <v>3547.1553750000003</v>
      </c>
      <c r="E118" s="30">
        <f t="shared" si="3"/>
        <v>6579.2013750000006</v>
      </c>
      <c r="F118" s="30">
        <f t="shared" si="3"/>
        <v>10950.47717472471</v>
      </c>
      <c r="G118" s="30">
        <f t="shared" si="3"/>
        <v>46444.282754544191</v>
      </c>
      <c r="H118" s="30">
        <f t="shared" si="3"/>
        <v>91294.888407471764</v>
      </c>
    </row>
    <row r="119" spans="1:8" ht="15.75" thickBot="1" x14ac:dyDescent="0.3">
      <c r="A119" s="9">
        <v>2020</v>
      </c>
      <c r="B119" s="30">
        <f t="shared" si="3"/>
        <v>6275</v>
      </c>
      <c r="C119" s="30">
        <f t="shared" si="3"/>
        <v>15296</v>
      </c>
      <c r="D119" s="30">
        <f t="shared" si="3"/>
        <v>5602</v>
      </c>
      <c r="E119" s="30">
        <f t="shared" si="3"/>
        <v>10518</v>
      </c>
      <c r="F119" s="30">
        <f t="shared" si="3"/>
        <v>2155</v>
      </c>
      <c r="G119" s="30">
        <f t="shared" si="3"/>
        <v>10037</v>
      </c>
      <c r="H119" s="30">
        <f t="shared" si="3"/>
        <v>49883</v>
      </c>
    </row>
    <row r="120" spans="1:8" ht="15.75" thickBot="1" x14ac:dyDescent="0.3">
      <c r="A120" s="9">
        <v>2021</v>
      </c>
      <c r="B120" s="30">
        <f t="shared" si="3"/>
        <v>6703</v>
      </c>
      <c r="C120" s="30">
        <f t="shared" si="3"/>
        <v>14578</v>
      </c>
      <c r="D120" s="30">
        <f t="shared" si="3"/>
        <v>5796</v>
      </c>
      <c r="E120" s="30">
        <f t="shared" si="3"/>
        <v>10661</v>
      </c>
      <c r="F120" s="30">
        <f t="shared" si="3"/>
        <v>18615</v>
      </c>
      <c r="G120" s="30">
        <f t="shared" si="3"/>
        <v>31092</v>
      </c>
      <c r="H120" s="30">
        <f t="shared" si="3"/>
        <v>87444</v>
      </c>
    </row>
    <row r="121" spans="1:8" ht="15.75" thickBot="1" x14ac:dyDescent="0.3">
      <c r="A121" s="155">
        <v>2022</v>
      </c>
      <c r="B121" s="30">
        <f t="shared" si="3"/>
        <v>1578</v>
      </c>
      <c r="C121" s="30">
        <f t="shared" si="3"/>
        <v>17836</v>
      </c>
      <c r="D121" s="30">
        <f t="shared" si="3"/>
        <v>3871</v>
      </c>
      <c r="E121" s="30">
        <f t="shared" si="3"/>
        <v>8792</v>
      </c>
      <c r="F121" s="30">
        <f t="shared" si="3"/>
        <v>3850</v>
      </c>
      <c r="G121" s="30">
        <f t="shared" si="3"/>
        <v>22275</v>
      </c>
      <c r="H121" s="30">
        <f t="shared" si="3"/>
        <v>58201</v>
      </c>
    </row>
    <row r="122" spans="1:8" x14ac:dyDescent="0.25">
      <c r="A122" s="203" t="s">
        <v>25</v>
      </c>
    </row>
    <row r="123" spans="1:8" x14ac:dyDescent="0.25">
      <c r="A123" s="204" t="s">
        <v>26</v>
      </c>
    </row>
    <row r="124" spans="1:8" ht="17.25" x14ac:dyDescent="0.25">
      <c r="A124" s="20"/>
    </row>
  </sheetData>
  <mergeCells count="8">
    <mergeCell ref="A2:A3"/>
    <mergeCell ref="B2:C2"/>
    <mergeCell ref="D2:E2"/>
    <mergeCell ref="F2:G2"/>
    <mergeCell ref="A103:A104"/>
    <mergeCell ref="B103:C103"/>
    <mergeCell ref="D103:E103"/>
    <mergeCell ref="F103:G10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A126"/>
  <sheetViews>
    <sheetView topLeftCell="A84" zoomScale="85" zoomScaleNormal="85" workbookViewId="0">
      <selection activeCell="A102" sqref="A102"/>
    </sheetView>
  </sheetViews>
  <sheetFormatPr defaultColWidth="9.140625" defaultRowHeight="15" x14ac:dyDescent="0.25"/>
  <cols>
    <col min="1" max="1" width="11.42578125" style="6" customWidth="1"/>
    <col min="2" max="2" width="7.28515625" style="12" bestFit="1" customWidth="1"/>
    <col min="3" max="3" width="7.85546875" style="12" customWidth="1"/>
    <col min="4" max="4" width="7.5703125" style="12" customWidth="1"/>
    <col min="5" max="5" width="10.85546875" style="12" customWidth="1"/>
    <col min="6" max="15" width="7.28515625" style="12" customWidth="1"/>
    <col min="16" max="53" width="9.140625" style="12"/>
    <col min="54" max="16384" width="9.140625" style="6"/>
  </cols>
  <sheetData>
    <row r="1" spans="1:13" ht="15.75" thickBot="1" x14ac:dyDescent="0.3">
      <c r="A1" s="21" t="s">
        <v>130</v>
      </c>
      <c r="B1" s="22"/>
    </row>
    <row r="2" spans="1:13" ht="15.75" thickBot="1" x14ac:dyDescent="0.3">
      <c r="A2" s="251" t="s">
        <v>5</v>
      </c>
      <c r="B2" s="253" t="s">
        <v>27</v>
      </c>
      <c r="C2" s="254"/>
      <c r="D2" s="254"/>
      <c r="E2" s="254"/>
      <c r="F2" s="254"/>
      <c r="G2" s="254"/>
      <c r="H2" s="254"/>
      <c r="I2" s="254"/>
      <c r="J2" s="254"/>
      <c r="K2" s="254"/>
      <c r="L2" s="254"/>
      <c r="M2" s="255"/>
    </row>
    <row r="3" spans="1:13" ht="15.75" thickBot="1" x14ac:dyDescent="0.3">
      <c r="A3" s="252"/>
      <c r="B3" s="253" t="s">
        <v>28</v>
      </c>
      <c r="C3" s="254"/>
      <c r="D3" s="255"/>
      <c r="E3" s="253" t="s">
        <v>7</v>
      </c>
      <c r="F3" s="254"/>
      <c r="G3" s="255"/>
      <c r="H3" s="253" t="s">
        <v>8</v>
      </c>
      <c r="I3" s="254"/>
      <c r="J3" s="255"/>
      <c r="K3" s="253" t="s">
        <v>9</v>
      </c>
      <c r="L3" s="254"/>
      <c r="M3" s="255"/>
    </row>
    <row r="4" spans="1:13" ht="18" thickBot="1" x14ac:dyDescent="0.3">
      <c r="A4" s="252"/>
      <c r="B4" s="99" t="s">
        <v>29</v>
      </c>
      <c r="C4" s="100" t="s">
        <v>30</v>
      </c>
      <c r="D4" s="100" t="s">
        <v>21</v>
      </c>
      <c r="E4" s="24" t="s">
        <v>29</v>
      </c>
      <c r="F4" s="24" t="s">
        <v>30</v>
      </c>
      <c r="G4" s="24" t="s">
        <v>21</v>
      </c>
      <c r="H4" s="24" t="s">
        <v>29</v>
      </c>
      <c r="I4" s="24" t="s">
        <v>30</v>
      </c>
      <c r="J4" s="24" t="s">
        <v>21</v>
      </c>
      <c r="K4" s="24" t="s">
        <v>31</v>
      </c>
      <c r="L4" s="24" t="s">
        <v>32</v>
      </c>
      <c r="M4" s="24" t="s">
        <v>21</v>
      </c>
    </row>
    <row r="5" spans="1:13" ht="15.75" customHeight="1" thickBot="1" x14ac:dyDescent="0.3">
      <c r="A5" s="23">
        <v>1975</v>
      </c>
      <c r="B5" s="148">
        <v>1024</v>
      </c>
      <c r="C5" s="148">
        <v>0</v>
      </c>
      <c r="D5" s="148">
        <v>47.103999999999999</v>
      </c>
      <c r="E5" s="148">
        <v>178</v>
      </c>
      <c r="F5" s="148">
        <v>0</v>
      </c>
      <c r="G5" s="148">
        <v>8.1880000000000006</v>
      </c>
      <c r="H5" s="148">
        <v>0</v>
      </c>
      <c r="I5" s="148">
        <v>0</v>
      </c>
      <c r="J5" s="148">
        <v>0</v>
      </c>
      <c r="K5" s="149">
        <v>1202</v>
      </c>
      <c r="L5" s="149">
        <v>0</v>
      </c>
      <c r="M5" s="149">
        <v>55.292000000000002</v>
      </c>
    </row>
    <row r="6" spans="1:13" ht="15.75" customHeight="1" thickBot="1" x14ac:dyDescent="0.3">
      <c r="A6" s="23">
        <v>1976</v>
      </c>
      <c r="B6" s="148">
        <v>1074</v>
      </c>
      <c r="C6" s="148">
        <v>0</v>
      </c>
      <c r="D6" s="148">
        <v>49.403999999999996</v>
      </c>
      <c r="E6" s="148">
        <v>236</v>
      </c>
      <c r="F6" s="148">
        <v>0</v>
      </c>
      <c r="G6" s="148">
        <v>10.856000000000002</v>
      </c>
      <c r="H6" s="148">
        <v>200</v>
      </c>
      <c r="I6" s="148">
        <v>0</v>
      </c>
      <c r="J6" s="148">
        <v>13.8</v>
      </c>
      <c r="K6" s="149">
        <v>1510</v>
      </c>
      <c r="L6" s="149">
        <v>0</v>
      </c>
      <c r="M6" s="149">
        <v>74.06</v>
      </c>
    </row>
    <row r="7" spans="1:13" ht="15.75" customHeight="1" thickBot="1" x14ac:dyDescent="0.3">
      <c r="A7" s="23">
        <v>1977</v>
      </c>
      <c r="B7" s="148">
        <v>450</v>
      </c>
      <c r="C7" s="148">
        <v>0</v>
      </c>
      <c r="D7" s="148">
        <v>20.7</v>
      </c>
      <c r="E7" s="148">
        <v>62</v>
      </c>
      <c r="F7" s="148">
        <v>0</v>
      </c>
      <c r="G7" s="148">
        <v>2.8520000000000003</v>
      </c>
      <c r="H7" s="148">
        <v>300</v>
      </c>
      <c r="I7" s="148">
        <v>0</v>
      </c>
      <c r="J7" s="148">
        <v>20.700000000000003</v>
      </c>
      <c r="K7" s="149">
        <v>812</v>
      </c>
      <c r="L7" s="149">
        <v>0</v>
      </c>
      <c r="M7" s="149">
        <v>44.252000000000002</v>
      </c>
    </row>
    <row r="8" spans="1:13" ht="15.75" customHeight="1" thickBot="1" x14ac:dyDescent="0.3">
      <c r="A8" s="23">
        <v>1978</v>
      </c>
      <c r="B8" s="148">
        <v>750</v>
      </c>
      <c r="C8" s="148">
        <v>0</v>
      </c>
      <c r="D8" s="148">
        <v>34.5</v>
      </c>
      <c r="E8" s="148">
        <v>100</v>
      </c>
      <c r="F8" s="148">
        <v>0</v>
      </c>
      <c r="G8" s="148">
        <v>4.6000000000000005</v>
      </c>
      <c r="H8" s="148">
        <v>300</v>
      </c>
      <c r="I8" s="148">
        <v>0</v>
      </c>
      <c r="J8" s="148">
        <v>20.700000000000003</v>
      </c>
      <c r="K8" s="149">
        <v>1150</v>
      </c>
      <c r="L8" s="149">
        <v>0</v>
      </c>
      <c r="M8" s="149">
        <v>59.800000000000004</v>
      </c>
    </row>
    <row r="9" spans="1:13" ht="15.75" customHeight="1" thickBot="1" x14ac:dyDescent="0.3">
      <c r="A9" s="23">
        <v>1979</v>
      </c>
      <c r="B9" s="148">
        <v>2150</v>
      </c>
      <c r="C9" s="148">
        <v>0</v>
      </c>
      <c r="D9" s="148">
        <v>98.899999999999991</v>
      </c>
      <c r="E9" s="148">
        <v>872</v>
      </c>
      <c r="F9" s="148">
        <v>0</v>
      </c>
      <c r="G9" s="148">
        <v>40.112000000000002</v>
      </c>
      <c r="H9" s="148">
        <v>734</v>
      </c>
      <c r="I9" s="148">
        <v>0</v>
      </c>
      <c r="J9" s="148">
        <v>50.646000000000001</v>
      </c>
      <c r="K9" s="149">
        <v>3756</v>
      </c>
      <c r="L9" s="149">
        <v>0</v>
      </c>
      <c r="M9" s="149">
        <v>189.65800000000002</v>
      </c>
    </row>
    <row r="10" spans="1:13" ht="15.75" customHeight="1" thickBot="1" x14ac:dyDescent="0.3">
      <c r="A10" s="23">
        <v>1980</v>
      </c>
      <c r="B10" s="148">
        <v>822</v>
      </c>
      <c r="C10" s="148">
        <v>0</v>
      </c>
      <c r="D10" s="148">
        <v>37.811999999999998</v>
      </c>
      <c r="E10" s="148">
        <v>1869</v>
      </c>
      <c r="F10" s="148">
        <v>0</v>
      </c>
      <c r="G10" s="148">
        <v>85.974000000000018</v>
      </c>
      <c r="H10" s="148">
        <v>354</v>
      </c>
      <c r="I10" s="148">
        <v>0</v>
      </c>
      <c r="J10" s="148">
        <v>24.426000000000002</v>
      </c>
      <c r="K10" s="149">
        <v>3045</v>
      </c>
      <c r="L10" s="149">
        <v>0</v>
      </c>
      <c r="M10" s="149">
        <v>148.21200000000002</v>
      </c>
    </row>
    <row r="11" spans="1:13" ht="15.75" customHeight="1" thickBot="1" x14ac:dyDescent="0.3">
      <c r="A11" s="23">
        <v>1981</v>
      </c>
      <c r="B11" s="148">
        <v>736</v>
      </c>
      <c r="C11" s="148">
        <v>0</v>
      </c>
      <c r="D11" s="148">
        <v>33.856000000000002</v>
      </c>
      <c r="E11" s="148">
        <v>977</v>
      </c>
      <c r="F11" s="148">
        <v>0</v>
      </c>
      <c r="G11" s="148">
        <v>44.942000000000007</v>
      </c>
      <c r="H11" s="148">
        <v>556</v>
      </c>
      <c r="I11" s="148">
        <v>0</v>
      </c>
      <c r="J11" s="148">
        <v>38.364000000000004</v>
      </c>
      <c r="K11" s="149">
        <v>2269</v>
      </c>
      <c r="L11" s="149">
        <v>0</v>
      </c>
      <c r="M11" s="149">
        <v>117.16200000000001</v>
      </c>
    </row>
    <row r="12" spans="1:13" ht="15.75" customHeight="1" thickBot="1" x14ac:dyDescent="0.3">
      <c r="A12" s="23">
        <v>1982</v>
      </c>
      <c r="B12" s="148">
        <v>1018</v>
      </c>
      <c r="C12" s="148">
        <v>0</v>
      </c>
      <c r="D12" s="148">
        <v>46.827999999999996</v>
      </c>
      <c r="E12" s="148">
        <v>1823</v>
      </c>
      <c r="F12" s="148">
        <v>0</v>
      </c>
      <c r="G12" s="148">
        <v>83.858000000000018</v>
      </c>
      <c r="H12" s="148">
        <v>429</v>
      </c>
      <c r="I12" s="148">
        <v>0</v>
      </c>
      <c r="J12" s="148">
        <v>29.601000000000003</v>
      </c>
      <c r="K12" s="149">
        <v>3270</v>
      </c>
      <c r="L12" s="149">
        <v>0</v>
      </c>
      <c r="M12" s="149">
        <v>160.28700000000001</v>
      </c>
    </row>
    <row r="13" spans="1:13" ht="15.75" customHeight="1" thickBot="1" x14ac:dyDescent="0.3">
      <c r="A13" s="23">
        <v>1983</v>
      </c>
      <c r="B13" s="148">
        <v>1375</v>
      </c>
      <c r="C13" s="148">
        <v>0</v>
      </c>
      <c r="D13" s="148">
        <v>63.25</v>
      </c>
      <c r="E13" s="148">
        <v>1553</v>
      </c>
      <c r="F13" s="148">
        <v>0</v>
      </c>
      <c r="G13" s="148">
        <v>71.438000000000017</v>
      </c>
      <c r="H13" s="148">
        <v>355</v>
      </c>
      <c r="I13" s="148">
        <v>0</v>
      </c>
      <c r="J13" s="148">
        <v>24.495000000000001</v>
      </c>
      <c r="K13" s="149">
        <v>3283</v>
      </c>
      <c r="L13" s="149">
        <v>0</v>
      </c>
      <c r="M13" s="149">
        <v>159.18300000000002</v>
      </c>
    </row>
    <row r="14" spans="1:13" ht="15.75" customHeight="1" thickBot="1" x14ac:dyDescent="0.3">
      <c r="A14" s="23">
        <v>1984</v>
      </c>
      <c r="B14" s="148">
        <v>802</v>
      </c>
      <c r="C14" s="148">
        <v>0</v>
      </c>
      <c r="D14" s="148">
        <v>36.891999999999996</v>
      </c>
      <c r="E14" s="148">
        <v>515</v>
      </c>
      <c r="F14" s="148">
        <v>0</v>
      </c>
      <c r="G14" s="148">
        <v>23.690000000000005</v>
      </c>
      <c r="H14" s="148">
        <v>569</v>
      </c>
      <c r="I14" s="148">
        <v>0</v>
      </c>
      <c r="J14" s="148">
        <v>39.261000000000003</v>
      </c>
      <c r="K14" s="149">
        <v>1886</v>
      </c>
      <c r="L14" s="149">
        <v>0</v>
      </c>
      <c r="M14" s="149">
        <v>99.843000000000004</v>
      </c>
    </row>
    <row r="15" spans="1:13" ht="15.75" customHeight="1" thickBot="1" x14ac:dyDescent="0.3">
      <c r="A15" s="23">
        <v>1985</v>
      </c>
      <c r="B15" s="148">
        <v>1066</v>
      </c>
      <c r="C15" s="148">
        <v>0</v>
      </c>
      <c r="D15" s="148">
        <v>49.036000000000001</v>
      </c>
      <c r="E15" s="148">
        <v>759</v>
      </c>
      <c r="F15" s="148">
        <v>0</v>
      </c>
      <c r="G15" s="148">
        <v>34.914000000000001</v>
      </c>
      <c r="H15" s="148">
        <v>654</v>
      </c>
      <c r="I15" s="148">
        <v>0</v>
      </c>
      <c r="J15" s="148">
        <v>45.126000000000005</v>
      </c>
      <c r="K15" s="149">
        <v>2479</v>
      </c>
      <c r="L15" s="149">
        <v>0</v>
      </c>
      <c r="M15" s="149">
        <v>129.07600000000002</v>
      </c>
    </row>
    <row r="16" spans="1:13" ht="15.75" customHeight="1" thickBot="1" x14ac:dyDescent="0.3">
      <c r="A16" s="23">
        <v>1986</v>
      </c>
      <c r="B16" s="148">
        <v>1707</v>
      </c>
      <c r="C16" s="148">
        <v>0</v>
      </c>
      <c r="D16" s="148">
        <v>78.522000000000006</v>
      </c>
      <c r="E16" s="148">
        <v>1668</v>
      </c>
      <c r="F16" s="148">
        <v>0</v>
      </c>
      <c r="G16" s="148">
        <v>76.728000000000009</v>
      </c>
      <c r="H16" s="148">
        <v>570</v>
      </c>
      <c r="I16" s="148">
        <v>0</v>
      </c>
      <c r="J16" s="148">
        <v>39.330000000000005</v>
      </c>
      <c r="K16" s="149">
        <v>3945</v>
      </c>
      <c r="L16" s="149">
        <v>0</v>
      </c>
      <c r="M16" s="149">
        <v>194.58000000000004</v>
      </c>
    </row>
    <row r="17" spans="1:13" ht="15.75" customHeight="1" thickBot="1" x14ac:dyDescent="0.3">
      <c r="A17" s="23">
        <v>1987</v>
      </c>
      <c r="B17" s="148">
        <v>1491</v>
      </c>
      <c r="C17" s="148">
        <v>0</v>
      </c>
      <c r="D17" s="148">
        <v>68.585999999999999</v>
      </c>
      <c r="E17" s="148">
        <v>1512</v>
      </c>
      <c r="F17" s="148">
        <v>0</v>
      </c>
      <c r="G17" s="148">
        <v>69.552000000000007</v>
      </c>
      <c r="H17" s="148">
        <v>823</v>
      </c>
      <c r="I17" s="148">
        <v>0</v>
      </c>
      <c r="J17" s="148">
        <v>56.787000000000006</v>
      </c>
      <c r="K17" s="149">
        <v>3826</v>
      </c>
      <c r="L17" s="149">
        <v>0</v>
      </c>
      <c r="M17" s="149">
        <v>194.92500000000001</v>
      </c>
    </row>
    <row r="18" spans="1:13" ht="15.75" customHeight="1" thickBot="1" x14ac:dyDescent="0.3">
      <c r="A18" s="23">
        <v>1988</v>
      </c>
      <c r="B18" s="148">
        <v>1445</v>
      </c>
      <c r="C18" s="148">
        <v>0</v>
      </c>
      <c r="D18" s="148">
        <v>66.47</v>
      </c>
      <c r="E18" s="148">
        <v>2170</v>
      </c>
      <c r="F18" s="148">
        <v>0</v>
      </c>
      <c r="G18" s="148">
        <v>99.820000000000007</v>
      </c>
      <c r="H18" s="148">
        <v>780</v>
      </c>
      <c r="I18" s="148">
        <v>0</v>
      </c>
      <c r="J18" s="148">
        <v>53.820000000000007</v>
      </c>
      <c r="K18" s="149">
        <v>4395</v>
      </c>
      <c r="L18" s="149">
        <v>0</v>
      </c>
      <c r="M18" s="149">
        <v>220.11</v>
      </c>
    </row>
    <row r="19" spans="1:13" ht="15.75" customHeight="1" thickBot="1" x14ac:dyDescent="0.3">
      <c r="A19" s="23">
        <v>1989</v>
      </c>
      <c r="B19" s="148">
        <v>1433</v>
      </c>
      <c r="C19" s="148">
        <v>0</v>
      </c>
      <c r="D19" s="148">
        <v>65.917999999999992</v>
      </c>
      <c r="E19" s="148">
        <v>2799</v>
      </c>
      <c r="F19" s="148">
        <v>0</v>
      </c>
      <c r="G19" s="148">
        <v>128.75400000000002</v>
      </c>
      <c r="H19" s="148">
        <v>722</v>
      </c>
      <c r="I19" s="148">
        <v>0</v>
      </c>
      <c r="J19" s="148">
        <v>49.818000000000005</v>
      </c>
      <c r="K19" s="149">
        <v>4954</v>
      </c>
      <c r="L19" s="149">
        <v>0</v>
      </c>
      <c r="M19" s="149">
        <v>244.49</v>
      </c>
    </row>
    <row r="20" spans="1:13" ht="15.75" customHeight="1" thickBot="1" x14ac:dyDescent="0.3">
      <c r="A20" s="23">
        <v>1990</v>
      </c>
      <c r="B20" s="148">
        <v>1094</v>
      </c>
      <c r="C20" s="148">
        <v>0</v>
      </c>
      <c r="D20" s="148">
        <v>50.323999999999998</v>
      </c>
      <c r="E20" s="148">
        <v>3703</v>
      </c>
      <c r="F20" s="148">
        <v>0</v>
      </c>
      <c r="G20" s="148">
        <v>170.33800000000002</v>
      </c>
      <c r="H20" s="148">
        <v>1001</v>
      </c>
      <c r="I20" s="148">
        <v>0</v>
      </c>
      <c r="J20" s="148">
        <v>69.069000000000003</v>
      </c>
      <c r="K20" s="149">
        <v>5798</v>
      </c>
      <c r="L20" s="149">
        <v>0</v>
      </c>
      <c r="M20" s="149">
        <v>289.73100000000005</v>
      </c>
    </row>
    <row r="21" spans="1:13" ht="15.75" customHeight="1" thickBot="1" x14ac:dyDescent="0.3">
      <c r="A21" s="23">
        <v>1991</v>
      </c>
      <c r="B21" s="148">
        <v>1572</v>
      </c>
      <c r="C21" s="148">
        <v>0</v>
      </c>
      <c r="D21" s="148">
        <v>72.311999999999998</v>
      </c>
      <c r="E21" s="148">
        <v>2717</v>
      </c>
      <c r="F21" s="148">
        <v>0</v>
      </c>
      <c r="G21" s="148">
        <v>124.98200000000001</v>
      </c>
      <c r="H21" s="148">
        <v>834</v>
      </c>
      <c r="I21" s="148">
        <v>0</v>
      </c>
      <c r="J21" s="148">
        <v>57.546000000000006</v>
      </c>
      <c r="K21" s="149">
        <v>5123</v>
      </c>
      <c r="L21" s="149">
        <v>0</v>
      </c>
      <c r="M21" s="149">
        <v>254.84000000000003</v>
      </c>
    </row>
    <row r="22" spans="1:13" ht="15.75" customHeight="1" thickBot="1" x14ac:dyDescent="0.3">
      <c r="A22" s="23">
        <v>1992</v>
      </c>
      <c r="B22" s="148">
        <v>1311</v>
      </c>
      <c r="C22" s="148">
        <v>0</v>
      </c>
      <c r="D22" s="148">
        <v>60.305999999999997</v>
      </c>
      <c r="E22" s="148">
        <v>2629</v>
      </c>
      <c r="F22" s="148">
        <v>0</v>
      </c>
      <c r="G22" s="148">
        <v>120.93400000000001</v>
      </c>
      <c r="H22" s="148">
        <v>608</v>
      </c>
      <c r="I22" s="148">
        <v>0</v>
      </c>
      <c r="J22" s="148">
        <v>41.952000000000005</v>
      </c>
      <c r="K22" s="149">
        <v>4548</v>
      </c>
      <c r="L22" s="149">
        <v>0</v>
      </c>
      <c r="M22" s="149">
        <v>223.19200000000001</v>
      </c>
    </row>
    <row r="23" spans="1:13" ht="15.75" customHeight="1" thickBot="1" x14ac:dyDescent="0.3">
      <c r="A23" s="23">
        <v>1993</v>
      </c>
      <c r="B23" s="148">
        <v>1248</v>
      </c>
      <c r="C23" s="148">
        <v>0</v>
      </c>
      <c r="D23" s="148">
        <v>57.408000000000001</v>
      </c>
      <c r="E23" s="148">
        <v>2830</v>
      </c>
      <c r="F23" s="148">
        <v>0</v>
      </c>
      <c r="G23" s="148">
        <v>130.18</v>
      </c>
      <c r="H23" s="148">
        <v>909</v>
      </c>
      <c r="I23" s="148">
        <v>0</v>
      </c>
      <c r="J23" s="148">
        <v>62.721000000000004</v>
      </c>
      <c r="K23" s="149">
        <v>4987</v>
      </c>
      <c r="L23" s="149">
        <v>0</v>
      </c>
      <c r="M23" s="149">
        <v>250.30900000000003</v>
      </c>
    </row>
    <row r="24" spans="1:13" ht="15.75" customHeight="1" thickBot="1" x14ac:dyDescent="0.3">
      <c r="A24" s="23">
        <v>1994</v>
      </c>
      <c r="B24" s="148">
        <v>1297</v>
      </c>
      <c r="C24" s="148">
        <v>0</v>
      </c>
      <c r="D24" s="148">
        <v>59.661999999999999</v>
      </c>
      <c r="E24" s="148">
        <v>3551</v>
      </c>
      <c r="F24" s="148">
        <v>0</v>
      </c>
      <c r="G24" s="148">
        <v>163.34600000000003</v>
      </c>
      <c r="H24" s="148">
        <v>744</v>
      </c>
      <c r="I24" s="148">
        <v>0</v>
      </c>
      <c r="J24" s="148">
        <v>51.336000000000006</v>
      </c>
      <c r="K24" s="149">
        <v>5592</v>
      </c>
      <c r="L24" s="149">
        <v>0</v>
      </c>
      <c r="M24" s="149">
        <v>274.34400000000005</v>
      </c>
    </row>
    <row r="25" spans="1:13" ht="15.75" customHeight="1" thickBot="1" x14ac:dyDescent="0.3">
      <c r="A25" s="23">
        <v>1995</v>
      </c>
      <c r="B25" s="148">
        <v>1464</v>
      </c>
      <c r="C25" s="148">
        <v>0</v>
      </c>
      <c r="D25" s="148">
        <v>67.343999999999994</v>
      </c>
      <c r="E25" s="148">
        <v>3567</v>
      </c>
      <c r="F25" s="148">
        <v>0</v>
      </c>
      <c r="G25" s="148">
        <v>164.08200000000002</v>
      </c>
      <c r="H25" s="148">
        <v>1465</v>
      </c>
      <c r="I25" s="148">
        <v>0</v>
      </c>
      <c r="J25" s="148">
        <v>101.08500000000001</v>
      </c>
      <c r="K25" s="149">
        <v>6496</v>
      </c>
      <c r="L25" s="149">
        <v>0</v>
      </c>
      <c r="M25" s="149">
        <v>332.51100000000002</v>
      </c>
    </row>
    <row r="26" spans="1:13" ht="15.75" customHeight="1" thickBot="1" x14ac:dyDescent="0.3">
      <c r="A26" s="23">
        <v>1996</v>
      </c>
      <c r="B26" s="148">
        <v>1389</v>
      </c>
      <c r="C26" s="148">
        <v>0</v>
      </c>
      <c r="D26" s="148">
        <v>63.893999999999998</v>
      </c>
      <c r="E26" s="148">
        <v>5489</v>
      </c>
      <c r="F26" s="148">
        <v>0</v>
      </c>
      <c r="G26" s="148">
        <v>252.49400000000003</v>
      </c>
      <c r="H26" s="148">
        <v>1134</v>
      </c>
      <c r="I26" s="148">
        <v>0</v>
      </c>
      <c r="J26" s="148">
        <v>78.246000000000009</v>
      </c>
      <c r="K26" s="149">
        <v>8012</v>
      </c>
      <c r="L26" s="149">
        <v>0</v>
      </c>
      <c r="M26" s="149">
        <v>394.63400000000001</v>
      </c>
    </row>
    <row r="27" spans="1:13" ht="15.75" customHeight="1" thickBot="1" x14ac:dyDescent="0.3">
      <c r="A27" s="23">
        <v>1997</v>
      </c>
      <c r="B27" s="148">
        <v>1584</v>
      </c>
      <c r="C27" s="148">
        <v>0</v>
      </c>
      <c r="D27" s="148">
        <v>72.864000000000004</v>
      </c>
      <c r="E27" s="148">
        <v>6336</v>
      </c>
      <c r="F27" s="148">
        <v>0</v>
      </c>
      <c r="G27" s="148">
        <v>291.45600000000002</v>
      </c>
      <c r="H27" s="148">
        <v>811</v>
      </c>
      <c r="I27" s="148">
        <v>0</v>
      </c>
      <c r="J27" s="148">
        <v>55.959000000000003</v>
      </c>
      <c r="K27" s="149">
        <v>8731</v>
      </c>
      <c r="L27" s="149">
        <v>0</v>
      </c>
      <c r="M27" s="149">
        <v>420.279</v>
      </c>
    </row>
    <row r="28" spans="1:13" ht="15.75" customHeight="1" thickBot="1" x14ac:dyDescent="0.3">
      <c r="A28" s="23">
        <v>1998</v>
      </c>
      <c r="B28" s="148">
        <v>864</v>
      </c>
      <c r="C28" s="148">
        <v>0</v>
      </c>
      <c r="D28" s="148">
        <v>39.744</v>
      </c>
      <c r="E28" s="148">
        <v>3288</v>
      </c>
      <c r="F28" s="148">
        <v>0</v>
      </c>
      <c r="G28" s="148">
        <v>151.24800000000002</v>
      </c>
      <c r="H28" s="148">
        <v>662</v>
      </c>
      <c r="I28" s="148">
        <v>0</v>
      </c>
      <c r="J28" s="148">
        <v>45.678000000000004</v>
      </c>
      <c r="K28" s="149">
        <v>4814</v>
      </c>
      <c r="L28" s="149">
        <v>0</v>
      </c>
      <c r="M28" s="149">
        <v>236.67000000000002</v>
      </c>
    </row>
    <row r="29" spans="1:13" ht="15.75" customHeight="1" thickBot="1" x14ac:dyDescent="0.3">
      <c r="A29" s="23">
        <v>1999</v>
      </c>
      <c r="B29" s="148">
        <v>1516</v>
      </c>
      <c r="C29" s="148">
        <v>0</v>
      </c>
      <c r="D29" s="148">
        <v>69.736000000000004</v>
      </c>
      <c r="E29" s="148">
        <v>4117</v>
      </c>
      <c r="F29" s="148">
        <v>0</v>
      </c>
      <c r="G29" s="148">
        <v>189.38200000000003</v>
      </c>
      <c r="H29" s="148">
        <v>662</v>
      </c>
      <c r="I29" s="148">
        <v>0</v>
      </c>
      <c r="J29" s="148">
        <v>45.678000000000004</v>
      </c>
      <c r="K29" s="149">
        <v>6295</v>
      </c>
      <c r="L29" s="149">
        <v>0</v>
      </c>
      <c r="M29" s="149">
        <v>304.79600000000005</v>
      </c>
    </row>
    <row r="30" spans="1:13" ht="15.75" customHeight="1" thickBot="1" x14ac:dyDescent="0.3">
      <c r="A30" s="23">
        <v>2000</v>
      </c>
      <c r="B30" s="148">
        <v>1616</v>
      </c>
      <c r="C30" s="148">
        <v>0</v>
      </c>
      <c r="D30" s="148">
        <v>74.335999999999999</v>
      </c>
      <c r="E30" s="148">
        <v>3882</v>
      </c>
      <c r="F30" s="148">
        <v>0</v>
      </c>
      <c r="G30" s="148">
        <v>178.57200000000003</v>
      </c>
      <c r="H30" s="148">
        <v>633</v>
      </c>
      <c r="I30" s="148">
        <v>0</v>
      </c>
      <c r="J30" s="148">
        <v>43.677000000000007</v>
      </c>
      <c r="K30" s="149">
        <v>6131</v>
      </c>
      <c r="L30" s="149">
        <v>0</v>
      </c>
      <c r="M30" s="149">
        <v>296.58500000000004</v>
      </c>
    </row>
    <row r="31" spans="1:13" ht="15.75" customHeight="1" thickBot="1" x14ac:dyDescent="0.3">
      <c r="A31" s="23">
        <v>2001</v>
      </c>
      <c r="B31" s="148">
        <v>954</v>
      </c>
      <c r="C31" s="148">
        <v>0</v>
      </c>
      <c r="D31" s="148">
        <v>43.884</v>
      </c>
      <c r="E31" s="148">
        <v>2461</v>
      </c>
      <c r="F31" s="148">
        <v>0</v>
      </c>
      <c r="G31" s="148">
        <v>113.20600000000002</v>
      </c>
      <c r="H31" s="148">
        <v>659</v>
      </c>
      <c r="I31" s="148">
        <v>0</v>
      </c>
      <c r="J31" s="148">
        <v>45.471000000000004</v>
      </c>
      <c r="K31" s="149">
        <v>4074</v>
      </c>
      <c r="L31" s="149">
        <v>0</v>
      </c>
      <c r="M31" s="149">
        <v>202.56100000000004</v>
      </c>
    </row>
    <row r="32" spans="1:13" ht="15.75" customHeight="1" thickBot="1" x14ac:dyDescent="0.3">
      <c r="A32" s="23">
        <v>2002</v>
      </c>
      <c r="B32" s="148">
        <v>1450</v>
      </c>
      <c r="C32" s="148">
        <v>0</v>
      </c>
      <c r="D32" s="148">
        <v>66.7</v>
      </c>
      <c r="E32" s="148">
        <v>2499</v>
      </c>
      <c r="F32" s="148">
        <v>0</v>
      </c>
      <c r="G32" s="148">
        <v>114.95400000000002</v>
      </c>
      <c r="H32" s="148">
        <v>963</v>
      </c>
      <c r="I32" s="148">
        <v>0</v>
      </c>
      <c r="J32" s="148">
        <v>66.447000000000003</v>
      </c>
      <c r="K32" s="149">
        <v>4912</v>
      </c>
      <c r="L32" s="149">
        <v>0</v>
      </c>
      <c r="M32" s="149">
        <v>248.101</v>
      </c>
    </row>
    <row r="33" spans="1:13" ht="15.75" customHeight="1" thickBot="1" x14ac:dyDescent="0.3">
      <c r="A33" s="23">
        <v>2003</v>
      </c>
      <c r="B33" s="148">
        <v>1659</v>
      </c>
      <c r="C33" s="148">
        <v>0</v>
      </c>
      <c r="D33" s="148">
        <v>76.313999999999993</v>
      </c>
      <c r="E33" s="148">
        <v>3839</v>
      </c>
      <c r="F33" s="148">
        <v>0</v>
      </c>
      <c r="G33" s="148">
        <v>176.59400000000002</v>
      </c>
      <c r="H33" s="148">
        <v>651</v>
      </c>
      <c r="I33" s="148">
        <v>0</v>
      </c>
      <c r="J33" s="148">
        <v>44.919000000000004</v>
      </c>
      <c r="K33" s="149">
        <v>6149</v>
      </c>
      <c r="L33" s="149">
        <v>0</v>
      </c>
      <c r="M33" s="149">
        <v>297.827</v>
      </c>
    </row>
    <row r="34" spans="1:13" ht="15.75" customHeight="1" thickBot="1" x14ac:dyDescent="0.3">
      <c r="A34" s="23">
        <v>2004</v>
      </c>
      <c r="B34" s="148">
        <v>2454</v>
      </c>
      <c r="C34" s="148">
        <v>0</v>
      </c>
      <c r="D34" s="148">
        <v>112.884</v>
      </c>
      <c r="E34" s="148">
        <v>6969</v>
      </c>
      <c r="F34" s="148">
        <v>0</v>
      </c>
      <c r="G34" s="148">
        <v>320.57400000000007</v>
      </c>
      <c r="H34" s="148">
        <v>455</v>
      </c>
      <c r="I34" s="148">
        <v>0</v>
      </c>
      <c r="J34" s="148">
        <v>31.395000000000003</v>
      </c>
      <c r="K34" s="149">
        <v>9878</v>
      </c>
      <c r="L34" s="149">
        <v>0</v>
      </c>
      <c r="M34" s="149">
        <v>464.85300000000007</v>
      </c>
    </row>
    <row r="35" spans="1:13" ht="15.75" customHeight="1" thickBot="1" x14ac:dyDescent="0.3">
      <c r="A35" s="23">
        <v>2005</v>
      </c>
      <c r="B35" s="148">
        <v>952</v>
      </c>
      <c r="C35" s="148">
        <v>0</v>
      </c>
      <c r="D35" s="148">
        <v>43.792000000000002</v>
      </c>
      <c r="E35" s="148">
        <v>20334</v>
      </c>
      <c r="F35" s="148">
        <v>0</v>
      </c>
      <c r="G35" s="148">
        <v>935.36400000000015</v>
      </c>
      <c r="H35" s="148">
        <v>323</v>
      </c>
      <c r="I35" s="148">
        <v>0</v>
      </c>
      <c r="J35" s="148">
        <v>22.287000000000003</v>
      </c>
      <c r="K35" s="149">
        <v>21609</v>
      </c>
      <c r="L35" s="149">
        <v>0</v>
      </c>
      <c r="M35" s="149">
        <v>1001.4430000000002</v>
      </c>
    </row>
    <row r="36" spans="1:13" ht="15.75" customHeight="1" thickBot="1" x14ac:dyDescent="0.3">
      <c r="A36" s="23">
        <v>2006</v>
      </c>
      <c r="B36" s="148">
        <v>962</v>
      </c>
      <c r="C36" s="148">
        <v>0</v>
      </c>
      <c r="D36" s="148">
        <v>44.252000000000002</v>
      </c>
      <c r="E36" s="148">
        <v>17076</v>
      </c>
      <c r="F36" s="148">
        <v>0</v>
      </c>
      <c r="G36" s="148">
        <v>785.49600000000009</v>
      </c>
      <c r="H36" s="148">
        <v>243</v>
      </c>
      <c r="I36" s="148">
        <v>0</v>
      </c>
      <c r="J36" s="148">
        <v>16.767000000000003</v>
      </c>
      <c r="K36" s="149">
        <v>18281</v>
      </c>
      <c r="L36" s="149">
        <v>0</v>
      </c>
      <c r="M36" s="149">
        <v>846.5150000000001</v>
      </c>
    </row>
    <row r="37" spans="1:13" ht="15.75" customHeight="1" thickBot="1" x14ac:dyDescent="0.3">
      <c r="A37" s="23">
        <v>2007</v>
      </c>
      <c r="B37" s="148">
        <v>781</v>
      </c>
      <c r="C37" s="148">
        <v>0</v>
      </c>
      <c r="D37" s="148">
        <v>35.926000000000002</v>
      </c>
      <c r="E37" s="148">
        <v>14715</v>
      </c>
      <c r="F37" s="148">
        <v>0</v>
      </c>
      <c r="G37" s="148">
        <v>676.8900000000001</v>
      </c>
      <c r="H37" s="148">
        <v>145</v>
      </c>
      <c r="I37" s="148">
        <v>0</v>
      </c>
      <c r="J37" s="148">
        <v>10.005000000000001</v>
      </c>
      <c r="K37" s="149">
        <v>15641</v>
      </c>
      <c r="L37" s="149">
        <v>0</v>
      </c>
      <c r="M37" s="149">
        <v>722.82100000000014</v>
      </c>
    </row>
    <row r="38" spans="1:13" ht="15.75" customHeight="1" thickBot="1" x14ac:dyDescent="0.3">
      <c r="A38" s="23">
        <v>2008</v>
      </c>
      <c r="B38" s="148">
        <v>920</v>
      </c>
      <c r="C38" s="148">
        <v>0</v>
      </c>
      <c r="D38" s="148">
        <v>42.32</v>
      </c>
      <c r="E38" s="148">
        <v>10831</v>
      </c>
      <c r="F38" s="148">
        <v>0</v>
      </c>
      <c r="G38" s="148">
        <v>498.22600000000006</v>
      </c>
      <c r="H38" s="148">
        <v>327</v>
      </c>
      <c r="I38" s="148">
        <v>0</v>
      </c>
      <c r="J38" s="148">
        <v>22.563000000000002</v>
      </c>
      <c r="K38" s="149">
        <v>12078</v>
      </c>
      <c r="L38" s="149">
        <v>0</v>
      </c>
      <c r="M38" s="149">
        <v>563.10900000000015</v>
      </c>
    </row>
    <row r="39" spans="1:13" ht="15.75" customHeight="1" thickBot="1" x14ac:dyDescent="0.3">
      <c r="A39" s="23">
        <v>2009</v>
      </c>
      <c r="B39" s="148">
        <v>940</v>
      </c>
      <c r="C39" s="148">
        <v>0</v>
      </c>
      <c r="D39" s="148">
        <v>43.24</v>
      </c>
      <c r="E39" s="148">
        <v>10031</v>
      </c>
      <c r="F39" s="150">
        <v>510</v>
      </c>
      <c r="G39" s="148">
        <v>716.42600000000004</v>
      </c>
      <c r="H39" s="148">
        <v>140</v>
      </c>
      <c r="I39" s="150">
        <v>0</v>
      </c>
      <c r="J39" s="148">
        <v>9.66</v>
      </c>
      <c r="K39" s="149">
        <v>11111</v>
      </c>
      <c r="L39" s="149">
        <v>510</v>
      </c>
      <c r="M39" s="149">
        <v>769.32600000000002</v>
      </c>
    </row>
    <row r="40" spans="1:13" ht="15.75" customHeight="1" thickBot="1" x14ac:dyDescent="0.3">
      <c r="A40" s="23">
        <v>2010</v>
      </c>
      <c r="B40" s="148">
        <v>1090</v>
      </c>
      <c r="C40" s="148">
        <v>0</v>
      </c>
      <c r="D40" s="148">
        <v>50.14</v>
      </c>
      <c r="E40" s="148">
        <v>9410</v>
      </c>
      <c r="F40" s="150">
        <v>124</v>
      </c>
      <c r="G40" s="148">
        <v>494.86000000000007</v>
      </c>
      <c r="H40" s="148">
        <v>247</v>
      </c>
      <c r="I40" s="150">
        <v>0</v>
      </c>
      <c r="J40" s="148">
        <v>17.043000000000003</v>
      </c>
      <c r="K40" s="149">
        <v>10747</v>
      </c>
      <c r="L40" s="149">
        <v>124</v>
      </c>
      <c r="M40" s="149">
        <v>562.04300000000012</v>
      </c>
    </row>
    <row r="41" spans="1:13" ht="15.75" customHeight="1" thickBot="1" x14ac:dyDescent="0.3">
      <c r="A41" s="23">
        <v>2011</v>
      </c>
      <c r="B41" s="148">
        <v>999</v>
      </c>
      <c r="C41" s="148">
        <v>0</v>
      </c>
      <c r="D41" s="148">
        <v>45.954000000000001</v>
      </c>
      <c r="E41" s="148">
        <v>7769</v>
      </c>
      <c r="F41" s="150">
        <v>158</v>
      </c>
      <c r="G41" s="148">
        <v>436.37400000000002</v>
      </c>
      <c r="H41" s="148">
        <v>299</v>
      </c>
      <c r="I41" s="150">
        <v>275</v>
      </c>
      <c r="J41" s="148">
        <v>54.456000000000003</v>
      </c>
      <c r="K41" s="149">
        <v>9067</v>
      </c>
      <c r="L41" s="149">
        <v>433</v>
      </c>
      <c r="M41" s="149">
        <v>536.78399999999999</v>
      </c>
    </row>
    <row r="42" spans="1:13" ht="15.75" customHeight="1" thickBot="1" x14ac:dyDescent="0.3">
      <c r="A42" s="23">
        <v>2012</v>
      </c>
      <c r="B42" s="148">
        <v>764</v>
      </c>
      <c r="C42" s="148">
        <v>0</v>
      </c>
      <c r="D42" s="148">
        <v>35.143999999999998</v>
      </c>
      <c r="E42" s="148">
        <v>9119</v>
      </c>
      <c r="F42" s="150">
        <v>63</v>
      </c>
      <c r="G42" s="148">
        <v>450.97400000000005</v>
      </c>
      <c r="H42" s="148">
        <v>254</v>
      </c>
      <c r="I42" s="150">
        <v>367</v>
      </c>
      <c r="J42" s="148">
        <v>62.667000000000002</v>
      </c>
      <c r="K42" s="149">
        <v>10137</v>
      </c>
      <c r="L42" s="149">
        <v>430</v>
      </c>
      <c r="M42" s="149">
        <v>548.78500000000008</v>
      </c>
    </row>
    <row r="43" spans="1:13" ht="15.75" customHeight="1" thickBot="1" x14ac:dyDescent="0.3">
      <c r="A43" s="23">
        <v>2013</v>
      </c>
      <c r="B43" s="148">
        <v>1454</v>
      </c>
      <c r="C43" s="148">
        <v>0</v>
      </c>
      <c r="D43" s="148">
        <v>66.884</v>
      </c>
      <c r="E43" s="148">
        <v>4858</v>
      </c>
      <c r="F43" s="150">
        <v>1</v>
      </c>
      <c r="G43" s="148">
        <v>223.96800000000002</v>
      </c>
      <c r="H43" s="148">
        <v>160</v>
      </c>
      <c r="I43" s="150">
        <v>197</v>
      </c>
      <c r="J43" s="148">
        <v>35.271000000000001</v>
      </c>
      <c r="K43" s="149">
        <v>6472</v>
      </c>
      <c r="L43" s="149">
        <v>198</v>
      </c>
      <c r="M43" s="149">
        <v>326.12300000000005</v>
      </c>
    </row>
    <row r="44" spans="1:13" ht="15.75" thickBot="1" x14ac:dyDescent="0.3">
      <c r="A44" s="23">
        <v>2014</v>
      </c>
      <c r="B44" s="148">
        <v>1252</v>
      </c>
      <c r="C44" s="148">
        <v>0</v>
      </c>
      <c r="D44" s="148">
        <v>57.591999999999999</v>
      </c>
      <c r="E44" s="148">
        <v>5830</v>
      </c>
      <c r="F44" s="150">
        <v>23</v>
      </c>
      <c r="G44" s="148">
        <v>279.68000000000006</v>
      </c>
      <c r="H44" s="148">
        <v>181</v>
      </c>
      <c r="I44" s="150">
        <v>166</v>
      </c>
      <c r="J44" s="148">
        <v>32.906999999999996</v>
      </c>
      <c r="K44" s="149">
        <v>7263</v>
      </c>
      <c r="L44" s="149">
        <v>189</v>
      </c>
      <c r="M44" s="149">
        <v>370.17900000000003</v>
      </c>
    </row>
    <row r="45" spans="1:13" ht="15.75" thickBot="1" x14ac:dyDescent="0.3">
      <c r="A45" s="23">
        <v>2015</v>
      </c>
      <c r="B45" s="148">
        <v>1226</v>
      </c>
      <c r="C45" s="148">
        <v>0</v>
      </c>
      <c r="D45" s="148">
        <v>56.396000000000001</v>
      </c>
      <c r="E45" s="148">
        <v>5385</v>
      </c>
      <c r="F45" s="150">
        <v>0</v>
      </c>
      <c r="G45" s="148">
        <v>247.71000000000004</v>
      </c>
      <c r="H45" s="148">
        <v>225</v>
      </c>
      <c r="I45" s="150">
        <v>48</v>
      </c>
      <c r="J45" s="148">
        <v>21.429000000000002</v>
      </c>
      <c r="K45" s="149">
        <v>6836</v>
      </c>
      <c r="L45" s="149">
        <v>48</v>
      </c>
      <c r="M45" s="149">
        <v>325.53500000000003</v>
      </c>
    </row>
    <row r="46" spans="1:13" ht="15.75" thickBot="1" x14ac:dyDescent="0.3">
      <c r="A46" s="23">
        <v>2016</v>
      </c>
      <c r="B46" s="148">
        <v>726</v>
      </c>
      <c r="C46" s="148">
        <v>0</v>
      </c>
      <c r="D46" s="148">
        <v>33.396000000000001</v>
      </c>
      <c r="E46" s="148">
        <v>4149</v>
      </c>
      <c r="F46" s="150">
        <v>0</v>
      </c>
      <c r="G46" s="148">
        <v>190.85400000000001</v>
      </c>
      <c r="H46" s="148">
        <v>20</v>
      </c>
      <c r="I46" s="150">
        <v>0</v>
      </c>
      <c r="J46" s="148">
        <v>1.3800000000000001</v>
      </c>
      <c r="K46" s="149">
        <v>4895</v>
      </c>
      <c r="L46" s="149">
        <v>0</v>
      </c>
      <c r="M46" s="149">
        <v>225.63</v>
      </c>
    </row>
    <row r="47" spans="1:13" ht="15.75" thickBot="1" x14ac:dyDescent="0.3">
      <c r="A47" s="23">
        <v>2017</v>
      </c>
      <c r="B47" s="148">
        <v>295</v>
      </c>
      <c r="C47" s="148">
        <v>0</v>
      </c>
      <c r="D47" s="148">
        <v>13.57</v>
      </c>
      <c r="E47" s="148">
        <v>568</v>
      </c>
      <c r="F47" s="150">
        <v>272</v>
      </c>
      <c r="G47" s="148">
        <v>162.12800000000001</v>
      </c>
      <c r="H47" s="148">
        <v>64</v>
      </c>
      <c r="I47" s="150">
        <v>0</v>
      </c>
      <c r="J47" s="148">
        <v>4.4160000000000004</v>
      </c>
      <c r="K47" s="149">
        <v>927</v>
      </c>
      <c r="L47" s="149">
        <v>272</v>
      </c>
      <c r="M47" s="149">
        <v>180.114</v>
      </c>
    </row>
    <row r="48" spans="1:13" ht="15.75" thickBot="1" x14ac:dyDescent="0.3">
      <c r="A48" s="23">
        <v>2018</v>
      </c>
      <c r="B48" s="148">
        <v>172</v>
      </c>
      <c r="C48" s="148">
        <v>0</v>
      </c>
      <c r="D48" s="148">
        <v>7.9119999999999999</v>
      </c>
      <c r="E48" s="148">
        <v>21</v>
      </c>
      <c r="F48" s="150">
        <v>0</v>
      </c>
      <c r="G48" s="148">
        <v>0.96600000000000008</v>
      </c>
      <c r="H48" s="148">
        <v>0</v>
      </c>
      <c r="I48" s="150">
        <v>0</v>
      </c>
      <c r="J48" s="148">
        <v>0</v>
      </c>
      <c r="K48" s="149">
        <v>193</v>
      </c>
      <c r="L48" s="149">
        <v>0</v>
      </c>
      <c r="M48" s="149">
        <v>8.8780000000000001</v>
      </c>
    </row>
    <row r="49" spans="1:13" ht="15.75" thickBot="1" x14ac:dyDescent="0.3">
      <c r="A49" s="23">
        <v>2019</v>
      </c>
      <c r="B49" s="148">
        <v>607</v>
      </c>
      <c r="C49" s="148">
        <v>0</v>
      </c>
      <c r="D49" s="148">
        <v>27.922000000000001</v>
      </c>
      <c r="E49" s="148">
        <v>0</v>
      </c>
      <c r="F49" s="150">
        <v>783</v>
      </c>
      <c r="G49" s="148">
        <v>391.5</v>
      </c>
      <c r="H49" s="148">
        <v>5</v>
      </c>
      <c r="I49" s="150">
        <v>0</v>
      </c>
      <c r="J49" s="148">
        <v>0.34500000000000003</v>
      </c>
      <c r="K49" s="149">
        <v>612</v>
      </c>
      <c r="L49" s="149">
        <v>783</v>
      </c>
      <c r="M49" s="149">
        <v>419.76700000000005</v>
      </c>
    </row>
    <row r="50" spans="1:13" ht="15.75" thickBot="1" x14ac:dyDescent="0.3">
      <c r="A50" s="9">
        <v>2020</v>
      </c>
      <c r="B50" s="151">
        <v>1126</v>
      </c>
      <c r="C50" s="152">
        <v>0</v>
      </c>
      <c r="D50" s="148">
        <v>51.795999999999999</v>
      </c>
      <c r="E50" s="153">
        <v>0</v>
      </c>
      <c r="F50" s="151">
        <v>1859</v>
      </c>
      <c r="G50" s="148">
        <v>929.5</v>
      </c>
      <c r="H50" s="153">
        <v>0</v>
      </c>
      <c r="I50" s="152">
        <v>0</v>
      </c>
      <c r="J50" s="148">
        <v>0</v>
      </c>
      <c r="K50" s="149">
        <v>1126</v>
      </c>
      <c r="L50" s="149">
        <v>1859</v>
      </c>
      <c r="M50" s="149">
        <v>981.29600000000005</v>
      </c>
    </row>
    <row r="51" spans="1:13" x14ac:dyDescent="0.25">
      <c r="A51" s="23">
        <v>2021</v>
      </c>
      <c r="B51" s="148">
        <v>264</v>
      </c>
      <c r="C51" s="148">
        <v>0</v>
      </c>
      <c r="D51" s="148">
        <v>12.144</v>
      </c>
      <c r="E51" s="148">
        <v>0</v>
      </c>
      <c r="F51" s="150">
        <v>291</v>
      </c>
      <c r="G51" s="148">
        <v>145.5</v>
      </c>
      <c r="H51" s="153">
        <v>0</v>
      </c>
      <c r="I51" s="154">
        <v>0</v>
      </c>
      <c r="J51" s="148">
        <v>0</v>
      </c>
      <c r="K51" s="149">
        <v>264</v>
      </c>
      <c r="L51" s="149">
        <v>291</v>
      </c>
      <c r="M51" s="149">
        <v>157.64400000000001</v>
      </c>
    </row>
    <row r="52" spans="1:13" ht="15.75" thickBot="1" x14ac:dyDescent="0.3">
      <c r="A52" s="158">
        <v>2022</v>
      </c>
      <c r="B52" s="188">
        <v>316</v>
      </c>
      <c r="C52" s="189">
        <v>0</v>
      </c>
      <c r="D52" s="189">
        <v>15</v>
      </c>
      <c r="E52" s="189">
        <v>1</v>
      </c>
      <c r="F52" s="189">
        <v>212</v>
      </c>
      <c r="G52" s="189">
        <v>106</v>
      </c>
      <c r="H52" s="189">
        <v>0</v>
      </c>
      <c r="I52" s="189">
        <v>0</v>
      </c>
      <c r="J52" s="189">
        <v>0</v>
      </c>
      <c r="K52" s="189">
        <v>317</v>
      </c>
      <c r="L52" s="189">
        <v>212</v>
      </c>
      <c r="M52" s="189">
        <v>121</v>
      </c>
    </row>
    <row r="53" spans="1:13" x14ac:dyDescent="0.25">
      <c r="A53" s="205" t="s">
        <v>131</v>
      </c>
    </row>
    <row r="54" spans="1:13" x14ac:dyDescent="0.25">
      <c r="A54" s="205" t="s">
        <v>33</v>
      </c>
    </row>
    <row r="100" spans="1:53" s="75" customFormat="1" x14ac:dyDescent="0.25">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6"/>
      <c r="AO100" s="76"/>
      <c r="AP100" s="76"/>
      <c r="AQ100" s="76"/>
      <c r="AR100" s="76"/>
      <c r="AS100" s="76"/>
      <c r="AT100" s="76"/>
      <c r="AU100" s="76"/>
      <c r="AV100" s="76"/>
      <c r="AW100" s="76"/>
      <c r="AX100" s="76"/>
      <c r="AY100" s="76"/>
      <c r="AZ100" s="76"/>
      <c r="BA100" s="76"/>
    </row>
    <row r="102" spans="1:53" ht="15.75" thickBot="1" x14ac:dyDescent="0.3">
      <c r="A102" s="21" t="s">
        <v>130</v>
      </c>
      <c r="B102" s="22"/>
    </row>
    <row r="103" spans="1:53" ht="18.75" customHeight="1" thickBot="1" x14ac:dyDescent="0.3">
      <c r="A103" s="251" t="s">
        <v>5</v>
      </c>
      <c r="B103" s="253" t="s">
        <v>27</v>
      </c>
      <c r="C103" s="254"/>
      <c r="D103" s="254"/>
      <c r="E103" s="254"/>
      <c r="F103" s="254"/>
      <c r="G103" s="254"/>
      <c r="H103" s="254"/>
      <c r="I103" s="254"/>
      <c r="J103" s="254"/>
      <c r="K103" s="254"/>
      <c r="L103" s="254"/>
      <c r="M103" s="255"/>
    </row>
    <row r="104" spans="1:53" ht="21.75" customHeight="1" thickBot="1" x14ac:dyDescent="0.3">
      <c r="A104" s="252"/>
      <c r="B104" s="253" t="s">
        <v>28</v>
      </c>
      <c r="C104" s="254"/>
      <c r="D104" s="255"/>
      <c r="E104" s="253" t="s">
        <v>7</v>
      </c>
      <c r="F104" s="254"/>
      <c r="G104" s="255"/>
      <c r="H104" s="253" t="s">
        <v>8</v>
      </c>
      <c r="I104" s="254"/>
      <c r="J104" s="255"/>
      <c r="K104" s="253" t="s">
        <v>9</v>
      </c>
      <c r="L104" s="254"/>
      <c r="M104" s="255"/>
    </row>
    <row r="105" spans="1:53" ht="19.5" customHeight="1" thickBot="1" x14ac:dyDescent="0.3">
      <c r="A105" s="252"/>
      <c r="B105" s="99" t="s">
        <v>29</v>
      </c>
      <c r="C105" s="100" t="s">
        <v>30</v>
      </c>
      <c r="D105" s="100" t="s">
        <v>21</v>
      </c>
      <c r="E105" s="24" t="s">
        <v>29</v>
      </c>
      <c r="F105" s="24" t="s">
        <v>30</v>
      </c>
      <c r="G105" s="24" t="s">
        <v>21</v>
      </c>
      <c r="H105" s="24" t="s">
        <v>29</v>
      </c>
      <c r="I105" s="24" t="s">
        <v>30</v>
      </c>
      <c r="J105" s="24" t="s">
        <v>21</v>
      </c>
      <c r="K105" s="24" t="s">
        <v>31</v>
      </c>
      <c r="L105" s="24" t="s">
        <v>32</v>
      </c>
      <c r="M105" s="24" t="s">
        <v>21</v>
      </c>
    </row>
    <row r="106" spans="1:53" ht="15.75" customHeight="1" thickBot="1" x14ac:dyDescent="0.3">
      <c r="A106" s="206" t="s">
        <v>13</v>
      </c>
      <c r="B106" s="159">
        <f t="shared" ref="B106:M106" si="0">IFERROR(AVERAGEIFS(B$2:B$81,$A$2:$A$81,"&gt;=1975",$A$2:$A$81,"&lt;=1978"),"")</f>
        <v>824.5</v>
      </c>
      <c r="C106" s="159">
        <f t="shared" si="0"/>
        <v>0</v>
      </c>
      <c r="D106" s="159">
        <f t="shared" si="0"/>
        <v>37.927</v>
      </c>
      <c r="E106" s="159">
        <f t="shared" si="0"/>
        <v>144</v>
      </c>
      <c r="F106" s="159">
        <f t="shared" si="0"/>
        <v>0</v>
      </c>
      <c r="G106" s="159">
        <f t="shared" si="0"/>
        <v>6.6240000000000014</v>
      </c>
      <c r="H106" s="159">
        <f t="shared" si="0"/>
        <v>200</v>
      </c>
      <c r="I106" s="159">
        <f t="shared" si="0"/>
        <v>0</v>
      </c>
      <c r="J106" s="159">
        <f t="shared" si="0"/>
        <v>13.8</v>
      </c>
      <c r="K106" s="159">
        <f t="shared" si="0"/>
        <v>1168.5</v>
      </c>
      <c r="L106" s="159">
        <f t="shared" si="0"/>
        <v>0</v>
      </c>
      <c r="M106" s="159">
        <f t="shared" si="0"/>
        <v>58.351000000000006</v>
      </c>
    </row>
    <row r="107" spans="1:53" ht="15.75" customHeight="1" thickBot="1" x14ac:dyDescent="0.3">
      <c r="A107" s="77" t="s">
        <v>14</v>
      </c>
      <c r="B107" s="79">
        <f t="shared" ref="B107:M107" si="1">IFERROR(AVERAGEIFS(B$2:B$81,$A$2:$A$81,"&gt;=1979",$A$2:$A$81,"&lt;=1984"),"")</f>
        <v>1150.5</v>
      </c>
      <c r="C107" s="79">
        <f t="shared" si="1"/>
        <v>0</v>
      </c>
      <c r="D107" s="79">
        <f t="shared" si="1"/>
        <v>52.922999999999995</v>
      </c>
      <c r="E107" s="79">
        <f t="shared" si="1"/>
        <v>1268.1666666666667</v>
      </c>
      <c r="F107" s="79">
        <f t="shared" si="1"/>
        <v>0</v>
      </c>
      <c r="G107" s="79">
        <f t="shared" si="1"/>
        <v>58.335666666666675</v>
      </c>
      <c r="H107" s="79">
        <f t="shared" si="1"/>
        <v>499.5</v>
      </c>
      <c r="I107" s="79">
        <f t="shared" si="1"/>
        <v>0</v>
      </c>
      <c r="J107" s="79">
        <f t="shared" si="1"/>
        <v>34.465499999999999</v>
      </c>
      <c r="K107" s="79">
        <f t="shared" si="1"/>
        <v>2918.1666666666665</v>
      </c>
      <c r="L107" s="79">
        <f t="shared" si="1"/>
        <v>0</v>
      </c>
      <c r="M107" s="79">
        <f t="shared" si="1"/>
        <v>145.72416666666666</v>
      </c>
    </row>
    <row r="108" spans="1:53" ht="15.75" customHeight="1" thickBot="1" x14ac:dyDescent="0.3">
      <c r="A108" s="77" t="s">
        <v>15</v>
      </c>
      <c r="B108" s="79">
        <f t="shared" ref="B108:M108" si="2">IFERROR(AVERAGEIFS(B$2:B$81,$A$2:$A$81,"&gt;=1985",$A$2:$A$81,"&lt;=1995"),"")</f>
        <v>1375.2727272727273</v>
      </c>
      <c r="C108" s="79">
        <f t="shared" si="2"/>
        <v>0</v>
      </c>
      <c r="D108" s="79">
        <f t="shared" si="2"/>
        <v>63.262545454545467</v>
      </c>
      <c r="E108" s="79">
        <f t="shared" si="2"/>
        <v>2536.818181818182</v>
      </c>
      <c r="F108" s="79">
        <f t="shared" si="2"/>
        <v>0</v>
      </c>
      <c r="G108" s="79">
        <f t="shared" si="2"/>
        <v>116.69363636363637</v>
      </c>
      <c r="H108" s="79">
        <f t="shared" si="2"/>
        <v>828.18181818181813</v>
      </c>
      <c r="I108" s="79">
        <f t="shared" si="2"/>
        <v>0</v>
      </c>
      <c r="J108" s="79">
        <f t="shared" si="2"/>
        <v>57.144545454545458</v>
      </c>
      <c r="K108" s="79">
        <f t="shared" si="2"/>
        <v>4740.272727272727</v>
      </c>
      <c r="L108" s="79">
        <f t="shared" si="2"/>
        <v>0</v>
      </c>
      <c r="M108" s="79">
        <f t="shared" si="2"/>
        <v>237.10072727272734</v>
      </c>
    </row>
    <row r="109" spans="1:53" ht="15.75" customHeight="1" thickBot="1" x14ac:dyDescent="0.3">
      <c r="A109" s="77" t="s">
        <v>16</v>
      </c>
      <c r="B109" s="79">
        <f t="shared" ref="B109:M109" si="3">IFERROR(AVERAGEIFS(B$2:B$81,$A$2:$A$81,"&gt;=1996",$A$2:$A$81,"&lt;=1998"),"")</f>
        <v>1279</v>
      </c>
      <c r="C109" s="79">
        <f t="shared" si="3"/>
        <v>0</v>
      </c>
      <c r="D109" s="79">
        <f t="shared" si="3"/>
        <v>58.834000000000003</v>
      </c>
      <c r="E109" s="79">
        <f t="shared" si="3"/>
        <v>5037.666666666667</v>
      </c>
      <c r="F109" s="79">
        <f t="shared" si="3"/>
        <v>0</v>
      </c>
      <c r="G109" s="79">
        <f t="shared" si="3"/>
        <v>231.73266666666669</v>
      </c>
      <c r="H109" s="79">
        <f t="shared" si="3"/>
        <v>869</v>
      </c>
      <c r="I109" s="79">
        <f t="shared" si="3"/>
        <v>0</v>
      </c>
      <c r="J109" s="79">
        <f t="shared" si="3"/>
        <v>59.961000000000006</v>
      </c>
      <c r="K109" s="79">
        <f t="shared" si="3"/>
        <v>7185.666666666667</v>
      </c>
      <c r="L109" s="79">
        <f t="shared" si="3"/>
        <v>0</v>
      </c>
      <c r="M109" s="79">
        <f t="shared" si="3"/>
        <v>350.52766666666668</v>
      </c>
    </row>
    <row r="110" spans="1:53" ht="15.75" customHeight="1" thickBot="1" x14ac:dyDescent="0.3">
      <c r="A110" s="5" t="s">
        <v>17</v>
      </c>
      <c r="B110" s="79">
        <f t="shared" ref="B110:M110" si="4">IFERROR(AVERAGEIFS(B$2:B$81,$A$2:$A$81,"&gt;=1999",$A$2:$A$81,"&lt;=2008"),"")</f>
        <v>1326.4</v>
      </c>
      <c r="C110" s="79">
        <f t="shared" si="4"/>
        <v>0</v>
      </c>
      <c r="D110" s="79">
        <f t="shared" si="4"/>
        <v>61.014400000000009</v>
      </c>
      <c r="E110" s="79">
        <f t="shared" si="4"/>
        <v>8672.2999999999993</v>
      </c>
      <c r="F110" s="79">
        <f t="shared" si="4"/>
        <v>0</v>
      </c>
      <c r="G110" s="79">
        <f t="shared" si="4"/>
        <v>398.92580000000004</v>
      </c>
      <c r="H110" s="79">
        <f t="shared" si="4"/>
        <v>506.1</v>
      </c>
      <c r="I110" s="79">
        <f t="shared" si="4"/>
        <v>0</v>
      </c>
      <c r="J110" s="79">
        <f t="shared" si="4"/>
        <v>34.920900000000003</v>
      </c>
      <c r="K110" s="79">
        <f t="shared" si="4"/>
        <v>10504.8</v>
      </c>
      <c r="L110" s="79">
        <f t="shared" si="4"/>
        <v>0</v>
      </c>
      <c r="M110" s="79">
        <f t="shared" si="4"/>
        <v>494.86110000000008</v>
      </c>
    </row>
    <row r="111" spans="1:53" ht="15.75" customHeight="1" thickBot="1" x14ac:dyDescent="0.3">
      <c r="A111" s="23">
        <v>2009</v>
      </c>
      <c r="B111" s="30">
        <f t="shared" ref="B111:M124" si="5">IF(VLOOKUP($A111,$A$3:$Z$91,COLUMN(B111),FALSE)="","",VLOOKUP($A111,$A$3:$Z$91,COLUMN(B111),FALSE))</f>
        <v>940</v>
      </c>
      <c r="C111" s="30">
        <f t="shared" si="5"/>
        <v>0</v>
      </c>
      <c r="D111" s="30">
        <f t="shared" si="5"/>
        <v>43.24</v>
      </c>
      <c r="E111" s="30">
        <f t="shared" si="5"/>
        <v>10031</v>
      </c>
      <c r="F111" s="30">
        <f t="shared" si="5"/>
        <v>510</v>
      </c>
      <c r="G111" s="30">
        <f t="shared" si="5"/>
        <v>716.42600000000004</v>
      </c>
      <c r="H111" s="30">
        <f t="shared" si="5"/>
        <v>140</v>
      </c>
      <c r="I111" s="30">
        <f t="shared" si="5"/>
        <v>0</v>
      </c>
      <c r="J111" s="30">
        <f t="shared" si="5"/>
        <v>9.66</v>
      </c>
      <c r="K111" s="30">
        <f t="shared" si="5"/>
        <v>11111</v>
      </c>
      <c r="L111" s="30">
        <f t="shared" si="5"/>
        <v>510</v>
      </c>
      <c r="M111" s="30">
        <f t="shared" si="5"/>
        <v>769.32600000000002</v>
      </c>
    </row>
    <row r="112" spans="1:53" ht="15.75" customHeight="1" thickBot="1" x14ac:dyDescent="0.3">
      <c r="A112" s="23">
        <v>2010</v>
      </c>
      <c r="B112" s="30">
        <f t="shared" si="5"/>
        <v>1090</v>
      </c>
      <c r="C112" s="30">
        <f t="shared" si="5"/>
        <v>0</v>
      </c>
      <c r="D112" s="30">
        <f t="shared" si="5"/>
        <v>50.14</v>
      </c>
      <c r="E112" s="30">
        <f t="shared" si="5"/>
        <v>9410</v>
      </c>
      <c r="F112" s="30">
        <f t="shared" si="5"/>
        <v>124</v>
      </c>
      <c r="G112" s="30">
        <f t="shared" si="5"/>
        <v>494.86000000000007</v>
      </c>
      <c r="H112" s="30">
        <f t="shared" si="5"/>
        <v>247</v>
      </c>
      <c r="I112" s="30">
        <f t="shared" si="5"/>
        <v>0</v>
      </c>
      <c r="J112" s="30">
        <f t="shared" si="5"/>
        <v>17.043000000000003</v>
      </c>
      <c r="K112" s="30">
        <f t="shared" si="5"/>
        <v>10747</v>
      </c>
      <c r="L112" s="30">
        <f t="shared" si="5"/>
        <v>124</v>
      </c>
      <c r="M112" s="30">
        <f t="shared" si="5"/>
        <v>562.04300000000012</v>
      </c>
    </row>
    <row r="113" spans="1:13" ht="15.75" customHeight="1" thickBot="1" x14ac:dyDescent="0.3">
      <c r="A113" s="23">
        <v>2011</v>
      </c>
      <c r="B113" s="30">
        <f t="shared" si="5"/>
        <v>999</v>
      </c>
      <c r="C113" s="30">
        <f t="shared" si="5"/>
        <v>0</v>
      </c>
      <c r="D113" s="30">
        <f t="shared" si="5"/>
        <v>45.954000000000001</v>
      </c>
      <c r="E113" s="30">
        <f t="shared" si="5"/>
        <v>7769</v>
      </c>
      <c r="F113" s="30">
        <f t="shared" si="5"/>
        <v>158</v>
      </c>
      <c r="G113" s="30">
        <f t="shared" si="5"/>
        <v>436.37400000000002</v>
      </c>
      <c r="H113" s="30">
        <f t="shared" si="5"/>
        <v>299</v>
      </c>
      <c r="I113" s="30">
        <f t="shared" si="5"/>
        <v>275</v>
      </c>
      <c r="J113" s="30">
        <f t="shared" si="5"/>
        <v>54.456000000000003</v>
      </c>
      <c r="K113" s="30">
        <f t="shared" si="5"/>
        <v>9067</v>
      </c>
      <c r="L113" s="30">
        <f t="shared" si="5"/>
        <v>433</v>
      </c>
      <c r="M113" s="30">
        <f t="shared" si="5"/>
        <v>536.78399999999999</v>
      </c>
    </row>
    <row r="114" spans="1:13" ht="15.75" customHeight="1" thickBot="1" x14ac:dyDescent="0.3">
      <c r="A114" s="23">
        <v>2012</v>
      </c>
      <c r="B114" s="30">
        <f t="shared" si="5"/>
        <v>764</v>
      </c>
      <c r="C114" s="30">
        <f t="shared" si="5"/>
        <v>0</v>
      </c>
      <c r="D114" s="30">
        <f t="shared" si="5"/>
        <v>35.143999999999998</v>
      </c>
      <c r="E114" s="30">
        <f t="shared" si="5"/>
        <v>9119</v>
      </c>
      <c r="F114" s="30">
        <f t="shared" si="5"/>
        <v>63</v>
      </c>
      <c r="G114" s="30">
        <f t="shared" si="5"/>
        <v>450.97400000000005</v>
      </c>
      <c r="H114" s="30">
        <f t="shared" si="5"/>
        <v>254</v>
      </c>
      <c r="I114" s="30">
        <f t="shared" si="5"/>
        <v>367</v>
      </c>
      <c r="J114" s="30">
        <f t="shared" si="5"/>
        <v>62.667000000000002</v>
      </c>
      <c r="K114" s="30">
        <f t="shared" si="5"/>
        <v>10137</v>
      </c>
      <c r="L114" s="30">
        <f t="shared" si="5"/>
        <v>430</v>
      </c>
      <c r="M114" s="30">
        <f t="shared" si="5"/>
        <v>548.78500000000008</v>
      </c>
    </row>
    <row r="115" spans="1:13" ht="15.75" customHeight="1" thickBot="1" x14ac:dyDescent="0.3">
      <c r="A115" s="23">
        <v>2013</v>
      </c>
      <c r="B115" s="30">
        <f t="shared" si="5"/>
        <v>1454</v>
      </c>
      <c r="C115" s="30">
        <f t="shared" si="5"/>
        <v>0</v>
      </c>
      <c r="D115" s="30">
        <f t="shared" si="5"/>
        <v>66.884</v>
      </c>
      <c r="E115" s="30">
        <f t="shared" si="5"/>
        <v>4858</v>
      </c>
      <c r="F115" s="30">
        <f t="shared" si="5"/>
        <v>1</v>
      </c>
      <c r="G115" s="30">
        <f t="shared" si="5"/>
        <v>223.96800000000002</v>
      </c>
      <c r="H115" s="30">
        <f t="shared" si="5"/>
        <v>160</v>
      </c>
      <c r="I115" s="30">
        <f t="shared" si="5"/>
        <v>197</v>
      </c>
      <c r="J115" s="30">
        <f t="shared" si="5"/>
        <v>35.271000000000001</v>
      </c>
      <c r="K115" s="30">
        <f t="shared" si="5"/>
        <v>6472</v>
      </c>
      <c r="L115" s="30">
        <f t="shared" si="5"/>
        <v>198</v>
      </c>
      <c r="M115" s="30">
        <f t="shared" si="5"/>
        <v>326.12300000000005</v>
      </c>
    </row>
    <row r="116" spans="1:13" ht="15.75" thickBot="1" x14ac:dyDescent="0.3">
      <c r="A116" s="23">
        <v>2014</v>
      </c>
      <c r="B116" s="30">
        <f t="shared" si="5"/>
        <v>1252</v>
      </c>
      <c r="C116" s="30">
        <f t="shared" si="5"/>
        <v>0</v>
      </c>
      <c r="D116" s="30">
        <f t="shared" si="5"/>
        <v>57.591999999999999</v>
      </c>
      <c r="E116" s="30">
        <f t="shared" si="5"/>
        <v>5830</v>
      </c>
      <c r="F116" s="30">
        <f t="shared" si="5"/>
        <v>23</v>
      </c>
      <c r="G116" s="30">
        <f t="shared" si="5"/>
        <v>279.68000000000006</v>
      </c>
      <c r="H116" s="30">
        <f t="shared" si="5"/>
        <v>181</v>
      </c>
      <c r="I116" s="30">
        <f t="shared" si="5"/>
        <v>166</v>
      </c>
      <c r="J116" s="30">
        <f t="shared" si="5"/>
        <v>32.906999999999996</v>
      </c>
      <c r="K116" s="30">
        <f t="shared" si="5"/>
        <v>7263</v>
      </c>
      <c r="L116" s="30">
        <f t="shared" si="5"/>
        <v>189</v>
      </c>
      <c r="M116" s="30">
        <f t="shared" si="5"/>
        <v>370.17900000000003</v>
      </c>
    </row>
    <row r="117" spans="1:13" ht="15.75" thickBot="1" x14ac:dyDescent="0.3">
      <c r="A117" s="23">
        <v>2015</v>
      </c>
      <c r="B117" s="30">
        <f t="shared" si="5"/>
        <v>1226</v>
      </c>
      <c r="C117" s="30">
        <f t="shared" si="5"/>
        <v>0</v>
      </c>
      <c r="D117" s="30">
        <f t="shared" si="5"/>
        <v>56.396000000000001</v>
      </c>
      <c r="E117" s="30">
        <f t="shared" si="5"/>
        <v>5385</v>
      </c>
      <c r="F117" s="30">
        <f t="shared" si="5"/>
        <v>0</v>
      </c>
      <c r="G117" s="30">
        <f t="shared" si="5"/>
        <v>247.71000000000004</v>
      </c>
      <c r="H117" s="30">
        <f t="shared" si="5"/>
        <v>225</v>
      </c>
      <c r="I117" s="30">
        <f t="shared" si="5"/>
        <v>48</v>
      </c>
      <c r="J117" s="30">
        <f t="shared" si="5"/>
        <v>21.429000000000002</v>
      </c>
      <c r="K117" s="30">
        <f t="shared" si="5"/>
        <v>6836</v>
      </c>
      <c r="L117" s="30">
        <f t="shared" si="5"/>
        <v>48</v>
      </c>
      <c r="M117" s="30">
        <f t="shared" si="5"/>
        <v>325.53500000000003</v>
      </c>
    </row>
    <row r="118" spans="1:13" ht="15.75" thickBot="1" x14ac:dyDescent="0.3">
      <c r="A118" s="23">
        <v>2016</v>
      </c>
      <c r="B118" s="30">
        <f t="shared" si="5"/>
        <v>726</v>
      </c>
      <c r="C118" s="30">
        <f t="shared" si="5"/>
        <v>0</v>
      </c>
      <c r="D118" s="30">
        <f t="shared" si="5"/>
        <v>33.396000000000001</v>
      </c>
      <c r="E118" s="30">
        <f t="shared" si="5"/>
        <v>4149</v>
      </c>
      <c r="F118" s="30">
        <f t="shared" si="5"/>
        <v>0</v>
      </c>
      <c r="G118" s="30">
        <f t="shared" si="5"/>
        <v>190.85400000000001</v>
      </c>
      <c r="H118" s="30">
        <f t="shared" si="5"/>
        <v>20</v>
      </c>
      <c r="I118" s="30">
        <f t="shared" si="5"/>
        <v>0</v>
      </c>
      <c r="J118" s="30">
        <f t="shared" si="5"/>
        <v>1.3800000000000001</v>
      </c>
      <c r="K118" s="30">
        <f t="shared" si="5"/>
        <v>4895</v>
      </c>
      <c r="L118" s="30">
        <f t="shared" si="5"/>
        <v>0</v>
      </c>
      <c r="M118" s="30">
        <f t="shared" si="5"/>
        <v>225.63</v>
      </c>
    </row>
    <row r="119" spans="1:13" ht="15.75" thickBot="1" x14ac:dyDescent="0.3">
      <c r="A119" s="23">
        <v>2017</v>
      </c>
      <c r="B119" s="30">
        <f t="shared" si="5"/>
        <v>295</v>
      </c>
      <c r="C119" s="30">
        <f t="shared" si="5"/>
        <v>0</v>
      </c>
      <c r="D119" s="30">
        <f t="shared" si="5"/>
        <v>13.57</v>
      </c>
      <c r="E119" s="30">
        <f t="shared" si="5"/>
        <v>568</v>
      </c>
      <c r="F119" s="30">
        <f t="shared" si="5"/>
        <v>272</v>
      </c>
      <c r="G119" s="30">
        <f t="shared" si="5"/>
        <v>162.12800000000001</v>
      </c>
      <c r="H119" s="30">
        <f t="shared" si="5"/>
        <v>64</v>
      </c>
      <c r="I119" s="30">
        <f t="shared" si="5"/>
        <v>0</v>
      </c>
      <c r="J119" s="30">
        <f t="shared" si="5"/>
        <v>4.4160000000000004</v>
      </c>
      <c r="K119" s="30">
        <f t="shared" si="5"/>
        <v>927</v>
      </c>
      <c r="L119" s="30">
        <f t="shared" si="5"/>
        <v>272</v>
      </c>
      <c r="M119" s="30">
        <f t="shared" si="5"/>
        <v>180.114</v>
      </c>
    </row>
    <row r="120" spans="1:13" ht="15.75" thickBot="1" x14ac:dyDescent="0.3">
      <c r="A120" s="23">
        <v>2018</v>
      </c>
      <c r="B120" s="30">
        <f t="shared" si="5"/>
        <v>172</v>
      </c>
      <c r="C120" s="30">
        <f t="shared" si="5"/>
        <v>0</v>
      </c>
      <c r="D120" s="30">
        <f t="shared" si="5"/>
        <v>7.9119999999999999</v>
      </c>
      <c r="E120" s="30">
        <f t="shared" si="5"/>
        <v>21</v>
      </c>
      <c r="F120" s="30">
        <f t="shared" si="5"/>
        <v>0</v>
      </c>
      <c r="G120" s="30">
        <f t="shared" si="5"/>
        <v>0.96600000000000008</v>
      </c>
      <c r="H120" s="30">
        <f t="shared" si="5"/>
        <v>0</v>
      </c>
      <c r="I120" s="30">
        <f t="shared" si="5"/>
        <v>0</v>
      </c>
      <c r="J120" s="30">
        <f t="shared" si="5"/>
        <v>0</v>
      </c>
      <c r="K120" s="30">
        <f t="shared" si="5"/>
        <v>193</v>
      </c>
      <c r="L120" s="30">
        <f t="shared" si="5"/>
        <v>0</v>
      </c>
      <c r="M120" s="30">
        <f t="shared" si="5"/>
        <v>8.8780000000000001</v>
      </c>
    </row>
    <row r="121" spans="1:13" ht="15.75" thickBot="1" x14ac:dyDescent="0.3">
      <c r="A121" s="23">
        <v>2019</v>
      </c>
      <c r="B121" s="30">
        <f t="shared" si="5"/>
        <v>607</v>
      </c>
      <c r="C121" s="30">
        <f t="shared" si="5"/>
        <v>0</v>
      </c>
      <c r="D121" s="30">
        <f t="shared" si="5"/>
        <v>27.922000000000001</v>
      </c>
      <c r="E121" s="30">
        <f t="shared" si="5"/>
        <v>0</v>
      </c>
      <c r="F121" s="30">
        <f t="shared" si="5"/>
        <v>783</v>
      </c>
      <c r="G121" s="30">
        <f t="shared" si="5"/>
        <v>391.5</v>
      </c>
      <c r="H121" s="30">
        <f t="shared" si="5"/>
        <v>5</v>
      </c>
      <c r="I121" s="30">
        <f t="shared" si="5"/>
        <v>0</v>
      </c>
      <c r="J121" s="30">
        <f t="shared" si="5"/>
        <v>0.34500000000000003</v>
      </c>
      <c r="K121" s="30">
        <f t="shared" si="5"/>
        <v>612</v>
      </c>
      <c r="L121" s="30">
        <f t="shared" si="5"/>
        <v>783</v>
      </c>
      <c r="M121" s="30">
        <f t="shared" si="5"/>
        <v>419.76700000000005</v>
      </c>
    </row>
    <row r="122" spans="1:13" ht="15.75" thickBot="1" x14ac:dyDescent="0.3">
      <c r="A122" s="9">
        <v>2020</v>
      </c>
      <c r="B122" s="30">
        <f t="shared" si="5"/>
        <v>1126</v>
      </c>
      <c r="C122" s="30">
        <f t="shared" si="5"/>
        <v>0</v>
      </c>
      <c r="D122" s="30">
        <f t="shared" si="5"/>
        <v>51.795999999999999</v>
      </c>
      <c r="E122" s="30">
        <f t="shared" si="5"/>
        <v>0</v>
      </c>
      <c r="F122" s="30">
        <f t="shared" si="5"/>
        <v>1859</v>
      </c>
      <c r="G122" s="30">
        <f t="shared" si="5"/>
        <v>929.5</v>
      </c>
      <c r="H122" s="30">
        <f t="shared" si="5"/>
        <v>0</v>
      </c>
      <c r="I122" s="30">
        <f t="shared" si="5"/>
        <v>0</v>
      </c>
      <c r="J122" s="30">
        <f t="shared" si="5"/>
        <v>0</v>
      </c>
      <c r="K122" s="30">
        <f t="shared" si="5"/>
        <v>1126</v>
      </c>
      <c r="L122" s="30">
        <f t="shared" si="5"/>
        <v>1859</v>
      </c>
      <c r="M122" s="30">
        <f t="shared" si="5"/>
        <v>981.29600000000005</v>
      </c>
    </row>
    <row r="123" spans="1:13" ht="15.75" thickBot="1" x14ac:dyDescent="0.3">
      <c r="A123" s="9">
        <v>2021</v>
      </c>
      <c r="B123" s="30">
        <f t="shared" si="5"/>
        <v>264</v>
      </c>
      <c r="C123" s="30">
        <f t="shared" si="5"/>
        <v>0</v>
      </c>
      <c r="D123" s="30">
        <f t="shared" si="5"/>
        <v>12.144</v>
      </c>
      <c r="E123" s="30">
        <f t="shared" si="5"/>
        <v>0</v>
      </c>
      <c r="F123" s="30">
        <f t="shared" si="5"/>
        <v>291</v>
      </c>
      <c r="G123" s="30">
        <f t="shared" si="5"/>
        <v>145.5</v>
      </c>
      <c r="H123" s="30">
        <f t="shared" si="5"/>
        <v>0</v>
      </c>
      <c r="I123" s="30">
        <f t="shared" si="5"/>
        <v>0</v>
      </c>
      <c r="J123" s="30">
        <f t="shared" si="5"/>
        <v>0</v>
      </c>
      <c r="K123" s="30">
        <f t="shared" si="5"/>
        <v>264</v>
      </c>
      <c r="L123" s="30">
        <f t="shared" si="5"/>
        <v>291</v>
      </c>
      <c r="M123" s="30">
        <f t="shared" si="5"/>
        <v>157.64400000000001</v>
      </c>
    </row>
    <row r="124" spans="1:13" ht="15.75" thickBot="1" x14ac:dyDescent="0.3">
      <c r="A124" s="158">
        <v>2022</v>
      </c>
      <c r="B124" s="30">
        <f t="shared" si="5"/>
        <v>316</v>
      </c>
      <c r="C124" s="30">
        <f t="shared" si="5"/>
        <v>0</v>
      </c>
      <c r="D124" s="30">
        <f t="shared" si="5"/>
        <v>15</v>
      </c>
      <c r="E124" s="30">
        <f t="shared" si="5"/>
        <v>1</v>
      </c>
      <c r="F124" s="30">
        <f t="shared" si="5"/>
        <v>212</v>
      </c>
      <c r="G124" s="30">
        <f t="shared" si="5"/>
        <v>106</v>
      </c>
      <c r="H124" s="30">
        <f t="shared" si="5"/>
        <v>0</v>
      </c>
      <c r="I124" s="30">
        <f t="shared" si="5"/>
        <v>0</v>
      </c>
      <c r="J124" s="30">
        <f t="shared" si="5"/>
        <v>0</v>
      </c>
      <c r="K124" s="30">
        <f t="shared" si="5"/>
        <v>317</v>
      </c>
      <c r="L124" s="30">
        <f t="shared" si="5"/>
        <v>212</v>
      </c>
      <c r="M124" s="30">
        <f t="shared" si="5"/>
        <v>121</v>
      </c>
    </row>
    <row r="125" spans="1:13" x14ac:dyDescent="0.25">
      <c r="A125" s="205" t="s">
        <v>131</v>
      </c>
    </row>
    <row r="126" spans="1:13" x14ac:dyDescent="0.25">
      <c r="A126" s="205" t="s">
        <v>33</v>
      </c>
    </row>
  </sheetData>
  <mergeCells count="12">
    <mergeCell ref="A2:A4"/>
    <mergeCell ref="B2:M2"/>
    <mergeCell ref="B3:D3"/>
    <mergeCell ref="E3:G3"/>
    <mergeCell ref="H3:J3"/>
    <mergeCell ref="K3:M3"/>
    <mergeCell ref="A103:A105"/>
    <mergeCell ref="B103:M103"/>
    <mergeCell ref="B104:D104"/>
    <mergeCell ref="E104:G104"/>
    <mergeCell ref="H104:J104"/>
    <mergeCell ref="K104:M10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A127"/>
  <sheetViews>
    <sheetView topLeftCell="A102" zoomScale="85" zoomScaleNormal="85" workbookViewId="0">
      <selection activeCell="A103" sqref="A103"/>
    </sheetView>
  </sheetViews>
  <sheetFormatPr defaultColWidth="9.140625" defaultRowHeight="15" x14ac:dyDescent="0.25"/>
  <cols>
    <col min="1" max="1" width="11.42578125" style="6" customWidth="1"/>
    <col min="2" max="2" width="9.140625" style="12"/>
    <col min="3" max="3" width="11" style="12" customWidth="1"/>
    <col min="4" max="53" width="9.140625" style="12"/>
    <col min="54" max="16384" width="9.140625" style="6"/>
  </cols>
  <sheetData>
    <row r="1" spans="1:4" ht="15.75" thickBot="1" x14ac:dyDescent="0.3">
      <c r="A1" s="6" t="s">
        <v>132</v>
      </c>
    </row>
    <row r="2" spans="1:4" ht="15.75" thickBot="1" x14ac:dyDescent="0.3">
      <c r="A2" s="251" t="s">
        <v>5</v>
      </c>
      <c r="B2" s="253" t="s">
        <v>34</v>
      </c>
      <c r="C2" s="254"/>
      <c r="D2" s="255"/>
    </row>
    <row r="3" spans="1:4" ht="33" thickBot="1" x14ac:dyDescent="0.3">
      <c r="A3" s="256"/>
      <c r="B3" s="29" t="s">
        <v>162</v>
      </c>
      <c r="C3" s="29" t="s">
        <v>35</v>
      </c>
      <c r="D3" s="29" t="s">
        <v>9</v>
      </c>
    </row>
    <row r="4" spans="1:4" ht="15.75" thickBot="1" x14ac:dyDescent="0.3">
      <c r="A4" s="27">
        <v>1975</v>
      </c>
      <c r="B4" s="25">
        <v>228121</v>
      </c>
      <c r="C4" s="25"/>
      <c r="D4" s="25">
        <v>228121</v>
      </c>
    </row>
    <row r="5" spans="1:4" ht="15.75" thickBot="1" x14ac:dyDescent="0.3">
      <c r="A5" s="27">
        <v>1976</v>
      </c>
      <c r="B5" s="25">
        <v>190267</v>
      </c>
      <c r="C5" s="25"/>
      <c r="D5" s="25">
        <v>190267</v>
      </c>
    </row>
    <row r="6" spans="1:4" ht="15.75" thickBot="1" x14ac:dyDescent="0.3">
      <c r="A6" s="27">
        <v>1977</v>
      </c>
      <c r="B6" s="25">
        <v>130899</v>
      </c>
      <c r="C6" s="25">
        <v>106</v>
      </c>
      <c r="D6" s="25">
        <v>131005</v>
      </c>
    </row>
    <row r="7" spans="1:4" ht="15.75" thickBot="1" x14ac:dyDescent="0.3">
      <c r="A7" s="27">
        <v>1978</v>
      </c>
      <c r="B7" s="25">
        <v>146054</v>
      </c>
      <c r="C7" s="25">
        <v>125</v>
      </c>
      <c r="D7" s="25">
        <v>146179</v>
      </c>
    </row>
    <row r="8" spans="1:4" ht="15.75" thickBot="1" x14ac:dyDescent="0.3">
      <c r="A8" s="27">
        <v>1979</v>
      </c>
      <c r="B8" s="25">
        <v>147576</v>
      </c>
      <c r="C8" s="25">
        <v>0</v>
      </c>
      <c r="D8" s="25">
        <v>147576</v>
      </c>
    </row>
    <row r="9" spans="1:4" ht="15.75" thickBot="1" x14ac:dyDescent="0.3">
      <c r="A9" s="27">
        <v>1980</v>
      </c>
      <c r="B9" s="25">
        <v>157198</v>
      </c>
      <c r="C9" s="25">
        <v>200</v>
      </c>
      <c r="D9" s="25">
        <v>157398</v>
      </c>
    </row>
    <row r="10" spans="1:4" ht="15.75" thickBot="1" x14ac:dyDescent="0.3">
      <c r="A10" s="27">
        <v>1981</v>
      </c>
      <c r="B10" s="25">
        <v>153065</v>
      </c>
      <c r="C10" s="25">
        <v>184</v>
      </c>
      <c r="D10" s="25">
        <v>153249</v>
      </c>
    </row>
    <row r="11" spans="1:4" ht="15.75" thickBot="1" x14ac:dyDescent="0.3">
      <c r="A11" s="27">
        <v>1982</v>
      </c>
      <c r="B11" s="25">
        <v>173472</v>
      </c>
      <c r="C11" s="25">
        <v>215</v>
      </c>
      <c r="D11" s="25">
        <v>173687</v>
      </c>
    </row>
    <row r="12" spans="1:4" ht="15.75" thickBot="1" x14ac:dyDescent="0.3">
      <c r="A12" s="27">
        <v>1983</v>
      </c>
      <c r="B12" s="25">
        <v>162837</v>
      </c>
      <c r="C12" s="25">
        <v>90</v>
      </c>
      <c r="D12" s="25">
        <v>162927</v>
      </c>
    </row>
    <row r="13" spans="1:4" ht="15.75" thickBot="1" x14ac:dyDescent="0.3">
      <c r="A13" s="27">
        <v>1984</v>
      </c>
      <c r="B13" s="25">
        <v>185134</v>
      </c>
      <c r="C13" s="25">
        <v>171</v>
      </c>
      <c r="D13" s="25">
        <v>185305</v>
      </c>
    </row>
    <row r="14" spans="1:4" ht="15.75" thickBot="1" x14ac:dyDescent="0.3">
      <c r="A14" s="27">
        <v>1985</v>
      </c>
      <c r="B14" s="25">
        <v>165845</v>
      </c>
      <c r="C14" s="25">
        <v>600</v>
      </c>
      <c r="D14" s="25">
        <v>166445</v>
      </c>
    </row>
    <row r="15" spans="1:4" ht="15.75" thickBot="1" x14ac:dyDescent="0.3">
      <c r="A15" s="27">
        <v>1986</v>
      </c>
      <c r="B15" s="25">
        <v>175715</v>
      </c>
      <c r="C15" s="25">
        <v>1153</v>
      </c>
      <c r="D15" s="25">
        <v>176868</v>
      </c>
    </row>
    <row r="16" spans="1:4" ht="15.75" thickBot="1" x14ac:dyDescent="0.3">
      <c r="A16" s="27">
        <v>1987</v>
      </c>
      <c r="B16" s="25">
        <v>177457</v>
      </c>
      <c r="C16" s="25">
        <v>2644</v>
      </c>
      <c r="D16" s="25">
        <v>180101</v>
      </c>
    </row>
    <row r="17" spans="1:4" ht="15.75" thickBot="1" x14ac:dyDescent="0.3">
      <c r="A17" s="27">
        <v>1988</v>
      </c>
      <c r="B17" s="25">
        <v>152369</v>
      </c>
      <c r="C17" s="25">
        <v>7059</v>
      </c>
      <c r="D17" s="25">
        <v>159428</v>
      </c>
    </row>
    <row r="18" spans="1:4" ht="15.75" thickBot="1" x14ac:dyDescent="0.3">
      <c r="A18" s="27">
        <v>1989</v>
      </c>
      <c r="B18" s="25">
        <v>207679</v>
      </c>
      <c r="C18" s="25">
        <v>20652</v>
      </c>
      <c r="D18" s="25">
        <v>228331</v>
      </c>
    </row>
    <row r="19" spans="1:4" ht="15.75" thickBot="1" x14ac:dyDescent="0.3">
      <c r="A19" s="27">
        <v>1990</v>
      </c>
      <c r="B19" s="25">
        <v>154109</v>
      </c>
      <c r="C19" s="25">
        <v>16827</v>
      </c>
      <c r="D19" s="25">
        <v>170936</v>
      </c>
    </row>
    <row r="20" spans="1:4" ht="15.75" thickBot="1" x14ac:dyDescent="0.3">
      <c r="A20" s="27">
        <v>1991</v>
      </c>
      <c r="B20" s="25">
        <v>194018</v>
      </c>
      <c r="C20" s="25">
        <v>15047</v>
      </c>
      <c r="D20" s="25">
        <v>209065</v>
      </c>
    </row>
    <row r="21" spans="1:4" ht="15.75" thickBot="1" x14ac:dyDescent="0.3">
      <c r="A21" s="27">
        <v>1992</v>
      </c>
      <c r="B21" s="25">
        <v>142340</v>
      </c>
      <c r="C21" s="25">
        <v>21358</v>
      </c>
      <c r="D21" s="25">
        <v>163698</v>
      </c>
    </row>
    <row r="22" spans="1:4" ht="15.75" thickBot="1" x14ac:dyDescent="0.3">
      <c r="A22" s="27">
        <v>1993</v>
      </c>
      <c r="B22" s="25">
        <v>161686</v>
      </c>
      <c r="C22" s="25">
        <v>25297</v>
      </c>
      <c r="D22" s="25">
        <v>186983</v>
      </c>
    </row>
    <row r="23" spans="1:4" ht="15.75" thickBot="1" x14ac:dyDescent="0.3">
      <c r="A23" s="27">
        <v>1994</v>
      </c>
      <c r="B23" s="25">
        <v>164581</v>
      </c>
      <c r="C23" s="25">
        <v>28973</v>
      </c>
      <c r="D23" s="25">
        <v>193554</v>
      </c>
    </row>
    <row r="24" spans="1:4" ht="15.75" thickBot="1" x14ac:dyDescent="0.3">
      <c r="A24" s="27">
        <v>1995</v>
      </c>
      <c r="B24" s="25">
        <v>56857</v>
      </c>
      <c r="C24" s="25">
        <v>22531</v>
      </c>
      <c r="D24" s="25">
        <v>79388</v>
      </c>
    </row>
    <row r="25" spans="1:4" ht="15.75" thickBot="1" x14ac:dyDescent="0.3">
      <c r="A25" s="27">
        <v>1996</v>
      </c>
      <c r="B25" s="25">
        <v>8</v>
      </c>
      <c r="C25" s="25">
        <v>670</v>
      </c>
      <c r="D25" s="25">
        <v>678</v>
      </c>
    </row>
    <row r="26" spans="1:4" ht="15.75" thickBot="1" x14ac:dyDescent="0.3">
      <c r="A26" s="27">
        <v>1997</v>
      </c>
      <c r="B26" s="25">
        <v>83261</v>
      </c>
      <c r="C26" s="25">
        <v>27738</v>
      </c>
      <c r="D26" s="25">
        <v>110999</v>
      </c>
    </row>
    <row r="27" spans="1:4" ht="15.75" thickBot="1" x14ac:dyDescent="0.3">
      <c r="A27" s="27">
        <v>1998</v>
      </c>
      <c r="B27" s="25">
        <v>109072</v>
      </c>
      <c r="C27" s="25">
        <v>34130</v>
      </c>
      <c r="D27" s="25">
        <v>143202</v>
      </c>
    </row>
    <row r="28" spans="1:4" ht="15.75" thickBot="1" x14ac:dyDescent="0.3">
      <c r="A28" s="27">
        <v>1999</v>
      </c>
      <c r="B28" s="25">
        <v>54097</v>
      </c>
      <c r="C28" s="25">
        <v>30227</v>
      </c>
      <c r="D28" s="25">
        <v>84324</v>
      </c>
    </row>
    <row r="29" spans="1:4" ht="15.75" thickBot="1" x14ac:dyDescent="0.3">
      <c r="A29" s="27">
        <v>2000</v>
      </c>
      <c r="B29" s="25">
        <v>9948</v>
      </c>
      <c r="C29" s="25">
        <v>22100</v>
      </c>
      <c r="D29" s="25">
        <v>32048</v>
      </c>
    </row>
    <row r="30" spans="1:4" ht="15.75" thickBot="1" x14ac:dyDescent="0.3">
      <c r="A30" s="27">
        <v>2001</v>
      </c>
      <c r="B30" s="25">
        <v>12934</v>
      </c>
      <c r="C30" s="25">
        <v>30400</v>
      </c>
      <c r="D30" s="25">
        <v>43334</v>
      </c>
    </row>
    <row r="31" spans="1:4" ht="15.75" thickBot="1" x14ac:dyDescent="0.3">
      <c r="A31" s="27">
        <v>2002</v>
      </c>
      <c r="B31" s="25">
        <v>102731</v>
      </c>
      <c r="C31" s="25">
        <v>47100</v>
      </c>
      <c r="D31" s="25">
        <v>149831</v>
      </c>
    </row>
    <row r="32" spans="1:4" ht="15.75" thickBot="1" x14ac:dyDescent="0.3">
      <c r="A32" s="27">
        <v>2003</v>
      </c>
      <c r="B32" s="25">
        <v>140497</v>
      </c>
      <c r="C32" s="25">
        <v>54300</v>
      </c>
      <c r="D32" s="25">
        <v>194797</v>
      </c>
    </row>
    <row r="33" spans="1:4" ht="15.75" thickBot="1" x14ac:dyDescent="0.3">
      <c r="A33" s="27">
        <v>2004</v>
      </c>
      <c r="B33" s="25">
        <v>167508</v>
      </c>
      <c r="C33" s="26">
        <v>74000</v>
      </c>
      <c r="D33" s="25">
        <v>241508</v>
      </c>
    </row>
    <row r="34" spans="1:4" ht="15.75" thickBot="1" x14ac:dyDescent="0.3">
      <c r="A34" s="27">
        <v>2005</v>
      </c>
      <c r="B34" s="25">
        <v>174806</v>
      </c>
      <c r="C34" s="26">
        <v>68800</v>
      </c>
      <c r="D34" s="25">
        <v>243606</v>
      </c>
    </row>
    <row r="35" spans="1:4" ht="15.75" thickBot="1" x14ac:dyDescent="0.3">
      <c r="A35" s="27">
        <v>2006</v>
      </c>
      <c r="B35" s="25">
        <v>151485</v>
      </c>
      <c r="C35" s="26">
        <v>64500</v>
      </c>
      <c r="D35" s="25">
        <v>215985</v>
      </c>
    </row>
    <row r="36" spans="1:4" ht="15.75" thickBot="1" x14ac:dyDescent="0.3">
      <c r="A36" s="27">
        <v>2007</v>
      </c>
      <c r="B36" s="25">
        <v>83235</v>
      </c>
      <c r="C36" s="26">
        <v>61000</v>
      </c>
      <c r="D36" s="25">
        <v>144235</v>
      </c>
    </row>
    <row r="37" spans="1:4" ht="15.75" thickBot="1" x14ac:dyDescent="0.3">
      <c r="A37" s="27">
        <v>2008</v>
      </c>
      <c r="B37" s="25">
        <v>52147</v>
      </c>
      <c r="C37" s="26">
        <v>43500</v>
      </c>
      <c r="D37" s="25">
        <v>95647</v>
      </c>
    </row>
    <row r="38" spans="1:4" ht="15.75" thickBot="1" x14ac:dyDescent="0.3">
      <c r="A38" s="27">
        <v>2009</v>
      </c>
      <c r="B38" s="25">
        <v>75470</v>
      </c>
      <c r="C38" s="26">
        <v>34000</v>
      </c>
      <c r="D38" s="25">
        <v>109470</v>
      </c>
    </row>
    <row r="39" spans="1:4" ht="15.75" thickBot="1" x14ac:dyDescent="0.3">
      <c r="A39" s="27">
        <v>2010</v>
      </c>
      <c r="B39" s="25">
        <v>90213</v>
      </c>
      <c r="C39" s="26">
        <v>46400</v>
      </c>
      <c r="D39" s="25">
        <v>136613</v>
      </c>
    </row>
    <row r="40" spans="1:4" ht="15.75" thickBot="1" x14ac:dyDescent="0.3">
      <c r="A40" s="27">
        <v>2011</v>
      </c>
      <c r="B40" s="25">
        <v>74660</v>
      </c>
      <c r="C40" s="25">
        <v>48000</v>
      </c>
      <c r="D40" s="25">
        <v>122660</v>
      </c>
    </row>
    <row r="41" spans="1:4" ht="15.75" thickBot="1" x14ac:dyDescent="0.3">
      <c r="A41" s="27">
        <v>2012</v>
      </c>
      <c r="B41" s="25">
        <v>80256</v>
      </c>
      <c r="C41" s="25">
        <v>40050</v>
      </c>
      <c r="D41" s="25">
        <v>120306</v>
      </c>
    </row>
    <row r="42" spans="1:4" ht="15.75" thickBot="1" x14ac:dyDescent="0.3">
      <c r="A42" s="27">
        <v>2013</v>
      </c>
      <c r="B42" s="25">
        <v>69264</v>
      </c>
      <c r="C42" s="25">
        <v>46650</v>
      </c>
      <c r="D42" s="25">
        <v>115914</v>
      </c>
    </row>
    <row r="43" spans="1:4" ht="15.75" thickBot="1" x14ac:dyDescent="0.3">
      <c r="A43" s="27">
        <v>2014</v>
      </c>
      <c r="B43" s="25">
        <v>172001</v>
      </c>
      <c r="C43" s="25">
        <v>44900</v>
      </c>
      <c r="D43" s="25">
        <v>216901</v>
      </c>
    </row>
    <row r="44" spans="1:4" ht="15.75" thickBot="1" x14ac:dyDescent="0.3">
      <c r="A44" s="27">
        <v>2015</v>
      </c>
      <c r="B44" s="25">
        <v>106703</v>
      </c>
      <c r="C44" s="25">
        <v>52200</v>
      </c>
      <c r="D44" s="25">
        <v>158903</v>
      </c>
    </row>
    <row r="45" spans="1:4" ht="15.75" thickBot="1" x14ac:dyDescent="0.3">
      <c r="A45" s="27">
        <v>2016</v>
      </c>
      <c r="B45" s="25">
        <v>147381</v>
      </c>
      <c r="C45" s="25">
        <v>42800</v>
      </c>
      <c r="D45" s="25">
        <v>190181</v>
      </c>
    </row>
    <row r="46" spans="1:4" ht="15.75" thickBot="1" x14ac:dyDescent="0.3">
      <c r="A46" s="27">
        <v>2017</v>
      </c>
      <c r="B46" s="25">
        <v>97730</v>
      </c>
      <c r="C46" s="25">
        <v>45600</v>
      </c>
      <c r="D46" s="25">
        <v>143330</v>
      </c>
    </row>
    <row r="47" spans="1:4" ht="15.75" thickBot="1" x14ac:dyDescent="0.3">
      <c r="A47" s="27">
        <v>2018</v>
      </c>
      <c r="B47" s="25">
        <v>72276</v>
      </c>
      <c r="C47" s="25">
        <v>36700</v>
      </c>
      <c r="D47" s="25">
        <v>108976</v>
      </c>
    </row>
    <row r="48" spans="1:4" ht="15.75" thickBot="1" x14ac:dyDescent="0.3">
      <c r="A48" s="27">
        <v>2019</v>
      </c>
      <c r="B48" s="25">
        <v>42826</v>
      </c>
      <c r="C48" s="25">
        <v>45200</v>
      </c>
      <c r="D48" s="25">
        <v>88026</v>
      </c>
    </row>
    <row r="49" spans="1:4" ht="15.75" thickBot="1" x14ac:dyDescent="0.3">
      <c r="A49" s="9">
        <v>2020</v>
      </c>
      <c r="B49" s="79">
        <v>30096</v>
      </c>
      <c r="C49" s="79">
        <v>6087</v>
      </c>
      <c r="D49" s="79">
        <v>36183</v>
      </c>
    </row>
    <row r="50" spans="1:4" ht="15.75" thickBot="1" x14ac:dyDescent="0.3">
      <c r="A50" s="9">
        <v>2021</v>
      </c>
      <c r="B50" s="79">
        <v>64470</v>
      </c>
      <c r="C50" s="79">
        <v>26517</v>
      </c>
      <c r="D50" s="79">
        <v>90987</v>
      </c>
    </row>
    <row r="51" spans="1:4" ht="15.75" thickBot="1" x14ac:dyDescent="0.3">
      <c r="A51" s="155">
        <v>2022</v>
      </c>
      <c r="B51" s="159">
        <v>57479</v>
      </c>
      <c r="C51" s="159">
        <v>25674</v>
      </c>
      <c r="D51" s="159">
        <v>83153</v>
      </c>
    </row>
    <row r="52" spans="1:4" x14ac:dyDescent="0.25">
      <c r="A52" s="216" t="s">
        <v>36</v>
      </c>
      <c r="B52" s="215"/>
      <c r="C52" s="215"/>
      <c r="D52" s="215"/>
    </row>
    <row r="53" spans="1:4" x14ac:dyDescent="0.25">
      <c r="A53" s="207" t="s">
        <v>37</v>
      </c>
    </row>
    <row r="54" spans="1:4" x14ac:dyDescent="0.25">
      <c r="A54" s="207"/>
    </row>
    <row r="55" spans="1:4" x14ac:dyDescent="0.25">
      <c r="A55" s="197"/>
    </row>
    <row r="101" spans="1:53" s="75" customFormat="1" x14ac:dyDescent="0.25">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c r="AA101" s="76"/>
      <c r="AB101" s="76"/>
      <c r="AC101" s="76"/>
      <c r="AD101" s="76"/>
      <c r="AE101" s="76"/>
      <c r="AF101" s="76"/>
      <c r="AG101" s="76"/>
      <c r="AH101" s="76"/>
      <c r="AI101" s="76"/>
      <c r="AJ101" s="76"/>
      <c r="AK101" s="76"/>
      <c r="AL101" s="76"/>
      <c r="AM101" s="76"/>
      <c r="AN101" s="76"/>
      <c r="AO101" s="76"/>
      <c r="AP101" s="76"/>
      <c r="AQ101" s="76"/>
      <c r="AR101" s="76"/>
      <c r="AS101" s="76"/>
      <c r="AT101" s="76"/>
      <c r="AU101" s="76"/>
      <c r="AV101" s="76"/>
      <c r="AW101" s="76"/>
      <c r="AX101" s="76"/>
      <c r="AY101" s="76"/>
      <c r="AZ101" s="76"/>
      <c r="BA101" s="76"/>
    </row>
    <row r="103" spans="1:53" ht="15.75" thickBot="1" x14ac:dyDescent="0.3">
      <c r="A103" s="6" t="s">
        <v>132</v>
      </c>
    </row>
    <row r="104" spans="1:53" ht="15.75" thickBot="1" x14ac:dyDescent="0.3">
      <c r="A104" s="251" t="s">
        <v>5</v>
      </c>
      <c r="B104" s="253" t="s">
        <v>34</v>
      </c>
      <c r="C104" s="254"/>
      <c r="D104" s="255"/>
    </row>
    <row r="105" spans="1:53" ht="33" thickBot="1" x14ac:dyDescent="0.3">
      <c r="A105" s="256"/>
      <c r="B105" s="29" t="s">
        <v>162</v>
      </c>
      <c r="C105" s="29" t="s">
        <v>35</v>
      </c>
      <c r="D105" s="29" t="s">
        <v>9</v>
      </c>
    </row>
    <row r="106" spans="1:53" ht="15.75" thickBot="1" x14ac:dyDescent="0.3">
      <c r="A106" s="77" t="s">
        <v>13</v>
      </c>
      <c r="B106" s="79">
        <f>IFERROR(AVERAGEIFS(B$2:B$84,$A$2:$A$84,"&gt;=1975",$A$2:$A$84,"&lt;=1978"),"")</f>
        <v>173835.25</v>
      </c>
      <c r="C106" s="79">
        <f t="shared" ref="C106:D106" si="0">IFERROR(AVERAGEIFS(C$2:C$84,$A$2:$A$84,"&gt;=1975",$A$2:$A$84,"&lt;=1978"),"")</f>
        <v>115.5</v>
      </c>
      <c r="D106" s="79">
        <f t="shared" si="0"/>
        <v>173893</v>
      </c>
    </row>
    <row r="107" spans="1:53" ht="15.75" thickBot="1" x14ac:dyDescent="0.3">
      <c r="A107" s="77" t="s">
        <v>14</v>
      </c>
      <c r="B107" s="79">
        <f>IFERROR(AVERAGEIFS(B$2:B$84,$A$2:$A$84,"&gt;=1979",$A$2:$A$84,"&lt;=1984"),"")</f>
        <v>163213.66666666666</v>
      </c>
      <c r="C107" s="79">
        <f t="shared" ref="C107:D107" si="1">IFERROR(AVERAGEIFS(C$2:C$84,$A$2:$A$84,"&gt;=1979",$A$2:$A$84,"&lt;=1984"),"")</f>
        <v>143.33333333333334</v>
      </c>
      <c r="D107" s="79">
        <f t="shared" si="1"/>
        <v>163357</v>
      </c>
    </row>
    <row r="108" spans="1:53" ht="15.75" thickBot="1" x14ac:dyDescent="0.3">
      <c r="A108" s="77" t="s">
        <v>15</v>
      </c>
      <c r="B108" s="79">
        <f>IFERROR(AVERAGEIFS(B$2:B$84,$A$2:$A$84,"&gt;=1985",$A$2:$A$84,"&lt;=1995"),"")</f>
        <v>159332.36363636365</v>
      </c>
      <c r="C108" s="79">
        <f t="shared" ref="C108:D108" si="2">IFERROR(AVERAGEIFS(C$2:C$84,$A$2:$A$84,"&gt;=1985",$A$2:$A$84,"&lt;=1995"),"")</f>
        <v>14740.09090909091</v>
      </c>
      <c r="D108" s="79">
        <f t="shared" si="2"/>
        <v>174072.45454545456</v>
      </c>
    </row>
    <row r="109" spans="1:53" ht="15.75" thickBot="1" x14ac:dyDescent="0.3">
      <c r="A109" s="77" t="s">
        <v>16</v>
      </c>
      <c r="B109" s="79">
        <f>IFERROR(AVERAGEIFS(B$2:B$84,$A$2:$A$84,"&gt;=1996",$A$2:$A$84,"&lt;=1998"),"")</f>
        <v>64113.666666666664</v>
      </c>
      <c r="C109" s="79">
        <f t="shared" ref="C109:D109" si="3">IFERROR(AVERAGEIFS(C$2:C$84,$A$2:$A$84,"&gt;=1996",$A$2:$A$84,"&lt;=1998"),"")</f>
        <v>20846</v>
      </c>
      <c r="D109" s="79">
        <f t="shared" si="3"/>
        <v>84959.666666666672</v>
      </c>
    </row>
    <row r="110" spans="1:53" ht="15.75" thickBot="1" x14ac:dyDescent="0.3">
      <c r="A110" s="5" t="s">
        <v>17</v>
      </c>
      <c r="B110" s="79">
        <f>IFERROR(AVERAGEIFS(B$2:B$84,$A$2:$A$84,"&gt;=1999",$A$2:$A$84,"&lt;=2008"),"")</f>
        <v>94938.8</v>
      </c>
      <c r="C110" s="79">
        <f t="shared" ref="C110:D110" si="4">IFERROR(AVERAGEIFS(C$2:C$84,$A$2:$A$84,"&gt;=1999",$A$2:$A$84,"&lt;=2008"),"")</f>
        <v>49592.7</v>
      </c>
      <c r="D110" s="79">
        <f t="shared" si="4"/>
        <v>144531.5</v>
      </c>
    </row>
    <row r="111" spans="1:53" ht="15.75" thickBot="1" x14ac:dyDescent="0.3">
      <c r="A111" s="27">
        <v>2009</v>
      </c>
      <c r="B111" s="30">
        <f t="shared" ref="B111:D124" si="5">IF(VLOOKUP($A111,$A$3:$Z$93,COLUMN(B111),FALSE)="","",VLOOKUP($A111,$A$3:$Z$93,COLUMN(B111),FALSE))</f>
        <v>75470</v>
      </c>
      <c r="C111" s="30">
        <f t="shared" si="5"/>
        <v>34000</v>
      </c>
      <c r="D111" s="30">
        <f t="shared" si="5"/>
        <v>109470</v>
      </c>
    </row>
    <row r="112" spans="1:53" ht="15.75" thickBot="1" x14ac:dyDescent="0.3">
      <c r="A112" s="27">
        <v>2010</v>
      </c>
      <c r="B112" s="30">
        <f t="shared" si="5"/>
        <v>90213</v>
      </c>
      <c r="C112" s="30">
        <f t="shared" si="5"/>
        <v>46400</v>
      </c>
      <c r="D112" s="30">
        <f t="shared" si="5"/>
        <v>136613</v>
      </c>
    </row>
    <row r="113" spans="1:4" ht="15.75" thickBot="1" x14ac:dyDescent="0.3">
      <c r="A113" s="27">
        <v>2011</v>
      </c>
      <c r="B113" s="30">
        <f t="shared" si="5"/>
        <v>74660</v>
      </c>
      <c r="C113" s="30">
        <f t="shared" si="5"/>
        <v>48000</v>
      </c>
      <c r="D113" s="30">
        <f t="shared" si="5"/>
        <v>122660</v>
      </c>
    </row>
    <row r="114" spans="1:4" ht="15.75" thickBot="1" x14ac:dyDescent="0.3">
      <c r="A114" s="27">
        <v>2012</v>
      </c>
      <c r="B114" s="30">
        <f t="shared" si="5"/>
        <v>80256</v>
      </c>
      <c r="C114" s="30">
        <f t="shared" si="5"/>
        <v>40050</v>
      </c>
      <c r="D114" s="30">
        <f t="shared" si="5"/>
        <v>120306</v>
      </c>
    </row>
    <row r="115" spans="1:4" ht="15.75" thickBot="1" x14ac:dyDescent="0.3">
      <c r="A115" s="27">
        <v>2013</v>
      </c>
      <c r="B115" s="30">
        <f t="shared" si="5"/>
        <v>69264</v>
      </c>
      <c r="C115" s="30">
        <f t="shared" si="5"/>
        <v>46650</v>
      </c>
      <c r="D115" s="30">
        <f t="shared" si="5"/>
        <v>115914</v>
      </c>
    </row>
    <row r="116" spans="1:4" ht="15.75" thickBot="1" x14ac:dyDescent="0.3">
      <c r="A116" s="27">
        <v>2014</v>
      </c>
      <c r="B116" s="30">
        <f t="shared" si="5"/>
        <v>172001</v>
      </c>
      <c r="C116" s="30">
        <f t="shared" si="5"/>
        <v>44900</v>
      </c>
      <c r="D116" s="30">
        <f t="shared" si="5"/>
        <v>216901</v>
      </c>
    </row>
    <row r="117" spans="1:4" ht="15.75" thickBot="1" x14ac:dyDescent="0.3">
      <c r="A117" s="27">
        <v>2015</v>
      </c>
      <c r="B117" s="30">
        <f t="shared" si="5"/>
        <v>106703</v>
      </c>
      <c r="C117" s="30">
        <f t="shared" si="5"/>
        <v>52200</v>
      </c>
      <c r="D117" s="30">
        <f t="shared" si="5"/>
        <v>158903</v>
      </c>
    </row>
    <row r="118" spans="1:4" ht="15.75" thickBot="1" x14ac:dyDescent="0.3">
      <c r="A118" s="27">
        <v>2016</v>
      </c>
      <c r="B118" s="30">
        <f t="shared" si="5"/>
        <v>147381</v>
      </c>
      <c r="C118" s="30">
        <f t="shared" si="5"/>
        <v>42800</v>
      </c>
      <c r="D118" s="30">
        <f t="shared" si="5"/>
        <v>190181</v>
      </c>
    </row>
    <row r="119" spans="1:4" ht="15.75" thickBot="1" x14ac:dyDescent="0.3">
      <c r="A119" s="27">
        <v>2017</v>
      </c>
      <c r="B119" s="30">
        <f t="shared" si="5"/>
        <v>97730</v>
      </c>
      <c r="C119" s="30">
        <f t="shared" si="5"/>
        <v>45600</v>
      </c>
      <c r="D119" s="30">
        <f t="shared" si="5"/>
        <v>143330</v>
      </c>
    </row>
    <row r="120" spans="1:4" ht="15.75" thickBot="1" x14ac:dyDescent="0.3">
      <c r="A120" s="27">
        <v>2018</v>
      </c>
      <c r="B120" s="30">
        <f t="shared" si="5"/>
        <v>72276</v>
      </c>
      <c r="C120" s="30">
        <f t="shared" si="5"/>
        <v>36700</v>
      </c>
      <c r="D120" s="30">
        <f t="shared" si="5"/>
        <v>108976</v>
      </c>
    </row>
    <row r="121" spans="1:4" ht="15.75" thickBot="1" x14ac:dyDescent="0.3">
      <c r="A121" s="27">
        <v>2019</v>
      </c>
      <c r="B121" s="30">
        <f t="shared" si="5"/>
        <v>42826</v>
      </c>
      <c r="C121" s="30">
        <f t="shared" si="5"/>
        <v>45200</v>
      </c>
      <c r="D121" s="30">
        <f t="shared" si="5"/>
        <v>88026</v>
      </c>
    </row>
    <row r="122" spans="1:4" ht="15.75" thickBot="1" x14ac:dyDescent="0.3">
      <c r="A122" s="9">
        <v>2020</v>
      </c>
      <c r="B122" s="30">
        <f t="shared" si="5"/>
        <v>30096</v>
      </c>
      <c r="C122" s="30">
        <f t="shared" si="5"/>
        <v>6087</v>
      </c>
      <c r="D122" s="30">
        <f t="shared" si="5"/>
        <v>36183</v>
      </c>
    </row>
    <row r="123" spans="1:4" ht="15.75" thickBot="1" x14ac:dyDescent="0.3">
      <c r="A123" s="9">
        <v>2021</v>
      </c>
      <c r="B123" s="30">
        <f t="shared" si="5"/>
        <v>64470</v>
      </c>
      <c r="C123" s="30">
        <f t="shared" si="5"/>
        <v>26517</v>
      </c>
      <c r="D123" s="30">
        <f t="shared" si="5"/>
        <v>90987</v>
      </c>
    </row>
    <row r="124" spans="1:4" ht="15.75" thickBot="1" x14ac:dyDescent="0.3">
      <c r="A124" s="155">
        <v>2022</v>
      </c>
      <c r="B124" s="30">
        <f t="shared" si="5"/>
        <v>57479</v>
      </c>
      <c r="C124" s="30">
        <f t="shared" si="5"/>
        <v>25674</v>
      </c>
      <c r="D124" s="30">
        <f t="shared" si="5"/>
        <v>83153</v>
      </c>
    </row>
    <row r="125" spans="1:4" x14ac:dyDescent="0.25">
      <c r="A125" s="216" t="s">
        <v>36</v>
      </c>
    </row>
    <row r="126" spans="1:4" x14ac:dyDescent="0.25">
      <c r="A126" s="207" t="s">
        <v>37</v>
      </c>
    </row>
    <row r="127" spans="1:4" x14ac:dyDescent="0.25">
      <c r="A127" s="207"/>
    </row>
  </sheetData>
  <mergeCells count="4">
    <mergeCell ref="A2:A3"/>
    <mergeCell ref="B2:D2"/>
    <mergeCell ref="A104:A105"/>
    <mergeCell ref="B104:D10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BA125"/>
  <sheetViews>
    <sheetView zoomScale="85" zoomScaleNormal="85" workbookViewId="0"/>
  </sheetViews>
  <sheetFormatPr defaultColWidth="9.140625" defaultRowHeight="15" x14ac:dyDescent="0.25"/>
  <cols>
    <col min="1" max="1" width="11.42578125" style="6" customWidth="1"/>
    <col min="2" max="53" width="9.140625" style="12"/>
    <col min="54" max="16384" width="9.140625" style="6"/>
  </cols>
  <sheetData>
    <row r="1" spans="1:6" ht="15.75" thickBot="1" x14ac:dyDescent="0.3">
      <c r="A1" s="21" t="s">
        <v>133</v>
      </c>
    </row>
    <row r="2" spans="1:6" ht="30.75" customHeight="1" thickBot="1" x14ac:dyDescent="0.3">
      <c r="A2" s="249" t="s">
        <v>5</v>
      </c>
      <c r="B2" s="247" t="s">
        <v>38</v>
      </c>
      <c r="C2" s="248"/>
      <c r="D2" s="247" t="s">
        <v>39</v>
      </c>
      <c r="E2" s="248"/>
      <c r="F2" s="14" t="s">
        <v>24</v>
      </c>
    </row>
    <row r="3" spans="1:6" ht="15.75" thickBot="1" x14ac:dyDescent="0.3">
      <c r="A3" s="250"/>
      <c r="B3" s="15" t="s">
        <v>19</v>
      </c>
      <c r="C3" s="91" t="s">
        <v>20</v>
      </c>
      <c r="D3" s="15" t="s">
        <v>19</v>
      </c>
      <c r="E3" s="15" t="s">
        <v>20</v>
      </c>
      <c r="F3" s="15" t="s">
        <v>21</v>
      </c>
    </row>
    <row r="4" spans="1:6" ht="15.75" thickBot="1" x14ac:dyDescent="0.3">
      <c r="A4" s="32">
        <v>1985</v>
      </c>
      <c r="B4" s="30">
        <v>2819</v>
      </c>
      <c r="C4" s="30">
        <v>12405</v>
      </c>
      <c r="D4" s="30">
        <v>97</v>
      </c>
      <c r="E4" s="30">
        <v>0</v>
      </c>
      <c r="F4" s="30">
        <v>15321</v>
      </c>
    </row>
    <row r="5" spans="1:6" ht="15.75" thickBot="1" x14ac:dyDescent="0.3">
      <c r="A5" s="32">
        <v>1986</v>
      </c>
      <c r="B5" s="30">
        <v>2987</v>
      </c>
      <c r="C5" s="30">
        <v>19637</v>
      </c>
      <c r="D5" s="30">
        <v>204</v>
      </c>
      <c r="E5" s="30">
        <v>0</v>
      </c>
      <c r="F5" s="30">
        <v>22828</v>
      </c>
    </row>
    <row r="6" spans="1:6" ht="15.75" thickBot="1" x14ac:dyDescent="0.3">
      <c r="A6" s="32">
        <v>1987</v>
      </c>
      <c r="B6" s="30">
        <v>4307</v>
      </c>
      <c r="C6" s="30">
        <v>40626</v>
      </c>
      <c r="D6" s="30">
        <v>535</v>
      </c>
      <c r="E6" s="30">
        <v>0</v>
      </c>
      <c r="F6" s="30">
        <v>45468</v>
      </c>
    </row>
    <row r="7" spans="1:6" ht="15.75" thickBot="1" x14ac:dyDescent="0.3">
      <c r="A7" s="32">
        <v>1988</v>
      </c>
      <c r="B7" s="30">
        <v>4829</v>
      </c>
      <c r="C7" s="30">
        <v>40749</v>
      </c>
      <c r="D7" s="30">
        <v>1505</v>
      </c>
      <c r="E7" s="30">
        <v>0</v>
      </c>
      <c r="F7" s="30">
        <v>47083</v>
      </c>
    </row>
    <row r="8" spans="1:6" ht="15.75" thickBot="1" x14ac:dyDescent="0.3">
      <c r="A8" s="32">
        <v>1989</v>
      </c>
      <c r="B8" s="30">
        <v>3740</v>
      </c>
      <c r="C8" s="30">
        <v>35135</v>
      </c>
      <c r="D8" s="30">
        <v>4068</v>
      </c>
      <c r="E8" s="30">
        <v>0</v>
      </c>
      <c r="F8" s="30">
        <v>42943</v>
      </c>
    </row>
    <row r="9" spans="1:6" ht="15.75" thickBot="1" x14ac:dyDescent="0.3">
      <c r="A9" s="32">
        <v>1990</v>
      </c>
      <c r="B9" s="30">
        <v>5195</v>
      </c>
      <c r="C9" s="30">
        <v>46172</v>
      </c>
      <c r="D9" s="30">
        <v>3248</v>
      </c>
      <c r="E9" s="30">
        <v>0</v>
      </c>
      <c r="F9" s="30">
        <v>54615</v>
      </c>
    </row>
    <row r="10" spans="1:6" ht="15.75" thickBot="1" x14ac:dyDescent="0.3">
      <c r="A10" s="32">
        <v>1991</v>
      </c>
      <c r="B10" s="30">
        <v>4385</v>
      </c>
      <c r="C10" s="30">
        <v>43848</v>
      </c>
      <c r="D10" s="30">
        <v>2734</v>
      </c>
      <c r="E10" s="30">
        <v>0</v>
      </c>
      <c r="F10" s="30">
        <v>50967</v>
      </c>
    </row>
    <row r="11" spans="1:6" ht="15.75" thickBot="1" x14ac:dyDescent="0.3">
      <c r="A11" s="32">
        <v>1992</v>
      </c>
      <c r="B11" s="30">
        <v>4985</v>
      </c>
      <c r="C11" s="30">
        <v>49332</v>
      </c>
      <c r="D11" s="30">
        <v>3634</v>
      </c>
      <c r="E11" s="30">
        <v>0</v>
      </c>
      <c r="F11" s="30">
        <v>57951</v>
      </c>
    </row>
    <row r="12" spans="1:6" ht="15.75" thickBot="1" x14ac:dyDescent="0.3">
      <c r="A12" s="32">
        <v>1993</v>
      </c>
      <c r="B12" s="30">
        <v>4444</v>
      </c>
      <c r="C12" s="30">
        <v>36696</v>
      </c>
      <c r="D12" s="30">
        <v>4353</v>
      </c>
      <c r="E12" s="30">
        <v>0</v>
      </c>
      <c r="F12" s="30">
        <v>45493</v>
      </c>
    </row>
    <row r="13" spans="1:6" ht="15.75" thickBot="1" x14ac:dyDescent="0.3">
      <c r="A13" s="32">
        <v>1994</v>
      </c>
      <c r="B13" s="30">
        <v>3709</v>
      </c>
      <c r="C13" s="30">
        <v>27882</v>
      </c>
      <c r="D13" s="30">
        <v>4524</v>
      </c>
      <c r="E13" s="30">
        <v>0</v>
      </c>
      <c r="F13" s="30">
        <v>36115</v>
      </c>
    </row>
    <row r="14" spans="1:6" ht="15.75" thickBot="1" x14ac:dyDescent="0.3">
      <c r="A14" s="32">
        <v>1995</v>
      </c>
      <c r="B14" s="30">
        <v>3721</v>
      </c>
      <c r="C14" s="30">
        <v>26123</v>
      </c>
      <c r="D14" s="30">
        <v>2935</v>
      </c>
      <c r="E14" s="30">
        <v>0</v>
      </c>
      <c r="F14" s="30">
        <v>32779</v>
      </c>
    </row>
    <row r="15" spans="1:6" ht="15.75" thickBot="1" x14ac:dyDescent="0.3">
      <c r="A15" s="32">
        <v>1996</v>
      </c>
      <c r="B15" s="31">
        <v>0</v>
      </c>
      <c r="C15" s="31"/>
      <c r="D15" s="30">
        <v>2562</v>
      </c>
      <c r="E15" s="30">
        <v>0</v>
      </c>
      <c r="F15" s="30">
        <v>2562</v>
      </c>
    </row>
    <row r="16" spans="1:6" ht="15.75" thickBot="1" x14ac:dyDescent="0.3">
      <c r="A16" s="32">
        <v>1997</v>
      </c>
      <c r="B16" s="31">
        <v>1415</v>
      </c>
      <c r="C16" s="31"/>
      <c r="D16" s="30">
        <v>6021</v>
      </c>
      <c r="E16" s="30">
        <v>0</v>
      </c>
      <c r="F16" s="30">
        <v>7436</v>
      </c>
    </row>
    <row r="17" spans="1:6" ht="15.75" thickBot="1" x14ac:dyDescent="0.3">
      <c r="A17" s="32">
        <v>1998</v>
      </c>
      <c r="B17" s="31">
        <v>1854</v>
      </c>
      <c r="C17" s="31"/>
      <c r="D17" s="30">
        <v>6102</v>
      </c>
      <c r="E17" s="30">
        <v>0</v>
      </c>
      <c r="F17" s="30">
        <v>7956</v>
      </c>
    </row>
    <row r="18" spans="1:6" ht="15.75" thickBot="1" x14ac:dyDescent="0.3">
      <c r="A18" s="32">
        <v>1999</v>
      </c>
      <c r="B18" s="31">
        <v>920</v>
      </c>
      <c r="C18" s="31">
        <v>674</v>
      </c>
      <c r="D18" s="30">
        <v>3605</v>
      </c>
      <c r="E18" s="30">
        <v>0</v>
      </c>
      <c r="F18" s="30">
        <v>5199</v>
      </c>
    </row>
    <row r="19" spans="1:6" ht="15.75" thickBot="1" x14ac:dyDescent="0.3">
      <c r="A19" s="32">
        <v>2000</v>
      </c>
      <c r="B19" s="30">
        <v>169</v>
      </c>
      <c r="C19" s="30">
        <v>147</v>
      </c>
      <c r="D19" s="30">
        <v>4707</v>
      </c>
      <c r="E19" s="30">
        <v>0</v>
      </c>
      <c r="F19" s="30">
        <v>5023</v>
      </c>
    </row>
    <row r="20" spans="1:6" ht="15.75" thickBot="1" x14ac:dyDescent="0.3">
      <c r="A20" s="32">
        <v>2001</v>
      </c>
      <c r="B20" s="30">
        <v>376</v>
      </c>
      <c r="C20" s="30">
        <v>276</v>
      </c>
      <c r="D20" s="30">
        <v>5955</v>
      </c>
      <c r="E20" s="30">
        <v>0</v>
      </c>
      <c r="F20" s="30">
        <v>6607</v>
      </c>
    </row>
    <row r="21" spans="1:6" ht="15.75" thickBot="1" x14ac:dyDescent="0.3">
      <c r="A21" s="32">
        <v>2002</v>
      </c>
      <c r="B21" s="30">
        <v>2778</v>
      </c>
      <c r="C21" s="30">
        <v>1083</v>
      </c>
      <c r="D21" s="30">
        <v>8417</v>
      </c>
      <c r="E21" s="30">
        <v>0</v>
      </c>
      <c r="F21" s="30">
        <v>12278</v>
      </c>
    </row>
    <row r="22" spans="1:6" ht="15.75" thickBot="1" x14ac:dyDescent="0.3">
      <c r="A22" s="32">
        <v>2003</v>
      </c>
      <c r="B22" s="30">
        <v>4772</v>
      </c>
      <c r="C22" s="30">
        <v>740</v>
      </c>
      <c r="D22" s="30">
        <v>9519</v>
      </c>
      <c r="E22" s="30">
        <v>0</v>
      </c>
      <c r="F22" s="30">
        <v>15031</v>
      </c>
    </row>
    <row r="23" spans="1:6" ht="15.75" thickBot="1" x14ac:dyDescent="0.3">
      <c r="A23" s="32">
        <v>2004</v>
      </c>
      <c r="B23" s="30">
        <v>9336</v>
      </c>
      <c r="C23" s="30">
        <v>1225</v>
      </c>
      <c r="D23" s="30">
        <v>21237</v>
      </c>
      <c r="E23" s="30">
        <v>0</v>
      </c>
      <c r="F23" s="30">
        <v>31798</v>
      </c>
    </row>
    <row r="24" spans="1:6" ht="15.75" thickBot="1" x14ac:dyDescent="0.3">
      <c r="A24" s="32">
        <v>2005</v>
      </c>
      <c r="B24" s="30">
        <v>7896</v>
      </c>
      <c r="C24" s="30">
        <v>446</v>
      </c>
      <c r="D24" s="30">
        <v>12221</v>
      </c>
      <c r="E24" s="30">
        <v>0</v>
      </c>
      <c r="F24" s="30">
        <v>20563</v>
      </c>
    </row>
    <row r="25" spans="1:6" ht="15.75" thickBot="1" x14ac:dyDescent="0.3">
      <c r="A25" s="32">
        <v>2006</v>
      </c>
      <c r="B25" s="30">
        <v>3300</v>
      </c>
      <c r="C25" s="30">
        <v>3958</v>
      </c>
      <c r="D25" s="30">
        <v>7503</v>
      </c>
      <c r="E25" s="30">
        <v>0</v>
      </c>
      <c r="F25" s="30">
        <v>14761</v>
      </c>
    </row>
    <row r="26" spans="1:6" ht="15.75" thickBot="1" x14ac:dyDescent="0.3">
      <c r="A26" s="32">
        <v>2007</v>
      </c>
      <c r="B26" s="30">
        <v>2282</v>
      </c>
      <c r="C26" s="30">
        <v>3771</v>
      </c>
      <c r="D26" s="30">
        <v>7870</v>
      </c>
      <c r="E26" s="30">
        <v>0</v>
      </c>
      <c r="F26" s="30">
        <v>13923</v>
      </c>
    </row>
    <row r="27" spans="1:6" ht="15.75" thickBot="1" x14ac:dyDescent="0.3">
      <c r="A27" s="32">
        <v>2008</v>
      </c>
      <c r="B27" s="30">
        <v>1321</v>
      </c>
      <c r="C27" s="30">
        <v>1748</v>
      </c>
      <c r="D27" s="30">
        <v>3266</v>
      </c>
      <c r="E27" s="30">
        <v>0</v>
      </c>
      <c r="F27" s="30">
        <v>6335</v>
      </c>
    </row>
    <row r="28" spans="1:6" ht="15.75" thickBot="1" x14ac:dyDescent="0.3">
      <c r="A28" s="32">
        <v>2009</v>
      </c>
      <c r="B28" s="30">
        <v>2069</v>
      </c>
      <c r="C28" s="30">
        <v>3625</v>
      </c>
      <c r="D28" s="30">
        <v>4011</v>
      </c>
      <c r="E28" s="30">
        <v>0</v>
      </c>
      <c r="F28" s="30">
        <v>9705</v>
      </c>
    </row>
    <row r="29" spans="1:6" ht="15.75" thickBot="1" x14ac:dyDescent="0.3">
      <c r="A29" s="32">
        <v>2010</v>
      </c>
      <c r="B29" s="30">
        <v>2798</v>
      </c>
      <c r="C29" s="30">
        <v>3164</v>
      </c>
      <c r="D29" s="30">
        <v>6777</v>
      </c>
      <c r="E29" s="30">
        <v>0</v>
      </c>
      <c r="F29" s="30">
        <v>12739</v>
      </c>
    </row>
    <row r="30" spans="1:6" ht="15.75" thickBot="1" x14ac:dyDescent="0.3">
      <c r="A30" s="32">
        <v>2011</v>
      </c>
      <c r="B30" s="30">
        <v>7732</v>
      </c>
      <c r="C30" s="30">
        <v>1773</v>
      </c>
      <c r="D30" s="30">
        <v>9114</v>
      </c>
      <c r="E30" s="30">
        <v>0</v>
      </c>
      <c r="F30" s="30">
        <v>18619</v>
      </c>
    </row>
    <row r="31" spans="1:6" ht="15.75" thickBot="1" x14ac:dyDescent="0.3">
      <c r="A31" s="32">
        <v>2012</v>
      </c>
      <c r="B31" s="30">
        <v>2152</v>
      </c>
      <c r="C31" s="30">
        <v>4427</v>
      </c>
      <c r="D31" s="30">
        <v>4977</v>
      </c>
      <c r="E31" s="30">
        <v>0</v>
      </c>
      <c r="F31" s="30">
        <v>11556</v>
      </c>
    </row>
    <row r="32" spans="1:6" ht="15.75" thickBot="1" x14ac:dyDescent="0.3">
      <c r="A32" s="32">
        <v>2013</v>
      </c>
      <c r="B32" s="30">
        <v>7236</v>
      </c>
      <c r="C32" s="30">
        <v>3390</v>
      </c>
      <c r="D32" s="30">
        <v>9300</v>
      </c>
      <c r="E32" s="30">
        <v>0</v>
      </c>
      <c r="F32" s="30">
        <v>19926</v>
      </c>
    </row>
    <row r="33" spans="1:6" ht="15.75" thickBot="1" x14ac:dyDescent="0.3">
      <c r="A33" s="32">
        <v>2014</v>
      </c>
      <c r="B33" s="30">
        <v>4273</v>
      </c>
      <c r="C33" s="30">
        <v>5516</v>
      </c>
      <c r="D33" s="30">
        <v>7487</v>
      </c>
      <c r="E33" s="30">
        <v>0</v>
      </c>
      <c r="F33" s="30">
        <v>17276</v>
      </c>
    </row>
    <row r="34" spans="1:6" ht="15.75" thickBot="1" x14ac:dyDescent="0.3">
      <c r="A34" s="32">
        <v>2015</v>
      </c>
      <c r="B34" s="30">
        <v>5442</v>
      </c>
      <c r="C34" s="30">
        <v>2785</v>
      </c>
      <c r="D34" s="30">
        <v>13446</v>
      </c>
      <c r="E34" s="30">
        <v>0</v>
      </c>
      <c r="F34" s="30">
        <v>21673</v>
      </c>
    </row>
    <row r="35" spans="1:6" ht="15.75" thickBot="1" x14ac:dyDescent="0.3">
      <c r="A35" s="32">
        <v>2016</v>
      </c>
      <c r="B35" s="30">
        <v>2810</v>
      </c>
      <c r="C35" s="30">
        <v>5061</v>
      </c>
      <c r="D35" s="30">
        <v>6265</v>
      </c>
      <c r="E35" s="30">
        <v>0</v>
      </c>
      <c r="F35" s="30">
        <v>14136</v>
      </c>
    </row>
    <row r="36" spans="1:6" ht="15.75" thickBot="1" x14ac:dyDescent="0.3">
      <c r="A36" s="32">
        <v>2017</v>
      </c>
      <c r="B36" s="30">
        <v>3824</v>
      </c>
      <c r="C36" s="30">
        <v>9266</v>
      </c>
      <c r="D36" s="30">
        <v>6209</v>
      </c>
      <c r="E36" s="30">
        <v>0</v>
      </c>
      <c r="F36" s="30">
        <v>19299</v>
      </c>
    </row>
    <row r="37" spans="1:6" ht="15.75" thickBot="1" x14ac:dyDescent="0.3">
      <c r="A37" s="32">
        <v>2018</v>
      </c>
      <c r="B37" s="30">
        <v>4450</v>
      </c>
      <c r="C37" s="30">
        <v>2269</v>
      </c>
      <c r="D37" s="30">
        <v>7694</v>
      </c>
      <c r="E37" s="30">
        <v>0</v>
      </c>
      <c r="F37" s="30">
        <v>14413</v>
      </c>
    </row>
    <row r="38" spans="1:6" ht="15.75" thickBot="1" x14ac:dyDescent="0.3">
      <c r="A38" s="32">
        <v>2019</v>
      </c>
      <c r="B38" s="30">
        <v>6647</v>
      </c>
      <c r="C38" s="30">
        <v>4272</v>
      </c>
      <c r="D38" s="30">
        <v>5547</v>
      </c>
      <c r="E38" s="30">
        <v>0</v>
      </c>
      <c r="F38" s="30">
        <v>16466</v>
      </c>
    </row>
    <row r="39" spans="1:6" ht="15.75" thickBot="1" x14ac:dyDescent="0.3">
      <c r="A39" s="9">
        <v>2020</v>
      </c>
      <c r="B39" s="79">
        <v>1541</v>
      </c>
      <c r="C39" s="79">
        <v>2102</v>
      </c>
      <c r="D39" s="79">
        <v>219</v>
      </c>
      <c r="E39" s="79"/>
      <c r="F39" s="79">
        <v>3862</v>
      </c>
    </row>
    <row r="40" spans="1:6" ht="15.75" thickBot="1" x14ac:dyDescent="0.3">
      <c r="A40" s="9">
        <v>2021</v>
      </c>
      <c r="B40" s="79">
        <v>1785</v>
      </c>
      <c r="C40" s="79">
        <v>3436</v>
      </c>
      <c r="D40" s="79">
        <v>2467</v>
      </c>
      <c r="E40" s="79"/>
      <c r="F40" s="79">
        <v>7688</v>
      </c>
    </row>
    <row r="41" spans="1:6" ht="15.75" thickBot="1" x14ac:dyDescent="0.3">
      <c r="A41" s="155">
        <v>2022</v>
      </c>
      <c r="B41" s="159">
        <v>1405</v>
      </c>
      <c r="C41" s="159">
        <v>4213</v>
      </c>
      <c r="D41" s="159">
        <v>3498</v>
      </c>
      <c r="E41" s="159"/>
      <c r="F41" s="159">
        <v>9116</v>
      </c>
    </row>
    <row r="42" spans="1:6" x14ac:dyDescent="0.25">
      <c r="A42" s="216" t="s">
        <v>36</v>
      </c>
    </row>
    <row r="43" spans="1:6" x14ac:dyDescent="0.25">
      <c r="A43" s="203" t="s">
        <v>40</v>
      </c>
    </row>
    <row r="44" spans="1:6" x14ac:dyDescent="0.25">
      <c r="A44" s="207" t="s">
        <v>37</v>
      </c>
    </row>
    <row r="45" spans="1:6" x14ac:dyDescent="0.25">
      <c r="A45" s="207" t="s">
        <v>41</v>
      </c>
    </row>
    <row r="100" spans="1:53" s="75" customFormat="1" x14ac:dyDescent="0.25">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6"/>
      <c r="AO100" s="76"/>
      <c r="AP100" s="76"/>
      <c r="AQ100" s="76"/>
      <c r="AR100" s="76"/>
      <c r="AS100" s="76"/>
      <c r="AT100" s="76"/>
      <c r="AU100" s="76"/>
      <c r="AV100" s="76"/>
      <c r="AW100" s="76"/>
      <c r="AX100" s="76"/>
      <c r="AY100" s="76"/>
      <c r="AZ100" s="76"/>
      <c r="BA100" s="76"/>
    </row>
    <row r="102" spans="1:53" ht="15.75" thickBot="1" x14ac:dyDescent="0.3">
      <c r="A102" s="21" t="s">
        <v>133</v>
      </c>
    </row>
    <row r="103" spans="1:53" ht="30.75" customHeight="1" thickBot="1" x14ac:dyDescent="0.3">
      <c r="A103" s="249" t="s">
        <v>5</v>
      </c>
      <c r="B103" s="247" t="s">
        <v>38</v>
      </c>
      <c r="C103" s="248"/>
      <c r="D103" s="247" t="s">
        <v>39</v>
      </c>
      <c r="E103" s="248"/>
      <c r="F103" s="14" t="s">
        <v>24</v>
      </c>
    </row>
    <row r="104" spans="1:53" ht="15.75" thickBot="1" x14ac:dyDescent="0.3">
      <c r="A104" s="250"/>
      <c r="B104" s="15" t="s">
        <v>19</v>
      </c>
      <c r="C104" s="91" t="s">
        <v>20</v>
      </c>
      <c r="D104" s="15" t="s">
        <v>19</v>
      </c>
      <c r="E104" s="15" t="s">
        <v>20</v>
      </c>
      <c r="F104" s="15" t="s">
        <v>21</v>
      </c>
    </row>
    <row r="105" spans="1:53" ht="15.75" thickBot="1" x14ac:dyDescent="0.3">
      <c r="A105" s="77" t="s">
        <v>15</v>
      </c>
      <c r="B105" s="79">
        <f>IFERROR(AVERAGEIFS(B$2:B$83,$A$2:$A$83,"&gt;=1985",$A$2:$A$83,"&lt;=1995"),"")</f>
        <v>4101.909090909091</v>
      </c>
      <c r="C105" s="79">
        <f>IFERROR(AVERAGEIFS(C$2:C$83,$A$2:$A$83,"&gt;=1985",$A$2:$A$83,"&lt;=1995"),"")</f>
        <v>34418.63636363636</v>
      </c>
      <c r="D105" s="79">
        <f>IFERROR(AVERAGEIFS(D$2:D$83,$A$2:$A$83,"&gt;=1985",$A$2:$A$83,"&lt;=1995"),"")</f>
        <v>2530.6363636363635</v>
      </c>
      <c r="E105" s="79">
        <f>IFERROR(AVERAGEIFS(E$2:E$83,$A$2:$A$83,"&gt;=1985",$A$2:$A$83,"&lt;=1995"),"")</f>
        <v>0</v>
      </c>
      <c r="F105" s="79">
        <f>IFERROR(AVERAGEIFS(F$2:F$83,$A$2:$A$83,"&gt;=1985",$A$2:$A$83,"&lt;=1995"),"")</f>
        <v>41051.181818181816</v>
      </c>
    </row>
    <row r="106" spans="1:53" ht="15.75" thickBot="1" x14ac:dyDescent="0.3">
      <c r="A106" s="77" t="s">
        <v>16</v>
      </c>
      <c r="B106" s="79">
        <f>IFERROR(AVERAGEIFS(B$2:B$83,$A$2:$A$83,"&gt;=1996",$A$2:$A$83,"&lt;=1998"),"")</f>
        <v>1089.6666666666667</v>
      </c>
      <c r="C106" s="79" t="str">
        <f>IFERROR(AVERAGEIFS(C$2:C$83,$A$2:$A$83,"&gt;=1996",$A$2:$A$83,"&lt;=1998"),"")</f>
        <v/>
      </c>
      <c r="D106" s="79">
        <f>IFERROR(AVERAGEIFS(D$2:D$83,$A$2:$A$83,"&gt;=1996",$A$2:$A$83,"&lt;=1998"),"")</f>
        <v>4895</v>
      </c>
      <c r="E106" s="79">
        <f>IFERROR(AVERAGEIFS(E$2:E$83,$A$2:$A$83,"&gt;=1996",$A$2:$A$83,"&lt;=1998"),"")</f>
        <v>0</v>
      </c>
      <c r="F106" s="79">
        <f>IFERROR(AVERAGEIFS(F$2:F$83,$A$2:$A$83,"&gt;=1996",$A$2:$A$83,"&lt;=1998"),"")</f>
        <v>5984.666666666667</v>
      </c>
    </row>
    <row r="107" spans="1:53" ht="15.75" thickBot="1" x14ac:dyDescent="0.3">
      <c r="A107" s="5" t="s">
        <v>17</v>
      </c>
      <c r="B107" s="79">
        <f>IFERROR(AVERAGEIFS(B$2:B$83,$A$2:$A$83,"&gt;=1999",$A$2:$A$83,"&lt;=2008"),"")</f>
        <v>3315</v>
      </c>
      <c r="C107" s="79">
        <f>IFERROR(AVERAGEIFS(C$2:C$83,$A$2:$A$83,"&gt;=1999",$A$2:$A$83,"&lt;=2008"),"")</f>
        <v>1406.8</v>
      </c>
      <c r="D107" s="79">
        <f>IFERROR(AVERAGEIFS(D$2:D$83,$A$2:$A$83,"&gt;=1999",$A$2:$A$83,"&lt;=2008"),"")</f>
        <v>8430</v>
      </c>
      <c r="E107" s="79">
        <f>IFERROR(AVERAGEIFS(E$2:E$83,$A$2:$A$83,"&gt;=1999",$A$2:$A$83,"&lt;=2008"),"")</f>
        <v>0</v>
      </c>
      <c r="F107" s="79">
        <f>IFERROR(AVERAGEIFS(F$2:F$83,$A$2:$A$83,"&gt;=1999",$A$2:$A$83,"&lt;=2008"),"")</f>
        <v>13151.8</v>
      </c>
    </row>
    <row r="108" spans="1:53" ht="15.75" thickBot="1" x14ac:dyDescent="0.3">
      <c r="A108" s="32">
        <v>2009</v>
      </c>
      <c r="B108" s="30">
        <f t="shared" ref="B108:F121" si="0">IF(VLOOKUP($A108,$A$3:$Z$92,COLUMN(B108),FALSE)="","",VLOOKUP($A108,$A$3:$Z$92,COLUMN(B108),FALSE))</f>
        <v>2069</v>
      </c>
      <c r="C108" s="30">
        <f t="shared" si="0"/>
        <v>3625</v>
      </c>
      <c r="D108" s="30">
        <f t="shared" si="0"/>
        <v>4011</v>
      </c>
      <c r="E108" s="30">
        <f t="shared" si="0"/>
        <v>0</v>
      </c>
      <c r="F108" s="30">
        <f t="shared" si="0"/>
        <v>9705</v>
      </c>
    </row>
    <row r="109" spans="1:53" ht="15.75" thickBot="1" x14ac:dyDescent="0.3">
      <c r="A109" s="32">
        <v>2010</v>
      </c>
      <c r="B109" s="30">
        <f t="shared" si="0"/>
        <v>2798</v>
      </c>
      <c r="C109" s="30">
        <f t="shared" si="0"/>
        <v>3164</v>
      </c>
      <c r="D109" s="30">
        <f t="shared" si="0"/>
        <v>6777</v>
      </c>
      <c r="E109" s="30">
        <f t="shared" si="0"/>
        <v>0</v>
      </c>
      <c r="F109" s="30">
        <f t="shared" si="0"/>
        <v>12739</v>
      </c>
    </row>
    <row r="110" spans="1:53" ht="15.75" thickBot="1" x14ac:dyDescent="0.3">
      <c r="A110" s="32">
        <v>2011</v>
      </c>
      <c r="B110" s="30">
        <f t="shared" si="0"/>
        <v>7732</v>
      </c>
      <c r="C110" s="30">
        <f t="shared" si="0"/>
        <v>1773</v>
      </c>
      <c r="D110" s="30">
        <f t="shared" si="0"/>
        <v>9114</v>
      </c>
      <c r="E110" s="30">
        <f t="shared" si="0"/>
        <v>0</v>
      </c>
      <c r="F110" s="30">
        <f t="shared" si="0"/>
        <v>18619</v>
      </c>
    </row>
    <row r="111" spans="1:53" ht="15.75" thickBot="1" x14ac:dyDescent="0.3">
      <c r="A111" s="32">
        <v>2012</v>
      </c>
      <c r="B111" s="30">
        <f t="shared" si="0"/>
        <v>2152</v>
      </c>
      <c r="C111" s="30">
        <f t="shared" si="0"/>
        <v>4427</v>
      </c>
      <c r="D111" s="30">
        <f t="shared" si="0"/>
        <v>4977</v>
      </c>
      <c r="E111" s="30">
        <f t="shared" si="0"/>
        <v>0</v>
      </c>
      <c r="F111" s="30">
        <f t="shared" si="0"/>
        <v>11556</v>
      </c>
    </row>
    <row r="112" spans="1:53" ht="15.75" thickBot="1" x14ac:dyDescent="0.3">
      <c r="A112" s="32">
        <v>2013</v>
      </c>
      <c r="B112" s="30">
        <f t="shared" si="0"/>
        <v>7236</v>
      </c>
      <c r="C112" s="30">
        <f t="shared" si="0"/>
        <v>3390</v>
      </c>
      <c r="D112" s="30">
        <f t="shared" si="0"/>
        <v>9300</v>
      </c>
      <c r="E112" s="30">
        <f t="shared" si="0"/>
        <v>0</v>
      </c>
      <c r="F112" s="30">
        <f t="shared" si="0"/>
        <v>19926</v>
      </c>
    </row>
    <row r="113" spans="1:6" ht="15.75" thickBot="1" x14ac:dyDescent="0.3">
      <c r="A113" s="32">
        <v>2014</v>
      </c>
      <c r="B113" s="30">
        <f t="shared" si="0"/>
        <v>4273</v>
      </c>
      <c r="C113" s="30">
        <f t="shared" si="0"/>
        <v>5516</v>
      </c>
      <c r="D113" s="30">
        <f t="shared" si="0"/>
        <v>7487</v>
      </c>
      <c r="E113" s="30">
        <f t="shared" si="0"/>
        <v>0</v>
      </c>
      <c r="F113" s="30">
        <f t="shared" si="0"/>
        <v>17276</v>
      </c>
    </row>
    <row r="114" spans="1:6" ht="15.75" thickBot="1" x14ac:dyDescent="0.3">
      <c r="A114" s="32">
        <v>2015</v>
      </c>
      <c r="B114" s="30">
        <f t="shared" si="0"/>
        <v>5442</v>
      </c>
      <c r="C114" s="30">
        <f t="shared" si="0"/>
        <v>2785</v>
      </c>
      <c r="D114" s="30">
        <f t="shared" si="0"/>
        <v>13446</v>
      </c>
      <c r="E114" s="30">
        <f t="shared" si="0"/>
        <v>0</v>
      </c>
      <c r="F114" s="30">
        <f t="shared" si="0"/>
        <v>21673</v>
      </c>
    </row>
    <row r="115" spans="1:6" ht="15.75" thickBot="1" x14ac:dyDescent="0.3">
      <c r="A115" s="32">
        <v>2016</v>
      </c>
      <c r="B115" s="30">
        <f t="shared" si="0"/>
        <v>2810</v>
      </c>
      <c r="C115" s="30">
        <f t="shared" si="0"/>
        <v>5061</v>
      </c>
      <c r="D115" s="30">
        <f t="shared" si="0"/>
        <v>6265</v>
      </c>
      <c r="E115" s="30">
        <f t="shared" si="0"/>
        <v>0</v>
      </c>
      <c r="F115" s="30">
        <f t="shared" si="0"/>
        <v>14136</v>
      </c>
    </row>
    <row r="116" spans="1:6" ht="15.75" thickBot="1" x14ac:dyDescent="0.3">
      <c r="A116" s="32">
        <v>2017</v>
      </c>
      <c r="B116" s="30">
        <f t="shared" si="0"/>
        <v>3824</v>
      </c>
      <c r="C116" s="30">
        <f t="shared" si="0"/>
        <v>9266</v>
      </c>
      <c r="D116" s="30">
        <f t="shared" si="0"/>
        <v>6209</v>
      </c>
      <c r="E116" s="30">
        <f t="shared" si="0"/>
        <v>0</v>
      </c>
      <c r="F116" s="30">
        <f t="shared" si="0"/>
        <v>19299</v>
      </c>
    </row>
    <row r="117" spans="1:6" ht="15.75" thickBot="1" x14ac:dyDescent="0.3">
      <c r="A117" s="32">
        <v>2018</v>
      </c>
      <c r="B117" s="30">
        <f t="shared" si="0"/>
        <v>4450</v>
      </c>
      <c r="C117" s="30">
        <f t="shared" si="0"/>
        <v>2269</v>
      </c>
      <c r="D117" s="30">
        <f t="shared" si="0"/>
        <v>7694</v>
      </c>
      <c r="E117" s="30">
        <f t="shared" si="0"/>
        <v>0</v>
      </c>
      <c r="F117" s="30">
        <f t="shared" si="0"/>
        <v>14413</v>
      </c>
    </row>
    <row r="118" spans="1:6" ht="15.75" thickBot="1" x14ac:dyDescent="0.3">
      <c r="A118" s="32">
        <v>2019</v>
      </c>
      <c r="B118" s="30">
        <f t="shared" si="0"/>
        <v>6647</v>
      </c>
      <c r="C118" s="30">
        <f t="shared" si="0"/>
        <v>4272</v>
      </c>
      <c r="D118" s="30">
        <f t="shared" si="0"/>
        <v>5547</v>
      </c>
      <c r="E118" s="30">
        <f t="shared" si="0"/>
        <v>0</v>
      </c>
      <c r="F118" s="30">
        <f t="shared" si="0"/>
        <v>16466</v>
      </c>
    </row>
    <row r="119" spans="1:6" ht="15.75" thickBot="1" x14ac:dyDescent="0.3">
      <c r="A119" s="9">
        <v>2020</v>
      </c>
      <c r="B119" s="30">
        <f t="shared" si="0"/>
        <v>1541</v>
      </c>
      <c r="C119" s="30">
        <f t="shared" si="0"/>
        <v>2102</v>
      </c>
      <c r="D119" s="30">
        <f t="shared" si="0"/>
        <v>219</v>
      </c>
      <c r="E119" s="30" t="str">
        <f t="shared" si="0"/>
        <v/>
      </c>
      <c r="F119" s="30">
        <f t="shared" si="0"/>
        <v>3862</v>
      </c>
    </row>
    <row r="120" spans="1:6" ht="15.75" thickBot="1" x14ac:dyDescent="0.3">
      <c r="A120" s="9">
        <v>2021</v>
      </c>
      <c r="B120" s="30">
        <f t="shared" si="0"/>
        <v>1785</v>
      </c>
      <c r="C120" s="30">
        <f t="shared" si="0"/>
        <v>3436</v>
      </c>
      <c r="D120" s="30">
        <f t="shared" si="0"/>
        <v>2467</v>
      </c>
      <c r="E120" s="30" t="str">
        <f t="shared" si="0"/>
        <v/>
      </c>
      <c r="F120" s="30">
        <f t="shared" si="0"/>
        <v>7688</v>
      </c>
    </row>
    <row r="121" spans="1:6" ht="15.75" thickBot="1" x14ac:dyDescent="0.3">
      <c r="A121" s="155">
        <v>2022</v>
      </c>
      <c r="B121" s="30">
        <f t="shared" si="0"/>
        <v>1405</v>
      </c>
      <c r="C121" s="30">
        <f t="shared" si="0"/>
        <v>4213</v>
      </c>
      <c r="D121" s="30">
        <f t="shared" si="0"/>
        <v>3498</v>
      </c>
      <c r="E121" s="30" t="str">
        <f t="shared" si="0"/>
        <v/>
      </c>
      <c r="F121" s="30">
        <f t="shared" si="0"/>
        <v>9116</v>
      </c>
    </row>
    <row r="122" spans="1:6" x14ac:dyDescent="0.25">
      <c r="A122" s="216" t="s">
        <v>36</v>
      </c>
    </row>
    <row r="123" spans="1:6" x14ac:dyDescent="0.25">
      <c r="A123" s="203" t="s">
        <v>40</v>
      </c>
    </row>
    <row r="124" spans="1:6" x14ac:dyDescent="0.25">
      <c r="A124" s="207" t="s">
        <v>37</v>
      </c>
    </row>
    <row r="125" spans="1:6" x14ac:dyDescent="0.25">
      <c r="A125" s="207" t="s">
        <v>41</v>
      </c>
    </row>
  </sheetData>
  <mergeCells count="6">
    <mergeCell ref="A2:A3"/>
    <mergeCell ref="B2:C2"/>
    <mergeCell ref="D2:E2"/>
    <mergeCell ref="A103:A104"/>
    <mergeCell ref="B103:C103"/>
    <mergeCell ref="D103:E10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BA124"/>
  <sheetViews>
    <sheetView zoomScale="85" zoomScaleNormal="85" workbookViewId="0"/>
  </sheetViews>
  <sheetFormatPr defaultColWidth="9.140625" defaultRowHeight="15" x14ac:dyDescent="0.25"/>
  <cols>
    <col min="1" max="1" width="11.42578125" style="6" customWidth="1"/>
    <col min="2" max="2" width="9.140625" style="12"/>
    <col min="3" max="3" width="6.7109375" style="12" customWidth="1"/>
    <col min="4" max="4" width="7.7109375" style="12" customWidth="1"/>
    <col min="5" max="5" width="9.140625" style="12"/>
    <col min="6" max="6" width="7.5703125" style="12" bestFit="1" customWidth="1"/>
    <col min="7" max="7" width="7.7109375" style="12" customWidth="1"/>
    <col min="8" max="8" width="9.140625" style="12"/>
    <col min="9" max="9" width="6.7109375" style="12" customWidth="1"/>
    <col min="10" max="10" width="7.7109375" style="12" customWidth="1"/>
    <col min="11" max="11" width="9.140625" style="12"/>
    <col min="12" max="12" width="7.5703125" style="12" bestFit="1" customWidth="1"/>
    <col min="13" max="13" width="7.7109375" style="12" customWidth="1"/>
    <col min="14" max="14" width="9.140625" style="12"/>
    <col min="15" max="15" width="6.7109375" style="12" customWidth="1"/>
    <col min="16" max="16" width="7.7109375" style="12" customWidth="1"/>
    <col min="17" max="17" width="9.140625" style="12"/>
    <col min="18" max="18" width="7.5703125" style="12" bestFit="1" customWidth="1"/>
    <col min="19" max="19" width="7.7109375" style="12" customWidth="1"/>
    <col min="20" max="53" width="9.140625" style="12"/>
    <col min="54" max="16384" width="9.140625" style="6"/>
  </cols>
  <sheetData>
    <row r="1" spans="1:19" ht="15.75" thickBot="1" x14ac:dyDescent="0.3">
      <c r="A1" s="21" t="s">
        <v>134</v>
      </c>
    </row>
    <row r="2" spans="1:19" ht="15.75" customHeight="1" thickBot="1" x14ac:dyDescent="0.3">
      <c r="A2" s="251" t="s">
        <v>5</v>
      </c>
      <c r="B2" s="253" t="s">
        <v>42</v>
      </c>
      <c r="C2" s="254"/>
      <c r="D2" s="255"/>
      <c r="E2" s="253" t="s">
        <v>43</v>
      </c>
      <c r="F2" s="254"/>
      <c r="G2" s="255"/>
      <c r="H2" s="253" t="s">
        <v>44</v>
      </c>
      <c r="I2" s="254"/>
      <c r="J2" s="255"/>
      <c r="K2" s="253" t="s">
        <v>45</v>
      </c>
      <c r="L2" s="254"/>
      <c r="M2" s="255"/>
      <c r="N2" s="253" t="s">
        <v>46</v>
      </c>
      <c r="O2" s="254"/>
      <c r="P2" s="255"/>
      <c r="Q2" s="253" t="s">
        <v>9</v>
      </c>
      <c r="R2" s="254"/>
      <c r="S2" s="255"/>
    </row>
    <row r="3" spans="1:19" ht="15.75" thickBot="1" x14ac:dyDescent="0.3">
      <c r="A3" s="256"/>
      <c r="B3" s="38" t="s">
        <v>29</v>
      </c>
      <c r="C3" s="93" t="s">
        <v>30</v>
      </c>
      <c r="D3" s="93" t="s">
        <v>21</v>
      </c>
      <c r="E3" s="29" t="s">
        <v>29</v>
      </c>
      <c r="F3" s="29" t="s">
        <v>30</v>
      </c>
      <c r="G3" s="29" t="s">
        <v>21</v>
      </c>
      <c r="H3" s="29" t="s">
        <v>29</v>
      </c>
      <c r="I3" s="29" t="s">
        <v>30</v>
      </c>
      <c r="J3" s="29" t="s">
        <v>21</v>
      </c>
      <c r="K3" s="29" t="s">
        <v>29</v>
      </c>
      <c r="L3" s="29" t="s">
        <v>30</v>
      </c>
      <c r="M3" s="29" t="s">
        <v>21</v>
      </c>
      <c r="N3" s="29" t="s">
        <v>29</v>
      </c>
      <c r="O3" s="29" t="s">
        <v>30</v>
      </c>
      <c r="P3" s="29" t="s">
        <v>21</v>
      </c>
      <c r="Q3" s="29" t="s">
        <v>29</v>
      </c>
      <c r="R3" s="29" t="s">
        <v>30</v>
      </c>
      <c r="S3" s="29" t="s">
        <v>21</v>
      </c>
    </row>
    <row r="4" spans="1:19" ht="15.75" thickBot="1" x14ac:dyDescent="0.3">
      <c r="A4" s="88">
        <v>1975</v>
      </c>
      <c r="B4" s="33">
        <v>4055</v>
      </c>
      <c r="C4" s="33"/>
      <c r="D4" s="31">
        <v>186.53</v>
      </c>
      <c r="E4" s="31">
        <v>24786</v>
      </c>
      <c r="F4" s="31">
        <v>0</v>
      </c>
      <c r="G4" s="31">
        <v>1140.1559999999999</v>
      </c>
      <c r="H4" s="31">
        <v>309</v>
      </c>
      <c r="I4" s="31"/>
      <c r="J4" s="31">
        <v>14.214</v>
      </c>
      <c r="K4" s="31"/>
      <c r="L4" s="31"/>
      <c r="M4" s="31"/>
      <c r="N4" s="31"/>
      <c r="O4" s="31"/>
      <c r="P4" s="31"/>
      <c r="Q4" s="31">
        <v>29150</v>
      </c>
      <c r="R4" s="31">
        <v>0</v>
      </c>
      <c r="S4" s="31">
        <v>1340.8999999999999</v>
      </c>
    </row>
    <row r="5" spans="1:19" ht="15.75" thickBot="1" x14ac:dyDescent="0.3">
      <c r="A5" s="88">
        <v>1976</v>
      </c>
      <c r="B5" s="34">
        <v>2791</v>
      </c>
      <c r="C5" s="33"/>
      <c r="D5" s="31">
        <v>128.386</v>
      </c>
      <c r="E5" s="31">
        <v>15849</v>
      </c>
      <c r="F5" s="31">
        <v>0</v>
      </c>
      <c r="G5" s="31">
        <v>729.05399999999997</v>
      </c>
      <c r="H5" s="31">
        <v>256</v>
      </c>
      <c r="I5" s="31"/>
      <c r="J5" s="31">
        <v>11.776</v>
      </c>
      <c r="K5" s="31"/>
      <c r="L5" s="31"/>
      <c r="M5" s="31"/>
      <c r="N5" s="31"/>
      <c r="O5" s="31"/>
      <c r="P5" s="31"/>
      <c r="Q5" s="31">
        <v>18896</v>
      </c>
      <c r="R5" s="31">
        <v>0</v>
      </c>
      <c r="S5" s="31">
        <v>869.21599999999989</v>
      </c>
    </row>
    <row r="6" spans="1:19" ht="15.75" thickBot="1" x14ac:dyDescent="0.3">
      <c r="A6" s="88">
        <v>1977</v>
      </c>
      <c r="B6" s="34">
        <v>6998</v>
      </c>
      <c r="C6" s="33"/>
      <c r="D6" s="31">
        <v>321.90800000000002</v>
      </c>
      <c r="E6" s="31">
        <v>43926</v>
      </c>
      <c r="F6" s="31">
        <v>0</v>
      </c>
      <c r="G6" s="31">
        <v>2020.596</v>
      </c>
      <c r="H6" s="31">
        <v>270</v>
      </c>
      <c r="I6" s="31"/>
      <c r="J6" s="31">
        <v>12.42</v>
      </c>
      <c r="K6" s="31">
        <v>1670</v>
      </c>
      <c r="L6" s="31"/>
      <c r="M6" s="31">
        <v>60.12</v>
      </c>
      <c r="N6" s="31">
        <v>2158</v>
      </c>
      <c r="O6" s="31"/>
      <c r="P6" s="31">
        <v>148.90199999999999</v>
      </c>
      <c r="Q6" s="31">
        <v>55022</v>
      </c>
      <c r="R6" s="31">
        <v>0</v>
      </c>
      <c r="S6" s="31">
        <v>2563.9459999999999</v>
      </c>
    </row>
    <row r="7" spans="1:19" ht="15.75" thickBot="1" x14ac:dyDescent="0.3">
      <c r="A7" s="88">
        <v>1978</v>
      </c>
      <c r="B7" s="34">
        <v>5363</v>
      </c>
      <c r="C7" s="33"/>
      <c r="D7" s="31">
        <v>246.69800000000001</v>
      </c>
      <c r="E7" s="31">
        <v>27731</v>
      </c>
      <c r="F7" s="31">
        <v>0</v>
      </c>
      <c r="G7" s="31">
        <v>1275.626</v>
      </c>
      <c r="H7" s="31">
        <v>193</v>
      </c>
      <c r="I7" s="31"/>
      <c r="J7" s="31">
        <v>8.8780000000000001</v>
      </c>
      <c r="K7" s="31">
        <v>1668</v>
      </c>
      <c r="L7" s="31"/>
      <c r="M7" s="31">
        <v>60.048000000000002</v>
      </c>
      <c r="N7" s="31">
        <v>6610</v>
      </c>
      <c r="O7" s="31"/>
      <c r="P7" s="31">
        <v>456.09</v>
      </c>
      <c r="Q7" s="31">
        <v>41565</v>
      </c>
      <c r="R7" s="31">
        <v>0</v>
      </c>
      <c r="S7" s="31">
        <v>2047.34</v>
      </c>
    </row>
    <row r="8" spans="1:19" ht="15.75" thickBot="1" x14ac:dyDescent="0.3">
      <c r="A8" s="88">
        <v>1979</v>
      </c>
      <c r="B8" s="34">
        <v>5266</v>
      </c>
      <c r="C8" s="33"/>
      <c r="D8" s="31">
        <v>242.23599999999999</v>
      </c>
      <c r="E8" s="31">
        <v>40208</v>
      </c>
      <c r="F8" s="31">
        <v>0</v>
      </c>
      <c r="G8" s="31">
        <v>1849.568</v>
      </c>
      <c r="H8" s="31">
        <v>432</v>
      </c>
      <c r="I8" s="31"/>
      <c r="J8" s="31">
        <v>19.872</v>
      </c>
      <c r="K8" s="31">
        <v>2523</v>
      </c>
      <c r="L8" s="31"/>
      <c r="M8" s="31">
        <v>90.828000000000003</v>
      </c>
      <c r="N8" s="31">
        <v>1960</v>
      </c>
      <c r="O8" s="31"/>
      <c r="P8" s="31">
        <v>135.24</v>
      </c>
      <c r="Q8" s="31">
        <v>50389</v>
      </c>
      <c r="R8" s="31">
        <v>0</v>
      </c>
      <c r="S8" s="31">
        <v>2337.7439999999997</v>
      </c>
    </row>
    <row r="9" spans="1:19" ht="15.75" thickBot="1" x14ac:dyDescent="0.3">
      <c r="A9" s="88">
        <v>1980</v>
      </c>
      <c r="B9" s="34">
        <v>10121</v>
      </c>
      <c r="C9" s="33"/>
      <c r="D9" s="31">
        <v>465.56599999999997</v>
      </c>
      <c r="E9" s="31">
        <v>26612</v>
      </c>
      <c r="F9" s="31">
        <v>0</v>
      </c>
      <c r="G9" s="31">
        <v>1224.152</v>
      </c>
      <c r="H9" s="31">
        <v>283</v>
      </c>
      <c r="I9" s="31"/>
      <c r="J9" s="31">
        <v>13.018000000000001</v>
      </c>
      <c r="K9" s="31">
        <v>3867</v>
      </c>
      <c r="L9" s="31"/>
      <c r="M9" s="31">
        <v>139.21199999999999</v>
      </c>
      <c r="N9" s="31">
        <v>4515</v>
      </c>
      <c r="O9" s="31"/>
      <c r="P9" s="31">
        <v>311.53500000000003</v>
      </c>
      <c r="Q9" s="31">
        <v>45398</v>
      </c>
      <c r="R9" s="31">
        <v>0</v>
      </c>
      <c r="S9" s="31">
        <v>2153.4830000000002</v>
      </c>
    </row>
    <row r="10" spans="1:19" ht="15.75" thickBot="1" x14ac:dyDescent="0.3">
      <c r="A10" s="88">
        <v>1981</v>
      </c>
      <c r="B10" s="34">
        <v>11115</v>
      </c>
      <c r="C10" s="33"/>
      <c r="D10" s="31">
        <v>511.29</v>
      </c>
      <c r="E10" s="31">
        <v>41379</v>
      </c>
      <c r="F10" s="31">
        <v>0</v>
      </c>
      <c r="G10" s="31">
        <v>1903.434</v>
      </c>
      <c r="H10" s="31">
        <v>345</v>
      </c>
      <c r="I10" s="31"/>
      <c r="J10" s="31">
        <v>15.87</v>
      </c>
      <c r="K10" s="31">
        <v>2760</v>
      </c>
      <c r="L10" s="31"/>
      <c r="M10" s="31">
        <v>99.36</v>
      </c>
      <c r="N10" s="31">
        <v>2613</v>
      </c>
      <c r="O10" s="31"/>
      <c r="P10" s="31">
        <v>180.297</v>
      </c>
      <c r="Q10" s="31">
        <v>58212</v>
      </c>
      <c r="R10" s="31">
        <v>0</v>
      </c>
      <c r="S10" s="31">
        <v>2710.2510000000002</v>
      </c>
    </row>
    <row r="11" spans="1:19" ht="15.75" thickBot="1" x14ac:dyDescent="0.3">
      <c r="A11" s="88">
        <v>1982</v>
      </c>
      <c r="B11" s="34">
        <v>13255</v>
      </c>
      <c r="C11" s="33"/>
      <c r="D11" s="31">
        <v>609.73</v>
      </c>
      <c r="E11" s="31">
        <v>44844</v>
      </c>
      <c r="F11" s="31">
        <v>0</v>
      </c>
      <c r="G11" s="31">
        <v>2062.8240000000001</v>
      </c>
      <c r="H11" s="31">
        <v>243</v>
      </c>
      <c r="I11" s="31"/>
      <c r="J11" s="31">
        <v>11.178000000000001</v>
      </c>
      <c r="K11" s="31">
        <v>3760</v>
      </c>
      <c r="L11" s="31"/>
      <c r="M11" s="31">
        <v>135.36000000000001</v>
      </c>
      <c r="N11" s="31">
        <v>2726</v>
      </c>
      <c r="O11" s="31"/>
      <c r="P11" s="31">
        <v>188.09399999999999</v>
      </c>
      <c r="Q11" s="31">
        <v>64828</v>
      </c>
      <c r="R11" s="31">
        <v>0</v>
      </c>
      <c r="S11" s="31">
        <v>3007.1860000000001</v>
      </c>
    </row>
    <row r="12" spans="1:19" ht="15.75" thickBot="1" x14ac:dyDescent="0.3">
      <c r="A12" s="88">
        <v>1983</v>
      </c>
      <c r="B12" s="34">
        <v>15532</v>
      </c>
      <c r="C12" s="33"/>
      <c r="D12" s="31">
        <v>714.47199999999998</v>
      </c>
      <c r="E12" s="31">
        <v>16752</v>
      </c>
      <c r="F12" s="31">
        <v>0</v>
      </c>
      <c r="G12" s="31">
        <v>770.59199999999998</v>
      </c>
      <c r="H12" s="31">
        <v>362</v>
      </c>
      <c r="I12" s="31"/>
      <c r="J12" s="31">
        <v>16.652000000000001</v>
      </c>
      <c r="K12" s="31">
        <v>4092</v>
      </c>
      <c r="L12" s="31"/>
      <c r="M12" s="31">
        <v>147.31200000000001</v>
      </c>
      <c r="N12" s="31">
        <v>5374</v>
      </c>
      <c r="O12" s="31"/>
      <c r="P12" s="31">
        <v>370.80599999999998</v>
      </c>
      <c r="Q12" s="31">
        <v>42112</v>
      </c>
      <c r="R12" s="31">
        <v>0</v>
      </c>
      <c r="S12" s="31">
        <v>2019.8339999999998</v>
      </c>
    </row>
    <row r="13" spans="1:19" ht="15.75" thickBot="1" x14ac:dyDescent="0.3">
      <c r="A13" s="88">
        <v>1984</v>
      </c>
      <c r="B13" s="34">
        <v>11408</v>
      </c>
      <c r="C13" s="33"/>
      <c r="D13" s="31">
        <v>524.76800000000003</v>
      </c>
      <c r="E13" s="31">
        <v>31072</v>
      </c>
      <c r="F13" s="31">
        <v>0</v>
      </c>
      <c r="G13" s="31">
        <v>1429.3119999999999</v>
      </c>
      <c r="H13" s="31">
        <v>587</v>
      </c>
      <c r="I13" s="31"/>
      <c r="J13" s="31">
        <v>27.001999999999999</v>
      </c>
      <c r="K13" s="31">
        <v>2300</v>
      </c>
      <c r="L13" s="31"/>
      <c r="M13" s="31">
        <v>82.8</v>
      </c>
      <c r="N13" s="31">
        <v>3426</v>
      </c>
      <c r="O13" s="31"/>
      <c r="P13" s="31">
        <v>236.39400000000001</v>
      </c>
      <c r="Q13" s="31">
        <v>48793</v>
      </c>
      <c r="R13" s="31">
        <v>0</v>
      </c>
      <c r="S13" s="31">
        <v>2300.2759999999998</v>
      </c>
    </row>
    <row r="14" spans="1:19" ht="15.75" thickBot="1" x14ac:dyDescent="0.3">
      <c r="A14" s="88">
        <v>1985</v>
      </c>
      <c r="B14" s="34">
        <v>15794</v>
      </c>
      <c r="C14" s="33"/>
      <c r="D14" s="31">
        <v>726.524</v>
      </c>
      <c r="E14" s="31">
        <v>39543</v>
      </c>
      <c r="F14" s="31">
        <v>0</v>
      </c>
      <c r="G14" s="31">
        <v>1818.9780000000001</v>
      </c>
      <c r="H14" s="31">
        <v>545</v>
      </c>
      <c r="I14" s="31"/>
      <c r="J14" s="31">
        <v>25.07</v>
      </c>
      <c r="K14" s="31">
        <v>3600</v>
      </c>
      <c r="L14" s="31"/>
      <c r="M14" s="31">
        <v>129.6</v>
      </c>
      <c r="N14" s="31">
        <v>3186</v>
      </c>
      <c r="O14" s="31"/>
      <c r="P14" s="31">
        <v>219.834</v>
      </c>
      <c r="Q14" s="31">
        <v>62668</v>
      </c>
      <c r="R14" s="31">
        <v>0</v>
      </c>
      <c r="S14" s="31">
        <v>2920.0059999999999</v>
      </c>
    </row>
    <row r="15" spans="1:19" ht="15.75" thickBot="1" x14ac:dyDescent="0.3">
      <c r="A15" s="88">
        <v>1986</v>
      </c>
      <c r="B15" s="34">
        <v>24448</v>
      </c>
      <c r="C15" s="33"/>
      <c r="D15" s="31">
        <v>1124.6079999999999</v>
      </c>
      <c r="E15" s="31">
        <v>23902</v>
      </c>
      <c r="F15" s="31">
        <v>0</v>
      </c>
      <c r="G15" s="31">
        <v>1099.492</v>
      </c>
      <c r="H15" s="31">
        <v>752</v>
      </c>
      <c r="I15" s="31"/>
      <c r="J15" s="31">
        <v>34.591999999999999</v>
      </c>
      <c r="K15" s="31">
        <v>3950</v>
      </c>
      <c r="L15" s="31"/>
      <c r="M15" s="31">
        <v>142.19999999999999</v>
      </c>
      <c r="N15" s="31">
        <v>4410</v>
      </c>
      <c r="O15" s="31"/>
      <c r="P15" s="31">
        <v>304.29000000000002</v>
      </c>
      <c r="Q15" s="31">
        <v>57462</v>
      </c>
      <c r="R15" s="31">
        <v>0</v>
      </c>
      <c r="S15" s="31">
        <v>2705.1819999999998</v>
      </c>
    </row>
    <row r="16" spans="1:19" ht="15.75" thickBot="1" x14ac:dyDescent="0.3">
      <c r="A16" s="88">
        <v>1987</v>
      </c>
      <c r="B16" s="34">
        <v>16329</v>
      </c>
      <c r="C16" s="33"/>
      <c r="D16" s="31">
        <v>751.13400000000001</v>
      </c>
      <c r="E16" s="31">
        <v>17494</v>
      </c>
      <c r="F16" s="31">
        <v>0</v>
      </c>
      <c r="G16" s="31">
        <v>804.72400000000005</v>
      </c>
      <c r="H16" s="31">
        <v>725</v>
      </c>
      <c r="I16" s="31"/>
      <c r="J16" s="31">
        <v>33.35</v>
      </c>
      <c r="K16" s="31">
        <v>4150</v>
      </c>
      <c r="L16" s="31"/>
      <c r="M16" s="31">
        <v>149.4</v>
      </c>
      <c r="N16" s="31">
        <v>3625</v>
      </c>
      <c r="O16" s="31"/>
      <c r="P16" s="31">
        <v>250.125</v>
      </c>
      <c r="Q16" s="31">
        <v>42323</v>
      </c>
      <c r="R16" s="31">
        <v>0</v>
      </c>
      <c r="S16" s="31">
        <v>1988.7330000000002</v>
      </c>
    </row>
    <row r="17" spans="1:23" ht="15.75" thickBot="1" x14ac:dyDescent="0.3">
      <c r="A17" s="88">
        <v>1988</v>
      </c>
      <c r="B17" s="34">
        <v>21727</v>
      </c>
      <c r="C17" s="33"/>
      <c r="D17" s="31">
        <v>999.44200000000001</v>
      </c>
      <c r="E17" s="31">
        <v>30620</v>
      </c>
      <c r="F17" s="31">
        <v>0</v>
      </c>
      <c r="G17" s="31">
        <v>1408.52</v>
      </c>
      <c r="H17" s="31">
        <v>740</v>
      </c>
      <c r="I17" s="31"/>
      <c r="J17" s="31">
        <v>34.04</v>
      </c>
      <c r="K17" s="31">
        <v>4300</v>
      </c>
      <c r="L17" s="31"/>
      <c r="M17" s="31">
        <v>154.80000000000001</v>
      </c>
      <c r="N17" s="31">
        <v>3745</v>
      </c>
      <c r="O17" s="31"/>
      <c r="P17" s="31">
        <v>258.40499999999997</v>
      </c>
      <c r="Q17" s="31">
        <v>61132</v>
      </c>
      <c r="R17" s="31">
        <v>0</v>
      </c>
      <c r="S17" s="31">
        <v>2855.2070000000003</v>
      </c>
    </row>
    <row r="18" spans="1:23" ht="15.75" thickBot="1" x14ac:dyDescent="0.3">
      <c r="A18" s="88">
        <v>1989</v>
      </c>
      <c r="B18" s="34">
        <v>21023</v>
      </c>
      <c r="C18" s="33"/>
      <c r="D18" s="31">
        <v>967.05799999999999</v>
      </c>
      <c r="E18" s="31">
        <v>38403</v>
      </c>
      <c r="F18" s="31">
        <v>0</v>
      </c>
      <c r="G18" s="31">
        <v>1766.538</v>
      </c>
      <c r="H18" s="31">
        <v>653</v>
      </c>
      <c r="I18" s="31"/>
      <c r="J18" s="31">
        <v>30.038</v>
      </c>
      <c r="K18" s="31">
        <v>4150</v>
      </c>
      <c r="L18" s="31"/>
      <c r="M18" s="31">
        <v>149.4</v>
      </c>
      <c r="N18" s="31">
        <v>5247</v>
      </c>
      <c r="O18" s="31"/>
      <c r="P18" s="31">
        <v>362.04300000000001</v>
      </c>
      <c r="Q18" s="31">
        <v>69476</v>
      </c>
      <c r="R18" s="31">
        <v>0</v>
      </c>
      <c r="S18" s="31">
        <v>3275.0770000000002</v>
      </c>
    </row>
    <row r="19" spans="1:23" ht="15.75" thickBot="1" x14ac:dyDescent="0.3">
      <c r="A19" s="88">
        <v>1990</v>
      </c>
      <c r="B19" s="34">
        <v>27105</v>
      </c>
      <c r="C19" s="33"/>
      <c r="D19" s="31">
        <v>1246.83</v>
      </c>
      <c r="E19" s="31">
        <v>28220</v>
      </c>
      <c r="F19" s="31">
        <v>0</v>
      </c>
      <c r="G19" s="31">
        <v>1298.1199999999999</v>
      </c>
      <c r="H19" s="31">
        <v>651</v>
      </c>
      <c r="I19" s="31"/>
      <c r="J19" s="31">
        <v>29.946000000000002</v>
      </c>
      <c r="K19" s="31">
        <v>4300</v>
      </c>
      <c r="L19" s="31"/>
      <c r="M19" s="31">
        <v>154.80000000000001</v>
      </c>
      <c r="N19" s="31">
        <v>4090</v>
      </c>
      <c r="O19" s="31"/>
      <c r="P19" s="31">
        <v>282.20999999999998</v>
      </c>
      <c r="Q19" s="31">
        <v>64366</v>
      </c>
      <c r="R19" s="31">
        <v>0</v>
      </c>
      <c r="S19" s="31">
        <v>3011.9059999999999</v>
      </c>
    </row>
    <row r="20" spans="1:23" ht="15.75" thickBot="1" x14ac:dyDescent="0.3">
      <c r="A20" s="88">
        <v>1991</v>
      </c>
      <c r="B20" s="34">
        <v>23441</v>
      </c>
      <c r="C20" s="33"/>
      <c r="D20" s="31">
        <v>1078.2860000000001</v>
      </c>
      <c r="E20" s="31">
        <v>40782</v>
      </c>
      <c r="F20" s="31">
        <v>0</v>
      </c>
      <c r="G20" s="31">
        <v>1875.972</v>
      </c>
      <c r="H20" s="31">
        <v>591</v>
      </c>
      <c r="I20" s="31"/>
      <c r="J20" s="31">
        <v>27.186</v>
      </c>
      <c r="K20" s="31">
        <v>4256</v>
      </c>
      <c r="L20" s="31"/>
      <c r="M20" s="31">
        <v>153.21600000000001</v>
      </c>
      <c r="N20" s="31">
        <v>4764</v>
      </c>
      <c r="O20" s="31"/>
      <c r="P20" s="31">
        <v>328.71600000000001</v>
      </c>
      <c r="Q20" s="31">
        <v>73834</v>
      </c>
      <c r="R20" s="31">
        <v>0</v>
      </c>
      <c r="S20" s="31">
        <v>3463.3759999999997</v>
      </c>
    </row>
    <row r="21" spans="1:23" ht="15.75" thickBot="1" x14ac:dyDescent="0.3">
      <c r="A21" s="88">
        <v>1992</v>
      </c>
      <c r="B21" s="34">
        <v>27012</v>
      </c>
      <c r="C21" s="33"/>
      <c r="D21" s="31">
        <v>1242.5519999999999</v>
      </c>
      <c r="E21" s="31">
        <v>35057</v>
      </c>
      <c r="F21" s="31">
        <v>0</v>
      </c>
      <c r="G21" s="31">
        <v>1612.6220000000001</v>
      </c>
      <c r="H21" s="31">
        <v>554</v>
      </c>
      <c r="I21" s="31"/>
      <c r="J21" s="31">
        <v>25.484000000000002</v>
      </c>
      <c r="K21" s="31">
        <v>6250</v>
      </c>
      <c r="L21" s="31"/>
      <c r="M21" s="31">
        <v>225</v>
      </c>
      <c r="N21" s="31">
        <v>6182</v>
      </c>
      <c r="O21" s="31"/>
      <c r="P21" s="31">
        <v>426.55799999999999</v>
      </c>
      <c r="Q21" s="31">
        <v>75055</v>
      </c>
      <c r="R21" s="31">
        <v>0</v>
      </c>
      <c r="S21" s="31">
        <v>3532.2159999999999</v>
      </c>
    </row>
    <row r="22" spans="1:23" ht="15.75" thickBot="1" x14ac:dyDescent="0.3">
      <c r="A22" s="88">
        <v>1993</v>
      </c>
      <c r="B22" s="34">
        <v>21353</v>
      </c>
      <c r="C22" s="33"/>
      <c r="D22" s="31">
        <v>982.23800000000006</v>
      </c>
      <c r="E22" s="31">
        <v>33351</v>
      </c>
      <c r="F22" s="31">
        <v>0</v>
      </c>
      <c r="G22" s="31">
        <v>1534.146</v>
      </c>
      <c r="H22" s="31">
        <v>776</v>
      </c>
      <c r="I22" s="31"/>
      <c r="J22" s="31">
        <v>35.695999999999998</v>
      </c>
      <c r="K22" s="31">
        <v>3279</v>
      </c>
      <c r="L22" s="31"/>
      <c r="M22" s="31">
        <v>118.044</v>
      </c>
      <c r="N22" s="31">
        <v>7813</v>
      </c>
      <c r="O22" s="31"/>
      <c r="P22" s="31">
        <v>539.09699999999998</v>
      </c>
      <c r="Q22" s="31">
        <v>66572</v>
      </c>
      <c r="R22" s="31">
        <v>0</v>
      </c>
      <c r="S22" s="31">
        <v>3209.2209999999995</v>
      </c>
    </row>
    <row r="23" spans="1:23" ht="15.75" thickBot="1" x14ac:dyDescent="0.3">
      <c r="A23" s="88">
        <v>1994</v>
      </c>
      <c r="B23" s="34">
        <v>15949</v>
      </c>
      <c r="C23" s="33"/>
      <c r="D23" s="31">
        <v>733.654</v>
      </c>
      <c r="E23" s="31">
        <v>21691</v>
      </c>
      <c r="F23" s="31">
        <v>0</v>
      </c>
      <c r="G23" s="31">
        <v>997.78599999999994</v>
      </c>
      <c r="H23" s="31">
        <v>521</v>
      </c>
      <c r="I23" s="31"/>
      <c r="J23" s="31">
        <v>23.966000000000001</v>
      </c>
      <c r="K23" s="31">
        <v>3171</v>
      </c>
      <c r="L23" s="31"/>
      <c r="M23" s="31">
        <v>114.15600000000001</v>
      </c>
      <c r="N23" s="31">
        <v>3093</v>
      </c>
      <c r="O23" s="31"/>
      <c r="P23" s="31">
        <v>213.417</v>
      </c>
      <c r="Q23" s="31">
        <v>44425</v>
      </c>
      <c r="R23" s="31">
        <v>0</v>
      </c>
      <c r="S23" s="31">
        <v>2082.9789999999998</v>
      </c>
    </row>
    <row r="24" spans="1:23" ht="15.75" thickBot="1" x14ac:dyDescent="0.3">
      <c r="A24" s="88">
        <v>1995</v>
      </c>
      <c r="B24" s="34">
        <v>13635</v>
      </c>
      <c r="C24" s="33"/>
      <c r="D24" s="31">
        <v>627.21</v>
      </c>
      <c r="E24" s="31">
        <v>18076</v>
      </c>
      <c r="F24" s="31">
        <v>0</v>
      </c>
      <c r="G24" s="31">
        <v>831.49599999999998</v>
      </c>
      <c r="H24" s="31">
        <v>464</v>
      </c>
      <c r="I24" s="31"/>
      <c r="J24" s="31">
        <v>21.344000000000001</v>
      </c>
      <c r="K24" s="31">
        <v>2475</v>
      </c>
      <c r="L24" s="31"/>
      <c r="M24" s="31">
        <v>89.1</v>
      </c>
      <c r="N24" s="31">
        <v>3503</v>
      </c>
      <c r="O24" s="31"/>
      <c r="P24" s="31">
        <v>241.70699999999999</v>
      </c>
      <c r="Q24" s="31">
        <v>38153</v>
      </c>
      <c r="R24" s="31">
        <v>0</v>
      </c>
      <c r="S24" s="31">
        <v>1810.857</v>
      </c>
    </row>
    <row r="25" spans="1:23" ht="15.75" thickBot="1" x14ac:dyDescent="0.3">
      <c r="A25" s="88">
        <v>1996</v>
      </c>
      <c r="B25" s="31">
        <v>13345</v>
      </c>
      <c r="C25" s="31"/>
      <c r="D25" s="31">
        <v>613.87</v>
      </c>
      <c r="E25" s="31">
        <v>30589</v>
      </c>
      <c r="F25" s="31">
        <v>0</v>
      </c>
      <c r="G25" s="31">
        <v>4464.3580000000002</v>
      </c>
      <c r="H25" s="31">
        <v>2490</v>
      </c>
      <c r="I25" s="31"/>
      <c r="J25" s="31">
        <v>114.54</v>
      </c>
      <c r="K25" s="31">
        <v>3382</v>
      </c>
      <c r="L25" s="31"/>
      <c r="M25" s="31">
        <v>121.752</v>
      </c>
      <c r="N25" s="31">
        <v>1250</v>
      </c>
      <c r="O25" s="31"/>
      <c r="P25" s="31">
        <v>86.25</v>
      </c>
      <c r="Q25" s="31">
        <v>51056</v>
      </c>
      <c r="R25" s="31">
        <v>0</v>
      </c>
      <c r="S25" s="31">
        <v>5400.77</v>
      </c>
    </row>
    <row r="26" spans="1:23" ht="15.75" thickBot="1" x14ac:dyDescent="0.3">
      <c r="A26" s="88">
        <v>1997</v>
      </c>
      <c r="B26" s="31">
        <v>14610</v>
      </c>
      <c r="C26" s="31"/>
      <c r="D26" s="31">
        <v>672.06</v>
      </c>
      <c r="E26" s="31">
        <v>20831</v>
      </c>
      <c r="F26" s="31">
        <v>0</v>
      </c>
      <c r="G26" s="31">
        <v>2398.5639999999999</v>
      </c>
      <c r="H26" s="31">
        <v>1524</v>
      </c>
      <c r="I26" s="31"/>
      <c r="J26" s="31">
        <v>70.103999999999999</v>
      </c>
      <c r="K26" s="31">
        <v>0</v>
      </c>
      <c r="L26" s="31"/>
      <c r="M26" s="31">
        <v>0</v>
      </c>
      <c r="N26" s="31"/>
      <c r="O26" s="31"/>
      <c r="P26" s="31"/>
      <c r="Q26" s="31">
        <v>36965</v>
      </c>
      <c r="R26" s="31">
        <v>0</v>
      </c>
      <c r="S26" s="31">
        <v>3140.7279999999996</v>
      </c>
    </row>
    <row r="27" spans="1:23" ht="15.75" thickBot="1" x14ac:dyDescent="0.3">
      <c r="A27" s="88">
        <v>1998</v>
      </c>
      <c r="B27" s="31">
        <v>20622</v>
      </c>
      <c r="C27" s="31"/>
      <c r="D27" s="31">
        <v>948.61199999999997</v>
      </c>
      <c r="E27" s="31">
        <v>6136</v>
      </c>
      <c r="F27" s="31">
        <v>0</v>
      </c>
      <c r="G27" s="31">
        <v>346.96</v>
      </c>
      <c r="H27" s="31">
        <v>1698</v>
      </c>
      <c r="I27" s="31"/>
      <c r="J27" s="31">
        <v>78.108000000000004</v>
      </c>
      <c r="K27" s="31">
        <v>4750</v>
      </c>
      <c r="L27" s="31"/>
      <c r="M27" s="31">
        <v>171</v>
      </c>
      <c r="N27" s="31"/>
      <c r="O27" s="31"/>
      <c r="P27" s="31"/>
      <c r="Q27" s="31">
        <v>33206</v>
      </c>
      <c r="R27" s="31">
        <v>0</v>
      </c>
      <c r="S27" s="31">
        <v>1544.6799999999998</v>
      </c>
    </row>
    <row r="28" spans="1:23" ht="15.75" thickBot="1" x14ac:dyDescent="0.3">
      <c r="A28" s="88">
        <v>1999</v>
      </c>
      <c r="B28" s="31">
        <v>27399</v>
      </c>
      <c r="C28" s="31"/>
      <c r="D28" s="31">
        <v>1260.354</v>
      </c>
      <c r="E28" s="31">
        <v>8662</v>
      </c>
      <c r="F28" s="31">
        <v>0</v>
      </c>
      <c r="G28" s="31">
        <v>407.88799999999998</v>
      </c>
      <c r="H28" s="31">
        <v>2724</v>
      </c>
      <c r="I28" s="31"/>
      <c r="J28" s="31">
        <v>125.304</v>
      </c>
      <c r="K28" s="31">
        <v>11700</v>
      </c>
      <c r="L28" s="31"/>
      <c r="M28" s="31">
        <v>421.2</v>
      </c>
      <c r="N28" s="31"/>
      <c r="O28" s="31"/>
      <c r="P28" s="31"/>
      <c r="Q28" s="31">
        <v>50485</v>
      </c>
      <c r="R28" s="31">
        <v>0</v>
      </c>
      <c r="S28" s="31">
        <v>2214.7460000000001</v>
      </c>
    </row>
    <row r="29" spans="1:23" ht="15.75" thickBot="1" x14ac:dyDescent="0.3">
      <c r="A29" s="88">
        <v>2000</v>
      </c>
      <c r="B29" s="31">
        <v>23476</v>
      </c>
      <c r="C29" s="31"/>
      <c r="D29" s="31">
        <v>1079.896</v>
      </c>
      <c r="E29" s="31">
        <v>19715</v>
      </c>
      <c r="F29" s="31">
        <v>0</v>
      </c>
      <c r="G29" s="31">
        <v>908.91200000000003</v>
      </c>
      <c r="H29" s="31">
        <v>3134</v>
      </c>
      <c r="I29" s="31"/>
      <c r="J29" s="31">
        <v>144.16399999999999</v>
      </c>
      <c r="K29" s="31">
        <v>8600</v>
      </c>
      <c r="L29" s="31"/>
      <c r="M29" s="31">
        <v>309.60000000000002</v>
      </c>
      <c r="N29" s="31"/>
      <c r="O29" s="31"/>
      <c r="P29" s="31"/>
      <c r="Q29" s="31">
        <v>54925</v>
      </c>
      <c r="R29" s="31">
        <v>0</v>
      </c>
      <c r="S29" s="31">
        <v>2442.5719999999997</v>
      </c>
    </row>
    <row r="30" spans="1:23" ht="15.75" thickBot="1" x14ac:dyDescent="0.3">
      <c r="A30" s="88">
        <v>2001</v>
      </c>
      <c r="B30" s="31">
        <v>23508</v>
      </c>
      <c r="C30" s="31"/>
      <c r="D30" s="31">
        <v>1081.3679999999999</v>
      </c>
      <c r="E30" s="31">
        <v>22667</v>
      </c>
      <c r="F30" s="31">
        <v>0</v>
      </c>
      <c r="G30" s="31">
        <v>1042.682</v>
      </c>
      <c r="H30" s="31">
        <v>2743</v>
      </c>
      <c r="I30" s="31"/>
      <c r="J30" s="31">
        <v>126.178</v>
      </c>
      <c r="K30" s="31">
        <v>11000</v>
      </c>
      <c r="L30" s="31"/>
      <c r="M30" s="31">
        <v>396</v>
      </c>
      <c r="N30" s="31"/>
      <c r="O30" s="31"/>
      <c r="P30" s="31"/>
      <c r="Q30" s="31">
        <v>59918</v>
      </c>
      <c r="R30" s="31">
        <v>0</v>
      </c>
      <c r="S30" s="31">
        <v>2646.2280000000001</v>
      </c>
    </row>
    <row r="31" spans="1:23" ht="15.75" thickBot="1" x14ac:dyDescent="0.3">
      <c r="A31" s="88">
        <v>2002</v>
      </c>
      <c r="B31" s="31">
        <v>14125</v>
      </c>
      <c r="C31" s="31"/>
      <c r="D31" s="31">
        <v>649.75</v>
      </c>
      <c r="E31" s="31">
        <v>13515</v>
      </c>
      <c r="F31" s="31">
        <v>0</v>
      </c>
      <c r="G31" s="31">
        <v>621.69000000000005</v>
      </c>
      <c r="H31" s="31">
        <v>1696</v>
      </c>
      <c r="I31" s="31"/>
      <c r="J31" s="31">
        <v>78.016000000000005</v>
      </c>
      <c r="K31" s="31">
        <v>8000</v>
      </c>
      <c r="L31" s="31"/>
      <c r="M31" s="31">
        <v>288</v>
      </c>
      <c r="N31" s="31"/>
      <c r="O31" s="31"/>
      <c r="P31" s="31"/>
      <c r="Q31" s="31">
        <v>37336</v>
      </c>
      <c r="R31" s="31">
        <v>0</v>
      </c>
      <c r="S31" s="31">
        <v>1637.4560000000001</v>
      </c>
    </row>
    <row r="32" spans="1:23" ht="15.75" thickBot="1" x14ac:dyDescent="0.3">
      <c r="A32" s="88">
        <v>2003</v>
      </c>
      <c r="B32" s="31">
        <v>20950</v>
      </c>
      <c r="C32" s="31"/>
      <c r="D32" s="31">
        <v>963.7</v>
      </c>
      <c r="E32" s="31">
        <v>13400</v>
      </c>
      <c r="F32" s="31">
        <v>0</v>
      </c>
      <c r="G32" s="31">
        <v>616.4</v>
      </c>
      <c r="H32" s="31">
        <v>1830</v>
      </c>
      <c r="I32" s="31"/>
      <c r="J32" s="31">
        <v>84.18</v>
      </c>
      <c r="K32" s="31">
        <v>8000</v>
      </c>
      <c r="L32" s="31"/>
      <c r="M32" s="31">
        <v>288</v>
      </c>
      <c r="N32" s="31">
        <v>5711</v>
      </c>
      <c r="O32" s="31"/>
      <c r="P32" s="31">
        <v>394.05900000000003</v>
      </c>
      <c r="Q32" s="31">
        <v>49891</v>
      </c>
      <c r="R32" s="31">
        <v>0</v>
      </c>
      <c r="S32" s="31">
        <v>2346.3389999999999</v>
      </c>
      <c r="U32" s="35"/>
      <c r="V32" s="35"/>
      <c r="W32" s="35"/>
    </row>
    <row r="33" spans="1:23" ht="15.75" thickBot="1" x14ac:dyDescent="0.3">
      <c r="A33" s="88">
        <v>2004</v>
      </c>
      <c r="B33" s="30">
        <v>20548</v>
      </c>
      <c r="C33" s="30"/>
      <c r="D33" s="30">
        <v>945.20799999999997</v>
      </c>
      <c r="E33" s="30">
        <v>11917</v>
      </c>
      <c r="F33" s="30">
        <v>0</v>
      </c>
      <c r="G33" s="30">
        <v>554.24800000000005</v>
      </c>
      <c r="H33" s="30">
        <v>1197</v>
      </c>
      <c r="I33" s="30"/>
      <c r="J33" s="30">
        <v>55.061999999999998</v>
      </c>
      <c r="K33" s="30">
        <v>8000</v>
      </c>
      <c r="L33" s="30"/>
      <c r="M33" s="30">
        <v>288</v>
      </c>
      <c r="N33" s="30"/>
      <c r="O33" s="30"/>
      <c r="P33" s="30"/>
      <c r="Q33" s="30">
        <v>41662</v>
      </c>
      <c r="R33" s="30">
        <v>0</v>
      </c>
      <c r="S33" s="30">
        <v>1842.518</v>
      </c>
      <c r="U33" s="35"/>
      <c r="V33" s="35"/>
      <c r="W33" s="35"/>
    </row>
    <row r="34" spans="1:23" ht="15.75" thickBot="1" x14ac:dyDescent="0.3">
      <c r="A34" s="88">
        <v>2005</v>
      </c>
      <c r="B34" s="30">
        <v>17553</v>
      </c>
      <c r="C34" s="30"/>
      <c r="D34" s="30">
        <v>807.43799999999999</v>
      </c>
      <c r="E34" s="30">
        <v>5416</v>
      </c>
      <c r="F34" s="30">
        <v>5502</v>
      </c>
      <c r="G34" s="30">
        <v>4367.6459999999997</v>
      </c>
      <c r="H34" s="30">
        <v>1136</v>
      </c>
      <c r="I34" s="30">
        <v>0</v>
      </c>
      <c r="J34" s="30">
        <v>52.256</v>
      </c>
      <c r="K34" s="30">
        <v>8000</v>
      </c>
      <c r="L34" s="30"/>
      <c r="M34" s="30">
        <v>288</v>
      </c>
      <c r="N34" s="30"/>
      <c r="O34" s="30"/>
      <c r="P34" s="30"/>
      <c r="Q34" s="30">
        <v>32105</v>
      </c>
      <c r="R34" s="30">
        <v>5502</v>
      </c>
      <c r="S34" s="30">
        <v>5515.34</v>
      </c>
      <c r="U34" s="35"/>
      <c r="V34" s="35"/>
      <c r="W34" s="35"/>
    </row>
    <row r="35" spans="1:23" ht="15.75" thickBot="1" x14ac:dyDescent="0.3">
      <c r="A35" s="88">
        <v>2006</v>
      </c>
      <c r="B35" s="30">
        <v>17262</v>
      </c>
      <c r="C35" s="30"/>
      <c r="D35" s="30">
        <v>794.05200000000002</v>
      </c>
      <c r="E35" s="30">
        <v>10571</v>
      </c>
      <c r="F35" s="30">
        <v>9904</v>
      </c>
      <c r="G35" s="30">
        <v>7967.8980000000001</v>
      </c>
      <c r="H35" s="30">
        <v>1178</v>
      </c>
      <c r="I35" s="30">
        <v>0</v>
      </c>
      <c r="J35" s="30">
        <v>54.188000000000002</v>
      </c>
      <c r="K35" s="30">
        <v>8000</v>
      </c>
      <c r="L35" s="30"/>
      <c r="M35" s="30">
        <v>288</v>
      </c>
      <c r="N35" s="30"/>
      <c r="O35" s="30"/>
      <c r="P35" s="30"/>
      <c r="Q35" s="30">
        <v>37011</v>
      </c>
      <c r="R35" s="30">
        <v>9904</v>
      </c>
      <c r="S35" s="30">
        <v>9104.1380000000008</v>
      </c>
      <c r="U35" s="35"/>
      <c r="V35" s="35"/>
      <c r="W35" s="35"/>
    </row>
    <row r="36" spans="1:23" ht="15.75" thickBot="1" x14ac:dyDescent="0.3">
      <c r="A36" s="88">
        <v>2007</v>
      </c>
      <c r="B36" s="30">
        <v>14087</v>
      </c>
      <c r="C36" s="30"/>
      <c r="D36" s="30">
        <v>648.00199999999995</v>
      </c>
      <c r="E36" s="30">
        <v>9520</v>
      </c>
      <c r="F36" s="30">
        <v>10273.2001953125</v>
      </c>
      <c r="G36" s="30">
        <v>8011.3561406250001</v>
      </c>
      <c r="H36" s="30">
        <v>1302</v>
      </c>
      <c r="I36" s="30">
        <v>0</v>
      </c>
      <c r="J36" s="30">
        <v>59.892000000000003</v>
      </c>
      <c r="K36" s="30">
        <v>8000</v>
      </c>
      <c r="L36" s="30"/>
      <c r="M36" s="30">
        <v>288</v>
      </c>
      <c r="N36" s="30"/>
      <c r="O36" s="30"/>
      <c r="P36" s="30"/>
      <c r="Q36" s="30">
        <v>32909</v>
      </c>
      <c r="R36" s="30">
        <v>10273.2001953125</v>
      </c>
      <c r="S36" s="30">
        <v>9007.2501406249994</v>
      </c>
      <c r="U36" s="35"/>
      <c r="V36" s="35"/>
      <c r="W36" s="35"/>
    </row>
    <row r="37" spans="1:23" ht="15.75" thickBot="1" x14ac:dyDescent="0.3">
      <c r="A37" s="88">
        <v>2008</v>
      </c>
      <c r="B37" s="30">
        <v>14963</v>
      </c>
      <c r="C37" s="30">
        <v>0</v>
      </c>
      <c r="D37" s="30">
        <v>688.298</v>
      </c>
      <c r="E37" s="30">
        <v>4619</v>
      </c>
      <c r="F37" s="30">
        <v>3359.0272216796898</v>
      </c>
      <c r="G37" s="30">
        <v>2828.50375170898</v>
      </c>
      <c r="H37" s="30">
        <v>1293</v>
      </c>
      <c r="I37" s="30">
        <v>0</v>
      </c>
      <c r="J37" s="30">
        <v>59.478000000000002</v>
      </c>
      <c r="K37" s="30">
        <v>11970</v>
      </c>
      <c r="L37" s="30">
        <v>1643</v>
      </c>
      <c r="M37" s="30">
        <v>692.15700000000004</v>
      </c>
      <c r="N37" s="30">
        <v>0</v>
      </c>
      <c r="O37" s="30">
        <v>0</v>
      </c>
      <c r="P37" s="30">
        <v>0</v>
      </c>
      <c r="Q37" s="30">
        <v>32845</v>
      </c>
      <c r="R37" s="30">
        <v>5002.0272216796893</v>
      </c>
      <c r="S37" s="30">
        <v>4268.4367517089804</v>
      </c>
      <c r="U37" s="35"/>
      <c r="V37" s="35"/>
      <c r="W37" s="35"/>
    </row>
    <row r="38" spans="1:23" ht="15.75" thickBot="1" x14ac:dyDescent="0.3">
      <c r="A38" s="88">
        <v>2009</v>
      </c>
      <c r="B38" s="30">
        <v>13083</v>
      </c>
      <c r="C38" s="30">
        <v>0</v>
      </c>
      <c r="D38" s="30">
        <v>601.81799999999998</v>
      </c>
      <c r="E38" s="30">
        <v>4348</v>
      </c>
      <c r="F38" s="30">
        <v>2003</v>
      </c>
      <c r="G38" s="30">
        <v>1642.1679999999999</v>
      </c>
      <c r="H38" s="30">
        <v>1189</v>
      </c>
      <c r="I38" s="30">
        <v>0</v>
      </c>
      <c r="J38" s="30">
        <v>54.694000000000003</v>
      </c>
      <c r="K38" s="30">
        <v>9177</v>
      </c>
      <c r="L38" s="30">
        <v>1703</v>
      </c>
      <c r="M38" s="30">
        <v>601.149</v>
      </c>
      <c r="N38" s="30">
        <v>0</v>
      </c>
      <c r="O38" s="30">
        <v>0</v>
      </c>
      <c r="P38" s="30">
        <v>0</v>
      </c>
      <c r="Q38" s="30">
        <v>27797</v>
      </c>
      <c r="R38" s="30">
        <v>3706</v>
      </c>
      <c r="S38" s="30">
        <v>2899.8289999999997</v>
      </c>
      <c r="U38" s="35"/>
      <c r="V38" s="35"/>
      <c r="W38" s="35"/>
    </row>
    <row r="39" spans="1:23" ht="15.75" thickBot="1" x14ac:dyDescent="0.3">
      <c r="A39" s="88">
        <v>2010</v>
      </c>
      <c r="B39" s="30">
        <v>13693</v>
      </c>
      <c r="C39" s="30"/>
      <c r="D39" s="30">
        <v>629.87800000000004</v>
      </c>
      <c r="E39" s="30">
        <v>2191</v>
      </c>
      <c r="F39" s="30">
        <v>0</v>
      </c>
      <c r="G39" s="30">
        <v>100.786</v>
      </c>
      <c r="H39" s="30">
        <v>959</v>
      </c>
      <c r="I39" s="30"/>
      <c r="J39" s="30">
        <v>44.113999999999997</v>
      </c>
      <c r="K39" s="30">
        <v>7570</v>
      </c>
      <c r="L39" s="30">
        <v>563</v>
      </c>
      <c r="M39" s="30">
        <v>362.03699999999998</v>
      </c>
      <c r="N39" s="30">
        <v>2689</v>
      </c>
      <c r="O39" s="30"/>
      <c r="P39" s="30">
        <v>185.541</v>
      </c>
      <c r="Q39" s="30">
        <v>27102</v>
      </c>
      <c r="R39" s="30">
        <v>563</v>
      </c>
      <c r="S39" s="30">
        <v>1322.356</v>
      </c>
      <c r="U39" s="35"/>
      <c r="V39" s="35"/>
      <c r="W39" s="35"/>
    </row>
    <row r="40" spans="1:23" ht="15.75" thickBot="1" x14ac:dyDescent="0.3">
      <c r="A40" s="88">
        <v>2011</v>
      </c>
      <c r="B40" s="30">
        <v>10863</v>
      </c>
      <c r="C40" s="30"/>
      <c r="D40" s="30">
        <v>499.69799999999998</v>
      </c>
      <c r="E40" s="30">
        <v>3586</v>
      </c>
      <c r="F40" s="30">
        <v>0</v>
      </c>
      <c r="G40" s="30">
        <v>164.95599999999999</v>
      </c>
      <c r="H40" s="30">
        <v>976</v>
      </c>
      <c r="I40" s="30"/>
      <c r="J40" s="30">
        <v>44.896000000000001</v>
      </c>
      <c r="K40" s="30">
        <v>14677</v>
      </c>
      <c r="L40" s="30">
        <v>2246</v>
      </c>
      <c r="M40" s="30">
        <v>885.48599999999999</v>
      </c>
      <c r="N40" s="30">
        <v>2540</v>
      </c>
      <c r="O40" s="30"/>
      <c r="P40" s="30">
        <v>175.26</v>
      </c>
      <c r="Q40" s="30">
        <v>32642</v>
      </c>
      <c r="R40" s="30">
        <v>2246</v>
      </c>
      <c r="S40" s="30">
        <v>1770.296</v>
      </c>
    </row>
    <row r="41" spans="1:23" ht="15.75" thickBot="1" x14ac:dyDescent="0.3">
      <c r="A41" s="88">
        <v>2012</v>
      </c>
      <c r="B41" s="30">
        <v>8189</v>
      </c>
      <c r="C41" s="30"/>
      <c r="D41" s="30">
        <v>376.69400000000002</v>
      </c>
      <c r="E41" s="30">
        <v>788</v>
      </c>
      <c r="F41" s="30">
        <v>3067</v>
      </c>
      <c r="G41" s="30">
        <v>2661.0059999999999</v>
      </c>
      <c r="H41" s="30">
        <v>575</v>
      </c>
      <c r="I41" s="30">
        <v>0</v>
      </c>
      <c r="J41" s="30">
        <v>26.45</v>
      </c>
      <c r="K41" s="30">
        <v>7017</v>
      </c>
      <c r="L41" s="30"/>
      <c r="M41" s="30">
        <v>252.61199999999999</v>
      </c>
      <c r="N41" s="30">
        <v>421</v>
      </c>
      <c r="O41" s="30"/>
      <c r="P41" s="30">
        <v>29.048999999999999</v>
      </c>
      <c r="Q41" s="30">
        <v>16990</v>
      </c>
      <c r="R41" s="30">
        <v>3067</v>
      </c>
      <c r="S41" s="30">
        <v>3345.8109999999997</v>
      </c>
    </row>
    <row r="42" spans="1:23" ht="15.75" thickBot="1" x14ac:dyDescent="0.3">
      <c r="A42" s="88">
        <v>2013</v>
      </c>
      <c r="B42" s="30">
        <v>8557</v>
      </c>
      <c r="C42" s="30"/>
      <c r="D42" s="30">
        <v>393.62200000000001</v>
      </c>
      <c r="E42" s="30">
        <v>2126</v>
      </c>
      <c r="F42" s="30">
        <v>3163</v>
      </c>
      <c r="G42" s="30">
        <v>2739.0160000000001</v>
      </c>
      <c r="H42" s="30">
        <v>547</v>
      </c>
      <c r="I42" s="30">
        <v>0</v>
      </c>
      <c r="J42" s="30">
        <v>25.161999999999999</v>
      </c>
      <c r="K42" s="30">
        <v>10259</v>
      </c>
      <c r="L42" s="30">
        <v>560</v>
      </c>
      <c r="M42" s="30">
        <v>458.36399999999998</v>
      </c>
      <c r="N42" s="30">
        <v>2024</v>
      </c>
      <c r="O42" s="30">
        <v>958</v>
      </c>
      <c r="P42" s="30">
        <v>323.59199999999998</v>
      </c>
      <c r="Q42" s="30">
        <v>23513</v>
      </c>
      <c r="R42" s="30">
        <v>4681</v>
      </c>
      <c r="S42" s="30">
        <v>3939.7559999999999</v>
      </c>
    </row>
    <row r="43" spans="1:23" ht="15.75" thickBot="1" x14ac:dyDescent="0.3">
      <c r="A43" s="88">
        <v>2014</v>
      </c>
      <c r="B43" s="30">
        <v>11936</v>
      </c>
      <c r="C43" s="30"/>
      <c r="D43" s="30">
        <v>549.05600000000004</v>
      </c>
      <c r="E43" s="30">
        <v>2632</v>
      </c>
      <c r="F43" s="30">
        <v>3317</v>
      </c>
      <c r="G43" s="30">
        <v>3022.1060000000002</v>
      </c>
      <c r="H43" s="30">
        <v>482</v>
      </c>
      <c r="I43" s="30">
        <v>0</v>
      </c>
      <c r="J43" s="30">
        <v>22.172000000000001</v>
      </c>
      <c r="K43" s="30">
        <v>11973</v>
      </c>
      <c r="L43" s="30">
        <v>4692</v>
      </c>
      <c r="M43" s="30">
        <v>1177.056</v>
      </c>
      <c r="N43" s="30">
        <v>2302</v>
      </c>
      <c r="O43" s="30">
        <v>178</v>
      </c>
      <c r="P43" s="30">
        <v>193.01400000000001</v>
      </c>
      <c r="Q43" s="30">
        <v>29325</v>
      </c>
      <c r="R43" s="30">
        <v>8187</v>
      </c>
      <c r="S43" s="30">
        <v>4963.4040000000005</v>
      </c>
    </row>
    <row r="44" spans="1:23" ht="15.75" thickBot="1" x14ac:dyDescent="0.3">
      <c r="A44" s="88">
        <v>2015</v>
      </c>
      <c r="B44" s="30">
        <v>17524</v>
      </c>
      <c r="C44" s="30"/>
      <c r="D44" s="30">
        <v>806.10400000000004</v>
      </c>
      <c r="E44" s="30">
        <v>2434</v>
      </c>
      <c r="F44" s="30">
        <v>2300</v>
      </c>
      <c r="G44" s="30">
        <v>2090.0140000000001</v>
      </c>
      <c r="H44" s="30">
        <v>750</v>
      </c>
      <c r="I44" s="30">
        <v>9</v>
      </c>
      <c r="J44" s="30">
        <v>43.014000000000003</v>
      </c>
      <c r="K44" s="30">
        <v>12760</v>
      </c>
      <c r="L44" s="30"/>
      <c r="M44" s="30">
        <v>459.36</v>
      </c>
      <c r="N44" s="30">
        <v>3442</v>
      </c>
      <c r="O44" s="30">
        <v>0</v>
      </c>
      <c r="P44" s="30">
        <v>237.49799999999999</v>
      </c>
      <c r="Q44" s="30">
        <v>36910</v>
      </c>
      <c r="R44" s="30">
        <v>2309</v>
      </c>
      <c r="S44" s="30">
        <v>3635.9900000000007</v>
      </c>
    </row>
    <row r="45" spans="1:23" ht="15.75" thickBot="1" x14ac:dyDescent="0.3">
      <c r="A45" s="88">
        <v>2016</v>
      </c>
      <c r="B45" s="30">
        <v>9051</v>
      </c>
      <c r="C45" s="30"/>
      <c r="D45" s="30">
        <v>416.346</v>
      </c>
      <c r="E45" s="30">
        <v>1222</v>
      </c>
      <c r="F45" s="30">
        <v>2219</v>
      </c>
      <c r="G45" s="30">
        <v>1851.4159999999999</v>
      </c>
      <c r="H45" s="30">
        <v>392</v>
      </c>
      <c r="I45" s="30">
        <v>0</v>
      </c>
      <c r="J45" s="30">
        <v>18.032</v>
      </c>
      <c r="K45" s="30">
        <v>10043</v>
      </c>
      <c r="L45" s="30">
        <v>2190</v>
      </c>
      <c r="M45" s="30">
        <v>709.75800000000004</v>
      </c>
      <c r="N45" s="30">
        <v>2246</v>
      </c>
      <c r="O45" s="30">
        <v>0</v>
      </c>
      <c r="P45" s="30">
        <v>154.97399999999999</v>
      </c>
      <c r="Q45" s="30">
        <v>22954</v>
      </c>
      <c r="R45" s="30">
        <v>4409</v>
      </c>
      <c r="S45" s="30">
        <v>3150.5259999999998</v>
      </c>
    </row>
    <row r="46" spans="1:23" ht="15.75" thickBot="1" x14ac:dyDescent="0.3">
      <c r="A46" s="88">
        <v>2017</v>
      </c>
      <c r="B46" s="30">
        <v>9015</v>
      </c>
      <c r="C46" s="30"/>
      <c r="D46" s="30">
        <v>415</v>
      </c>
      <c r="E46" s="30">
        <v>1655</v>
      </c>
      <c r="F46" s="30">
        <v>1506</v>
      </c>
      <c r="G46" s="30">
        <v>1300.57</v>
      </c>
      <c r="H46" s="30">
        <v>375</v>
      </c>
      <c r="I46" s="30">
        <v>0</v>
      </c>
      <c r="J46" s="30">
        <v>17.25</v>
      </c>
      <c r="K46" s="30">
        <v>10108</v>
      </c>
      <c r="L46" s="30">
        <v>5308</v>
      </c>
      <c r="M46" s="30">
        <v>1207.8599999999999</v>
      </c>
      <c r="N46" s="30">
        <v>1240</v>
      </c>
      <c r="O46" s="30">
        <v>909</v>
      </c>
      <c r="P46" s="30">
        <v>260.08800000000002</v>
      </c>
      <c r="Q46" s="30">
        <v>22393</v>
      </c>
      <c r="R46" s="30">
        <v>7723</v>
      </c>
      <c r="S46" s="30">
        <v>3200.768</v>
      </c>
    </row>
    <row r="47" spans="1:23" ht="15.75" thickBot="1" x14ac:dyDescent="0.3">
      <c r="A47" s="88">
        <v>2018</v>
      </c>
      <c r="B47" s="30">
        <v>11766</v>
      </c>
      <c r="C47" s="30"/>
      <c r="D47" s="30">
        <v>541</v>
      </c>
      <c r="E47" s="30">
        <v>0</v>
      </c>
      <c r="F47" s="30">
        <v>1378</v>
      </c>
      <c r="G47" s="30">
        <v>1119</v>
      </c>
      <c r="H47" s="30">
        <v>671</v>
      </c>
      <c r="I47" s="30">
        <v>20</v>
      </c>
      <c r="J47" s="30">
        <v>50</v>
      </c>
      <c r="K47" s="30">
        <v>5821</v>
      </c>
      <c r="L47" s="30">
        <v>5980</v>
      </c>
      <c r="M47" s="30">
        <v>1160</v>
      </c>
      <c r="N47" s="30">
        <v>0</v>
      </c>
      <c r="O47" s="30">
        <v>0</v>
      </c>
      <c r="P47" s="30">
        <v>0</v>
      </c>
      <c r="Q47" s="30">
        <v>18258</v>
      </c>
      <c r="R47" s="30">
        <v>7378</v>
      </c>
      <c r="S47" s="30">
        <v>2870</v>
      </c>
    </row>
    <row r="48" spans="1:23" ht="15.75" thickBot="1" x14ac:dyDescent="0.3">
      <c r="A48" s="88">
        <v>2019</v>
      </c>
      <c r="B48" s="30">
        <v>9260</v>
      </c>
      <c r="C48" s="30"/>
      <c r="D48" s="30">
        <v>426</v>
      </c>
      <c r="E48" s="30">
        <v>0</v>
      </c>
      <c r="F48" s="30">
        <v>1010</v>
      </c>
      <c r="G48" s="30">
        <v>896</v>
      </c>
      <c r="H48" s="30">
        <v>462</v>
      </c>
      <c r="I48" s="30">
        <v>11</v>
      </c>
      <c r="J48" s="30">
        <v>32</v>
      </c>
      <c r="K48" s="30">
        <v>15152</v>
      </c>
      <c r="L48" s="30">
        <v>11129</v>
      </c>
      <c r="M48" s="30">
        <v>2315</v>
      </c>
      <c r="N48" s="30">
        <v>0</v>
      </c>
      <c r="O48" s="30">
        <v>0</v>
      </c>
      <c r="P48" s="30">
        <v>0</v>
      </c>
      <c r="Q48" s="30">
        <v>24874</v>
      </c>
      <c r="R48" s="30">
        <v>12150</v>
      </c>
      <c r="S48" s="30">
        <v>3669</v>
      </c>
    </row>
    <row r="49" spans="1:19" ht="15.75" thickBot="1" x14ac:dyDescent="0.3">
      <c r="A49" s="9">
        <v>2020</v>
      </c>
      <c r="B49" s="79">
        <v>7675</v>
      </c>
      <c r="C49" s="79"/>
      <c r="D49" s="79">
        <v>353.05</v>
      </c>
      <c r="E49" s="79">
        <v>0</v>
      </c>
      <c r="F49" s="79">
        <v>202</v>
      </c>
      <c r="G49" s="79">
        <v>153.124</v>
      </c>
      <c r="H49" s="79">
        <v>537</v>
      </c>
      <c r="I49" s="79">
        <v>13</v>
      </c>
      <c r="J49" s="79">
        <v>37</v>
      </c>
      <c r="K49" s="79">
        <v>8247</v>
      </c>
      <c r="L49" s="79">
        <v>5642</v>
      </c>
      <c r="M49" s="79">
        <v>1193.97</v>
      </c>
      <c r="N49" s="79">
        <v>0</v>
      </c>
      <c r="O49" s="79">
        <v>0</v>
      </c>
      <c r="P49" s="79">
        <v>0</v>
      </c>
      <c r="Q49" s="79">
        <v>16459</v>
      </c>
      <c r="R49" s="79">
        <v>5857</v>
      </c>
      <c r="S49" s="79">
        <v>1737.144</v>
      </c>
    </row>
    <row r="50" spans="1:19" ht="15.75" thickBot="1" x14ac:dyDescent="0.3">
      <c r="A50" s="9">
        <v>2021</v>
      </c>
      <c r="B50" s="79">
        <v>12590</v>
      </c>
      <c r="C50" s="79">
        <v>182</v>
      </c>
      <c r="D50" s="79">
        <v>751.31200000000001</v>
      </c>
      <c r="E50" s="79">
        <v>0</v>
      </c>
      <c r="F50" s="79">
        <v>159</v>
      </c>
      <c r="G50" s="79">
        <v>114.48</v>
      </c>
      <c r="H50" s="79">
        <v>477</v>
      </c>
      <c r="I50" s="79">
        <v>5</v>
      </c>
      <c r="J50" s="79">
        <v>26.672000000000001</v>
      </c>
      <c r="K50" s="79">
        <v>7383</v>
      </c>
      <c r="L50" s="79">
        <v>9642</v>
      </c>
      <c r="M50" s="79">
        <v>1798.866</v>
      </c>
      <c r="N50" s="79"/>
      <c r="O50" s="79"/>
      <c r="P50" s="79"/>
      <c r="Q50" s="79">
        <v>20450</v>
      </c>
      <c r="R50" s="79">
        <v>9988</v>
      </c>
      <c r="S50" s="79">
        <v>2691.33</v>
      </c>
    </row>
    <row r="51" spans="1:19" ht="15.75" thickBot="1" x14ac:dyDescent="0.3">
      <c r="A51" s="64">
        <v>2022</v>
      </c>
      <c r="B51" s="160">
        <v>6992</v>
      </c>
      <c r="C51" s="160"/>
      <c r="D51" s="160">
        <v>321.63200000000001</v>
      </c>
      <c r="E51" s="160">
        <v>0</v>
      </c>
      <c r="F51" s="160">
        <v>2284</v>
      </c>
      <c r="G51" s="160">
        <v>1925.3979999999999</v>
      </c>
      <c r="H51" s="157">
        <v>888</v>
      </c>
      <c r="I51" s="157">
        <v>12</v>
      </c>
      <c r="J51" s="157">
        <v>52.2</v>
      </c>
      <c r="K51" s="157">
        <v>10012</v>
      </c>
      <c r="L51" s="157">
        <v>4432</v>
      </c>
      <c r="M51" s="157">
        <v>1065.1199999999999</v>
      </c>
      <c r="N51" s="157"/>
      <c r="O51" s="157"/>
      <c r="P51" s="157"/>
      <c r="Q51" s="157">
        <v>17892</v>
      </c>
      <c r="R51" s="157">
        <v>6728</v>
      </c>
      <c r="S51" s="157">
        <v>3364.35</v>
      </c>
    </row>
    <row r="52" spans="1:19" x14ac:dyDescent="0.25">
      <c r="A52" s="37"/>
      <c r="B52" s="36"/>
      <c r="C52" s="36"/>
      <c r="D52" s="36"/>
      <c r="E52" s="36"/>
      <c r="F52" s="36"/>
      <c r="G52" s="36"/>
    </row>
    <row r="53" spans="1:19" x14ac:dyDescent="0.25">
      <c r="A53" s="37"/>
      <c r="B53" s="36"/>
      <c r="C53" s="36"/>
      <c r="D53" s="36"/>
      <c r="E53" s="36"/>
      <c r="F53" s="36"/>
      <c r="G53" s="36"/>
    </row>
    <row r="100" spans="1:53" s="75" customFormat="1" x14ac:dyDescent="0.25">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6"/>
      <c r="AO100" s="76"/>
      <c r="AP100" s="76"/>
      <c r="AQ100" s="76"/>
      <c r="AR100" s="76"/>
      <c r="AS100" s="76"/>
      <c r="AT100" s="76"/>
      <c r="AU100" s="76"/>
      <c r="AV100" s="76"/>
      <c r="AW100" s="76"/>
      <c r="AX100" s="76"/>
      <c r="AY100" s="76"/>
      <c r="AZ100" s="76"/>
      <c r="BA100" s="76"/>
    </row>
    <row r="102" spans="1:53" ht="15.75" thickBot="1" x14ac:dyDescent="0.3">
      <c r="A102" s="21" t="s">
        <v>134</v>
      </c>
    </row>
    <row r="103" spans="1:53" ht="15.75" customHeight="1" thickBot="1" x14ac:dyDescent="0.3">
      <c r="A103" s="251" t="s">
        <v>5</v>
      </c>
      <c r="B103" s="253" t="s">
        <v>42</v>
      </c>
      <c r="C103" s="254"/>
      <c r="D103" s="255"/>
      <c r="E103" s="253" t="s">
        <v>43</v>
      </c>
      <c r="F103" s="254"/>
      <c r="G103" s="255"/>
      <c r="H103" s="253" t="s">
        <v>44</v>
      </c>
      <c r="I103" s="254"/>
      <c r="J103" s="255"/>
      <c r="K103" s="253" t="s">
        <v>45</v>
      </c>
      <c r="L103" s="254"/>
      <c r="M103" s="255"/>
      <c r="N103" s="253" t="s">
        <v>46</v>
      </c>
      <c r="O103" s="254"/>
      <c r="P103" s="255"/>
      <c r="Q103" s="253" t="s">
        <v>9</v>
      </c>
      <c r="R103" s="254"/>
      <c r="S103" s="255"/>
    </row>
    <row r="104" spans="1:53" ht="15.75" thickBot="1" x14ac:dyDescent="0.3">
      <c r="A104" s="256"/>
      <c r="B104" s="38" t="s">
        <v>29</v>
      </c>
      <c r="C104" s="93" t="s">
        <v>30</v>
      </c>
      <c r="D104" s="93" t="s">
        <v>21</v>
      </c>
      <c r="E104" s="29" t="s">
        <v>29</v>
      </c>
      <c r="F104" s="29" t="s">
        <v>30</v>
      </c>
      <c r="G104" s="29" t="s">
        <v>21</v>
      </c>
      <c r="H104" s="29" t="s">
        <v>29</v>
      </c>
      <c r="I104" s="29" t="s">
        <v>30</v>
      </c>
      <c r="J104" s="29" t="s">
        <v>21</v>
      </c>
      <c r="K104" s="29" t="s">
        <v>29</v>
      </c>
      <c r="L104" s="29" t="s">
        <v>30</v>
      </c>
      <c r="M104" s="29" t="s">
        <v>21</v>
      </c>
      <c r="N104" s="29" t="s">
        <v>29</v>
      </c>
      <c r="O104" s="29" t="s">
        <v>30</v>
      </c>
      <c r="P104" s="29" t="s">
        <v>21</v>
      </c>
      <c r="Q104" s="29" t="s">
        <v>29</v>
      </c>
      <c r="R104" s="29" t="s">
        <v>30</v>
      </c>
      <c r="S104" s="29" t="s">
        <v>21</v>
      </c>
    </row>
    <row r="105" spans="1:53" ht="15.75" thickBot="1" x14ac:dyDescent="0.3">
      <c r="A105" s="77" t="s">
        <v>13</v>
      </c>
      <c r="B105" s="79">
        <f>IFERROR(AVERAGEIFS(B$2:B$81,$A$2:$A$81,"&gt;=1975",$A$2:$A$81,"&lt;=1978"),"")</f>
        <v>4801.75</v>
      </c>
      <c r="C105" s="79" t="str">
        <f t="shared" ref="C105:S105" si="0">IFERROR(AVERAGEIFS(C$2:C$81,$A$2:$A$81,"&gt;=1975",$A$2:$A$81,"&lt;=1978"),"")</f>
        <v/>
      </c>
      <c r="D105" s="79">
        <f t="shared" si="0"/>
        <v>220.88050000000001</v>
      </c>
      <c r="E105" s="79">
        <f t="shared" si="0"/>
        <v>28073</v>
      </c>
      <c r="F105" s="79">
        <f t="shared" si="0"/>
        <v>0</v>
      </c>
      <c r="G105" s="79">
        <f t="shared" si="0"/>
        <v>1291.3579999999999</v>
      </c>
      <c r="H105" s="79">
        <f t="shared" si="0"/>
        <v>257</v>
      </c>
      <c r="I105" s="79" t="str">
        <f t="shared" si="0"/>
        <v/>
      </c>
      <c r="J105" s="79">
        <f t="shared" si="0"/>
        <v>11.822000000000001</v>
      </c>
      <c r="K105" s="79">
        <f t="shared" si="0"/>
        <v>1669</v>
      </c>
      <c r="L105" s="79" t="str">
        <f t="shared" si="0"/>
        <v/>
      </c>
      <c r="M105" s="79">
        <f t="shared" si="0"/>
        <v>60.084000000000003</v>
      </c>
      <c r="N105" s="79">
        <f t="shared" si="0"/>
        <v>4384</v>
      </c>
      <c r="O105" s="79" t="str">
        <f t="shared" si="0"/>
        <v/>
      </c>
      <c r="P105" s="79">
        <f t="shared" si="0"/>
        <v>302.49599999999998</v>
      </c>
      <c r="Q105" s="79">
        <f t="shared" si="0"/>
        <v>36158.25</v>
      </c>
      <c r="R105" s="79">
        <f t="shared" si="0"/>
        <v>0</v>
      </c>
      <c r="S105" s="79">
        <f t="shared" si="0"/>
        <v>1705.3505</v>
      </c>
    </row>
    <row r="106" spans="1:53" ht="15.75" thickBot="1" x14ac:dyDescent="0.3">
      <c r="A106" s="77" t="s">
        <v>14</v>
      </c>
      <c r="B106" s="79">
        <f>IFERROR(AVERAGEIFS(B$2:B$81,$A$2:$A$81,"&gt;=1979",$A$2:$A$81,"&lt;=1984"),"")</f>
        <v>11116.166666666666</v>
      </c>
      <c r="C106" s="79" t="str">
        <f t="shared" ref="C106:S106" si="1">IFERROR(AVERAGEIFS(C$2:C$81,$A$2:$A$81,"&gt;=1979",$A$2:$A$81,"&lt;=1984"),"")</f>
        <v/>
      </c>
      <c r="D106" s="79">
        <f t="shared" si="1"/>
        <v>511.34366666666665</v>
      </c>
      <c r="E106" s="79">
        <f t="shared" si="1"/>
        <v>33477.833333333336</v>
      </c>
      <c r="F106" s="79">
        <f t="shared" si="1"/>
        <v>0</v>
      </c>
      <c r="G106" s="79">
        <f t="shared" si="1"/>
        <v>1539.9803333333336</v>
      </c>
      <c r="H106" s="79">
        <f t="shared" si="1"/>
        <v>375.33333333333331</v>
      </c>
      <c r="I106" s="79" t="str">
        <f t="shared" si="1"/>
        <v/>
      </c>
      <c r="J106" s="79">
        <f t="shared" si="1"/>
        <v>17.265333333333334</v>
      </c>
      <c r="K106" s="79">
        <f t="shared" si="1"/>
        <v>3217</v>
      </c>
      <c r="L106" s="79" t="str">
        <f t="shared" si="1"/>
        <v/>
      </c>
      <c r="M106" s="79">
        <f t="shared" si="1"/>
        <v>115.812</v>
      </c>
      <c r="N106" s="79">
        <f t="shared" si="1"/>
        <v>3435.6666666666665</v>
      </c>
      <c r="O106" s="79" t="str">
        <f t="shared" si="1"/>
        <v/>
      </c>
      <c r="P106" s="79">
        <f t="shared" si="1"/>
        <v>237.06100000000001</v>
      </c>
      <c r="Q106" s="79">
        <f t="shared" si="1"/>
        <v>51622</v>
      </c>
      <c r="R106" s="79">
        <f t="shared" si="1"/>
        <v>0</v>
      </c>
      <c r="S106" s="79">
        <f t="shared" si="1"/>
        <v>2421.4623333333334</v>
      </c>
    </row>
    <row r="107" spans="1:53" ht="15.75" thickBot="1" x14ac:dyDescent="0.3">
      <c r="A107" s="77" t="s">
        <v>15</v>
      </c>
      <c r="B107" s="79">
        <f>IFERROR(AVERAGEIFS(B$2:B$81,$A$2:$A$81,"&gt;=1985",$A$2:$A$81,"&lt;=1995"),"")</f>
        <v>20710.545454545456</v>
      </c>
      <c r="C107" s="79" t="str">
        <f t="shared" ref="C107:S107" si="2">IFERROR(AVERAGEIFS(C$2:C$81,$A$2:$A$81,"&gt;=1985",$A$2:$A$81,"&lt;=1995"),"")</f>
        <v/>
      </c>
      <c r="D107" s="79">
        <f t="shared" si="2"/>
        <v>952.68509090909095</v>
      </c>
      <c r="E107" s="79">
        <f t="shared" si="2"/>
        <v>29739.909090909092</v>
      </c>
      <c r="F107" s="79">
        <f t="shared" si="2"/>
        <v>0</v>
      </c>
      <c r="G107" s="79">
        <f t="shared" si="2"/>
        <v>1368.0358181818181</v>
      </c>
      <c r="H107" s="79">
        <f t="shared" si="2"/>
        <v>633.81818181818187</v>
      </c>
      <c r="I107" s="79" t="str">
        <f t="shared" si="2"/>
        <v/>
      </c>
      <c r="J107" s="79">
        <f t="shared" si="2"/>
        <v>29.155636363636368</v>
      </c>
      <c r="K107" s="79">
        <f t="shared" si="2"/>
        <v>3989.181818181818</v>
      </c>
      <c r="L107" s="79" t="str">
        <f t="shared" si="2"/>
        <v/>
      </c>
      <c r="M107" s="79">
        <f t="shared" si="2"/>
        <v>143.61054545454547</v>
      </c>
      <c r="N107" s="79">
        <f t="shared" si="2"/>
        <v>4514.363636363636</v>
      </c>
      <c r="O107" s="79" t="str">
        <f t="shared" si="2"/>
        <v/>
      </c>
      <c r="P107" s="79">
        <f t="shared" si="2"/>
        <v>311.49109090909093</v>
      </c>
      <c r="Q107" s="79">
        <f t="shared" si="2"/>
        <v>59587.818181818184</v>
      </c>
      <c r="R107" s="79">
        <f t="shared" si="2"/>
        <v>0</v>
      </c>
      <c r="S107" s="79">
        <f t="shared" si="2"/>
        <v>2804.9781818181818</v>
      </c>
    </row>
    <row r="108" spans="1:53" ht="15.75" thickBot="1" x14ac:dyDescent="0.3">
      <c r="A108" s="77" t="s">
        <v>16</v>
      </c>
      <c r="B108" s="79">
        <f>IFERROR(AVERAGEIFS(B$2:B$81,$A$2:$A$81,"&gt;=1996",$A$2:$A$81,"&lt;=1998"),"")</f>
        <v>16192.333333333334</v>
      </c>
      <c r="C108" s="79" t="str">
        <f t="shared" ref="C108:S108" si="3">IFERROR(AVERAGEIFS(C$2:C$81,$A$2:$A$81,"&gt;=1996",$A$2:$A$81,"&lt;=1998"),"")</f>
        <v/>
      </c>
      <c r="D108" s="79">
        <f t="shared" si="3"/>
        <v>744.84733333333327</v>
      </c>
      <c r="E108" s="79">
        <f t="shared" si="3"/>
        <v>19185.333333333332</v>
      </c>
      <c r="F108" s="79">
        <f t="shared" si="3"/>
        <v>0</v>
      </c>
      <c r="G108" s="79">
        <f t="shared" si="3"/>
        <v>2403.2940000000003</v>
      </c>
      <c r="H108" s="79">
        <f t="shared" si="3"/>
        <v>1904</v>
      </c>
      <c r="I108" s="79" t="str">
        <f t="shared" si="3"/>
        <v/>
      </c>
      <c r="J108" s="79">
        <f t="shared" si="3"/>
        <v>87.584000000000003</v>
      </c>
      <c r="K108" s="79">
        <f t="shared" si="3"/>
        <v>2710.6666666666665</v>
      </c>
      <c r="L108" s="79" t="str">
        <f t="shared" si="3"/>
        <v/>
      </c>
      <c r="M108" s="79">
        <f t="shared" si="3"/>
        <v>97.584000000000003</v>
      </c>
      <c r="N108" s="79">
        <f t="shared" si="3"/>
        <v>1250</v>
      </c>
      <c r="O108" s="79" t="str">
        <f t="shared" si="3"/>
        <v/>
      </c>
      <c r="P108" s="79">
        <f t="shared" si="3"/>
        <v>86.25</v>
      </c>
      <c r="Q108" s="79">
        <f t="shared" si="3"/>
        <v>40409</v>
      </c>
      <c r="R108" s="79">
        <f t="shared" si="3"/>
        <v>0</v>
      </c>
      <c r="S108" s="79">
        <f t="shared" si="3"/>
        <v>3362.0593333333331</v>
      </c>
    </row>
    <row r="109" spans="1:53" ht="15.75" thickBot="1" x14ac:dyDescent="0.3">
      <c r="A109" s="5" t="s">
        <v>17</v>
      </c>
      <c r="B109" s="79">
        <f>IFERROR(AVERAGEIFS(B$2:B$81,$A$2:$A$81,"&gt;=1999",$A$2:$A$81,"&lt;=2008"),"")</f>
        <v>19387.099999999999</v>
      </c>
      <c r="C109" s="79">
        <f t="shared" ref="C109:S109" si="4">IFERROR(AVERAGEIFS(C$2:C$81,$A$2:$A$81,"&gt;=1999",$A$2:$A$81,"&lt;=2008"),"")</f>
        <v>0</v>
      </c>
      <c r="D109" s="79">
        <f t="shared" si="4"/>
        <v>891.80660000000012</v>
      </c>
      <c r="E109" s="79">
        <f t="shared" si="4"/>
        <v>12000.2</v>
      </c>
      <c r="F109" s="79">
        <f t="shared" si="4"/>
        <v>2903.822741699219</v>
      </c>
      <c r="G109" s="79">
        <f t="shared" si="4"/>
        <v>2732.7223892333982</v>
      </c>
      <c r="H109" s="79">
        <f t="shared" si="4"/>
        <v>1823.3</v>
      </c>
      <c r="I109" s="79">
        <f t="shared" si="4"/>
        <v>0</v>
      </c>
      <c r="J109" s="79">
        <f t="shared" si="4"/>
        <v>83.871799999999993</v>
      </c>
      <c r="K109" s="79">
        <f t="shared" si="4"/>
        <v>9127</v>
      </c>
      <c r="L109" s="79">
        <f t="shared" si="4"/>
        <v>1643</v>
      </c>
      <c r="M109" s="79">
        <f t="shared" si="4"/>
        <v>354.69570000000004</v>
      </c>
      <c r="N109" s="79">
        <f t="shared" si="4"/>
        <v>2855.5</v>
      </c>
      <c r="O109" s="79">
        <f t="shared" si="4"/>
        <v>0</v>
      </c>
      <c r="P109" s="79">
        <f t="shared" si="4"/>
        <v>197.02950000000001</v>
      </c>
      <c r="Q109" s="79">
        <f t="shared" si="4"/>
        <v>42908.7</v>
      </c>
      <c r="R109" s="79">
        <f t="shared" si="4"/>
        <v>3068.1227416992188</v>
      </c>
      <c r="S109" s="79">
        <f t="shared" si="4"/>
        <v>4102.5023892333975</v>
      </c>
    </row>
    <row r="110" spans="1:53" ht="15.75" thickBot="1" x14ac:dyDescent="0.3">
      <c r="A110" s="23">
        <v>2009</v>
      </c>
      <c r="B110" s="30">
        <f t="shared" ref="B110:K123" si="5">IF(VLOOKUP($A110,$A$3:$Z$91,COLUMN(B110),FALSE)="","",VLOOKUP($A110,$A$3:$Z$91,COLUMN(B110),FALSE))</f>
        <v>13083</v>
      </c>
      <c r="C110" s="30">
        <f t="shared" si="5"/>
        <v>0</v>
      </c>
      <c r="D110" s="30">
        <f t="shared" si="5"/>
        <v>601.81799999999998</v>
      </c>
      <c r="E110" s="30">
        <f t="shared" si="5"/>
        <v>4348</v>
      </c>
      <c r="F110" s="30">
        <f t="shared" si="5"/>
        <v>2003</v>
      </c>
      <c r="G110" s="30">
        <f t="shared" si="5"/>
        <v>1642.1679999999999</v>
      </c>
      <c r="H110" s="30">
        <f t="shared" si="5"/>
        <v>1189</v>
      </c>
      <c r="I110" s="30">
        <f t="shared" si="5"/>
        <v>0</v>
      </c>
      <c r="J110" s="30">
        <f t="shared" si="5"/>
        <v>54.694000000000003</v>
      </c>
      <c r="K110" s="30">
        <f t="shared" si="5"/>
        <v>9177</v>
      </c>
      <c r="L110" s="30">
        <f t="shared" ref="L110:S123" si="6">IF(VLOOKUP($A110,$A$3:$Z$91,COLUMN(L110),FALSE)="","",VLOOKUP($A110,$A$3:$Z$91,COLUMN(L110),FALSE))</f>
        <v>1703</v>
      </c>
      <c r="M110" s="30">
        <f t="shared" si="6"/>
        <v>601.149</v>
      </c>
      <c r="N110" s="30">
        <f t="shared" si="6"/>
        <v>0</v>
      </c>
      <c r="O110" s="30">
        <f t="shared" si="6"/>
        <v>0</v>
      </c>
      <c r="P110" s="30">
        <f t="shared" si="6"/>
        <v>0</v>
      </c>
      <c r="Q110" s="30">
        <f t="shared" si="6"/>
        <v>27797</v>
      </c>
      <c r="R110" s="30">
        <f t="shared" si="6"/>
        <v>3706</v>
      </c>
      <c r="S110" s="30">
        <f t="shared" si="6"/>
        <v>2899.8289999999997</v>
      </c>
      <c r="U110" s="35"/>
      <c r="V110" s="35"/>
      <c r="W110" s="35"/>
    </row>
    <row r="111" spans="1:53" ht="15.75" thickBot="1" x14ac:dyDescent="0.3">
      <c r="A111" s="23">
        <v>2010</v>
      </c>
      <c r="B111" s="30">
        <f t="shared" si="5"/>
        <v>13693</v>
      </c>
      <c r="C111" s="30" t="str">
        <f t="shared" si="5"/>
        <v/>
      </c>
      <c r="D111" s="30">
        <f t="shared" si="5"/>
        <v>629.87800000000004</v>
      </c>
      <c r="E111" s="30">
        <f t="shared" si="5"/>
        <v>2191</v>
      </c>
      <c r="F111" s="30">
        <f t="shared" si="5"/>
        <v>0</v>
      </c>
      <c r="G111" s="30">
        <f t="shared" si="5"/>
        <v>100.786</v>
      </c>
      <c r="H111" s="30">
        <f t="shared" si="5"/>
        <v>959</v>
      </c>
      <c r="I111" s="30" t="str">
        <f t="shared" si="5"/>
        <v/>
      </c>
      <c r="J111" s="30">
        <f t="shared" si="5"/>
        <v>44.113999999999997</v>
      </c>
      <c r="K111" s="30">
        <f t="shared" si="5"/>
        <v>7570</v>
      </c>
      <c r="L111" s="30">
        <f t="shared" si="6"/>
        <v>563</v>
      </c>
      <c r="M111" s="30">
        <f t="shared" si="6"/>
        <v>362.03699999999998</v>
      </c>
      <c r="N111" s="30">
        <f t="shared" si="6"/>
        <v>2689</v>
      </c>
      <c r="O111" s="30" t="str">
        <f t="shared" si="6"/>
        <v/>
      </c>
      <c r="P111" s="30">
        <f t="shared" si="6"/>
        <v>185.541</v>
      </c>
      <c r="Q111" s="30">
        <f t="shared" si="6"/>
        <v>27102</v>
      </c>
      <c r="R111" s="30">
        <f t="shared" si="6"/>
        <v>563</v>
      </c>
      <c r="S111" s="30">
        <f t="shared" si="6"/>
        <v>1322.356</v>
      </c>
      <c r="U111" s="35"/>
      <c r="V111" s="35"/>
      <c r="W111" s="35"/>
    </row>
    <row r="112" spans="1:53" ht="15.75" thickBot="1" x14ac:dyDescent="0.3">
      <c r="A112" s="23">
        <v>2011</v>
      </c>
      <c r="B112" s="30">
        <f t="shared" si="5"/>
        <v>10863</v>
      </c>
      <c r="C112" s="30" t="str">
        <f t="shared" si="5"/>
        <v/>
      </c>
      <c r="D112" s="30">
        <f t="shared" si="5"/>
        <v>499.69799999999998</v>
      </c>
      <c r="E112" s="30">
        <f t="shared" si="5"/>
        <v>3586</v>
      </c>
      <c r="F112" s="30">
        <f t="shared" si="5"/>
        <v>0</v>
      </c>
      <c r="G112" s="30">
        <f t="shared" si="5"/>
        <v>164.95599999999999</v>
      </c>
      <c r="H112" s="30">
        <f t="shared" si="5"/>
        <v>976</v>
      </c>
      <c r="I112" s="30" t="str">
        <f t="shared" si="5"/>
        <v/>
      </c>
      <c r="J112" s="30">
        <f t="shared" si="5"/>
        <v>44.896000000000001</v>
      </c>
      <c r="K112" s="30">
        <f t="shared" si="5"/>
        <v>14677</v>
      </c>
      <c r="L112" s="30">
        <f t="shared" si="6"/>
        <v>2246</v>
      </c>
      <c r="M112" s="30">
        <f t="shared" si="6"/>
        <v>885.48599999999999</v>
      </c>
      <c r="N112" s="30">
        <f t="shared" si="6"/>
        <v>2540</v>
      </c>
      <c r="O112" s="30" t="str">
        <f t="shared" si="6"/>
        <v/>
      </c>
      <c r="P112" s="30">
        <f t="shared" si="6"/>
        <v>175.26</v>
      </c>
      <c r="Q112" s="30">
        <f t="shared" si="6"/>
        <v>32642</v>
      </c>
      <c r="R112" s="30">
        <f t="shared" si="6"/>
        <v>2246</v>
      </c>
      <c r="S112" s="30">
        <f t="shared" si="6"/>
        <v>1770.296</v>
      </c>
    </row>
    <row r="113" spans="1:19" ht="15.75" thickBot="1" x14ac:dyDescent="0.3">
      <c r="A113" s="23">
        <v>2012</v>
      </c>
      <c r="B113" s="30">
        <f t="shared" si="5"/>
        <v>8189</v>
      </c>
      <c r="C113" s="30" t="str">
        <f t="shared" si="5"/>
        <v/>
      </c>
      <c r="D113" s="30">
        <f t="shared" si="5"/>
        <v>376.69400000000002</v>
      </c>
      <c r="E113" s="30">
        <f t="shared" si="5"/>
        <v>788</v>
      </c>
      <c r="F113" s="30">
        <f t="shared" si="5"/>
        <v>3067</v>
      </c>
      <c r="G113" s="30">
        <f t="shared" si="5"/>
        <v>2661.0059999999999</v>
      </c>
      <c r="H113" s="30">
        <f t="shared" si="5"/>
        <v>575</v>
      </c>
      <c r="I113" s="30">
        <f t="shared" si="5"/>
        <v>0</v>
      </c>
      <c r="J113" s="30">
        <f t="shared" si="5"/>
        <v>26.45</v>
      </c>
      <c r="K113" s="30">
        <f t="shared" si="5"/>
        <v>7017</v>
      </c>
      <c r="L113" s="30" t="str">
        <f t="shared" si="6"/>
        <v/>
      </c>
      <c r="M113" s="30">
        <f t="shared" si="6"/>
        <v>252.61199999999999</v>
      </c>
      <c r="N113" s="30">
        <f t="shared" si="6"/>
        <v>421</v>
      </c>
      <c r="O113" s="30" t="str">
        <f t="shared" si="6"/>
        <v/>
      </c>
      <c r="P113" s="30">
        <f t="shared" si="6"/>
        <v>29.048999999999999</v>
      </c>
      <c r="Q113" s="30">
        <f t="shared" si="6"/>
        <v>16990</v>
      </c>
      <c r="R113" s="30">
        <f t="shared" si="6"/>
        <v>3067</v>
      </c>
      <c r="S113" s="30">
        <f t="shared" si="6"/>
        <v>3345.8109999999997</v>
      </c>
    </row>
    <row r="114" spans="1:19" ht="15.75" thickBot="1" x14ac:dyDescent="0.3">
      <c r="A114" s="23">
        <v>2013</v>
      </c>
      <c r="B114" s="30">
        <f t="shared" si="5"/>
        <v>8557</v>
      </c>
      <c r="C114" s="30" t="str">
        <f t="shared" si="5"/>
        <v/>
      </c>
      <c r="D114" s="30">
        <f t="shared" si="5"/>
        <v>393.62200000000001</v>
      </c>
      <c r="E114" s="30">
        <f t="shared" si="5"/>
        <v>2126</v>
      </c>
      <c r="F114" s="30">
        <f t="shared" si="5"/>
        <v>3163</v>
      </c>
      <c r="G114" s="30">
        <f t="shared" si="5"/>
        <v>2739.0160000000001</v>
      </c>
      <c r="H114" s="30">
        <f t="shared" si="5"/>
        <v>547</v>
      </c>
      <c r="I114" s="30">
        <f t="shared" si="5"/>
        <v>0</v>
      </c>
      <c r="J114" s="30">
        <f t="shared" si="5"/>
        <v>25.161999999999999</v>
      </c>
      <c r="K114" s="30">
        <f t="shared" si="5"/>
        <v>10259</v>
      </c>
      <c r="L114" s="30">
        <f t="shared" si="6"/>
        <v>560</v>
      </c>
      <c r="M114" s="30">
        <f t="shared" si="6"/>
        <v>458.36399999999998</v>
      </c>
      <c r="N114" s="30">
        <f t="shared" si="6"/>
        <v>2024</v>
      </c>
      <c r="O114" s="30">
        <f t="shared" si="6"/>
        <v>958</v>
      </c>
      <c r="P114" s="30">
        <f t="shared" si="6"/>
        <v>323.59199999999998</v>
      </c>
      <c r="Q114" s="30">
        <f t="shared" si="6"/>
        <v>23513</v>
      </c>
      <c r="R114" s="30">
        <f t="shared" si="6"/>
        <v>4681</v>
      </c>
      <c r="S114" s="30">
        <f t="shared" si="6"/>
        <v>3939.7559999999999</v>
      </c>
    </row>
    <row r="115" spans="1:19" ht="15.75" thickBot="1" x14ac:dyDescent="0.3">
      <c r="A115" s="23">
        <v>2014</v>
      </c>
      <c r="B115" s="30">
        <f t="shared" si="5"/>
        <v>11936</v>
      </c>
      <c r="C115" s="30" t="str">
        <f t="shared" si="5"/>
        <v/>
      </c>
      <c r="D115" s="30">
        <f t="shared" si="5"/>
        <v>549.05600000000004</v>
      </c>
      <c r="E115" s="30">
        <f t="shared" si="5"/>
        <v>2632</v>
      </c>
      <c r="F115" s="30">
        <f t="shared" si="5"/>
        <v>3317</v>
      </c>
      <c r="G115" s="30">
        <f t="shared" si="5"/>
        <v>3022.1060000000002</v>
      </c>
      <c r="H115" s="30">
        <f t="shared" si="5"/>
        <v>482</v>
      </c>
      <c r="I115" s="30">
        <f t="shared" si="5"/>
        <v>0</v>
      </c>
      <c r="J115" s="30">
        <f t="shared" si="5"/>
        <v>22.172000000000001</v>
      </c>
      <c r="K115" s="30">
        <f t="shared" si="5"/>
        <v>11973</v>
      </c>
      <c r="L115" s="30">
        <f t="shared" si="6"/>
        <v>4692</v>
      </c>
      <c r="M115" s="30">
        <f t="shared" si="6"/>
        <v>1177.056</v>
      </c>
      <c r="N115" s="30">
        <f t="shared" si="6"/>
        <v>2302</v>
      </c>
      <c r="O115" s="30">
        <f t="shared" si="6"/>
        <v>178</v>
      </c>
      <c r="P115" s="30">
        <f t="shared" si="6"/>
        <v>193.01400000000001</v>
      </c>
      <c r="Q115" s="30">
        <f t="shared" si="6"/>
        <v>29325</v>
      </c>
      <c r="R115" s="30">
        <f t="shared" si="6"/>
        <v>8187</v>
      </c>
      <c r="S115" s="30">
        <f t="shared" si="6"/>
        <v>4963.4040000000005</v>
      </c>
    </row>
    <row r="116" spans="1:19" ht="15.75" thickBot="1" x14ac:dyDescent="0.3">
      <c r="A116" s="23">
        <v>2015</v>
      </c>
      <c r="B116" s="30">
        <f t="shared" si="5"/>
        <v>17524</v>
      </c>
      <c r="C116" s="30" t="str">
        <f t="shared" si="5"/>
        <v/>
      </c>
      <c r="D116" s="30">
        <f t="shared" si="5"/>
        <v>806.10400000000004</v>
      </c>
      <c r="E116" s="30">
        <f t="shared" si="5"/>
        <v>2434</v>
      </c>
      <c r="F116" s="30">
        <f t="shared" si="5"/>
        <v>2300</v>
      </c>
      <c r="G116" s="30">
        <f t="shared" si="5"/>
        <v>2090.0140000000001</v>
      </c>
      <c r="H116" s="30">
        <f t="shared" si="5"/>
        <v>750</v>
      </c>
      <c r="I116" s="30">
        <f t="shared" si="5"/>
        <v>9</v>
      </c>
      <c r="J116" s="30">
        <f t="shared" si="5"/>
        <v>43.014000000000003</v>
      </c>
      <c r="K116" s="30">
        <f t="shared" si="5"/>
        <v>12760</v>
      </c>
      <c r="L116" s="30" t="str">
        <f t="shared" si="6"/>
        <v/>
      </c>
      <c r="M116" s="30">
        <f t="shared" si="6"/>
        <v>459.36</v>
      </c>
      <c r="N116" s="30">
        <f t="shared" si="6"/>
        <v>3442</v>
      </c>
      <c r="O116" s="30">
        <f t="shared" si="6"/>
        <v>0</v>
      </c>
      <c r="P116" s="30">
        <f t="shared" si="6"/>
        <v>237.49799999999999</v>
      </c>
      <c r="Q116" s="30">
        <f t="shared" si="6"/>
        <v>36910</v>
      </c>
      <c r="R116" s="30">
        <f t="shared" si="6"/>
        <v>2309</v>
      </c>
      <c r="S116" s="30">
        <f t="shared" si="6"/>
        <v>3635.9900000000007</v>
      </c>
    </row>
    <row r="117" spans="1:19" ht="15.75" thickBot="1" x14ac:dyDescent="0.3">
      <c r="A117" s="23">
        <v>2016</v>
      </c>
      <c r="B117" s="30">
        <f t="shared" si="5"/>
        <v>9051</v>
      </c>
      <c r="C117" s="30" t="str">
        <f t="shared" si="5"/>
        <v/>
      </c>
      <c r="D117" s="30">
        <f t="shared" si="5"/>
        <v>416.346</v>
      </c>
      <c r="E117" s="30">
        <f t="shared" si="5"/>
        <v>1222</v>
      </c>
      <c r="F117" s="30">
        <f t="shared" si="5"/>
        <v>2219</v>
      </c>
      <c r="G117" s="30">
        <f t="shared" si="5"/>
        <v>1851.4159999999999</v>
      </c>
      <c r="H117" s="30">
        <f t="shared" si="5"/>
        <v>392</v>
      </c>
      <c r="I117" s="30">
        <f t="shared" si="5"/>
        <v>0</v>
      </c>
      <c r="J117" s="30">
        <f t="shared" si="5"/>
        <v>18.032</v>
      </c>
      <c r="K117" s="30">
        <f t="shared" si="5"/>
        <v>10043</v>
      </c>
      <c r="L117" s="30">
        <f t="shared" si="6"/>
        <v>2190</v>
      </c>
      <c r="M117" s="30">
        <f t="shared" si="6"/>
        <v>709.75800000000004</v>
      </c>
      <c r="N117" s="30">
        <f t="shared" si="6"/>
        <v>2246</v>
      </c>
      <c r="O117" s="30">
        <f t="shared" si="6"/>
        <v>0</v>
      </c>
      <c r="P117" s="30">
        <f t="shared" si="6"/>
        <v>154.97399999999999</v>
      </c>
      <c r="Q117" s="30">
        <f t="shared" si="6"/>
        <v>22954</v>
      </c>
      <c r="R117" s="30">
        <f t="shared" si="6"/>
        <v>4409</v>
      </c>
      <c r="S117" s="30">
        <f t="shared" si="6"/>
        <v>3150.5259999999998</v>
      </c>
    </row>
    <row r="118" spans="1:19" ht="15.75" thickBot="1" x14ac:dyDescent="0.3">
      <c r="A118" s="23">
        <v>2017</v>
      </c>
      <c r="B118" s="30">
        <f t="shared" si="5"/>
        <v>9015</v>
      </c>
      <c r="C118" s="30" t="str">
        <f t="shared" si="5"/>
        <v/>
      </c>
      <c r="D118" s="30">
        <f t="shared" si="5"/>
        <v>415</v>
      </c>
      <c r="E118" s="30">
        <f t="shared" si="5"/>
        <v>1655</v>
      </c>
      <c r="F118" s="30">
        <f t="shared" si="5"/>
        <v>1506</v>
      </c>
      <c r="G118" s="30">
        <f t="shared" si="5"/>
        <v>1300.57</v>
      </c>
      <c r="H118" s="30">
        <f t="shared" si="5"/>
        <v>375</v>
      </c>
      <c r="I118" s="30">
        <f t="shared" si="5"/>
        <v>0</v>
      </c>
      <c r="J118" s="30">
        <f t="shared" si="5"/>
        <v>17.25</v>
      </c>
      <c r="K118" s="30">
        <f t="shared" si="5"/>
        <v>10108</v>
      </c>
      <c r="L118" s="30">
        <f t="shared" si="6"/>
        <v>5308</v>
      </c>
      <c r="M118" s="30">
        <f t="shared" si="6"/>
        <v>1207.8599999999999</v>
      </c>
      <c r="N118" s="30">
        <f t="shared" si="6"/>
        <v>1240</v>
      </c>
      <c r="O118" s="30">
        <f t="shared" si="6"/>
        <v>909</v>
      </c>
      <c r="P118" s="30">
        <f t="shared" si="6"/>
        <v>260.08800000000002</v>
      </c>
      <c r="Q118" s="30">
        <f t="shared" si="6"/>
        <v>22393</v>
      </c>
      <c r="R118" s="30">
        <f t="shared" si="6"/>
        <v>7723</v>
      </c>
      <c r="S118" s="30">
        <f t="shared" si="6"/>
        <v>3200.768</v>
      </c>
    </row>
    <row r="119" spans="1:19" ht="15.75" thickBot="1" x14ac:dyDescent="0.3">
      <c r="A119" s="23">
        <v>2018</v>
      </c>
      <c r="B119" s="30">
        <f t="shared" si="5"/>
        <v>11766</v>
      </c>
      <c r="C119" s="30" t="str">
        <f t="shared" si="5"/>
        <v/>
      </c>
      <c r="D119" s="30">
        <f t="shared" si="5"/>
        <v>541</v>
      </c>
      <c r="E119" s="30">
        <f t="shared" si="5"/>
        <v>0</v>
      </c>
      <c r="F119" s="30">
        <f t="shared" si="5"/>
        <v>1378</v>
      </c>
      <c r="G119" s="30">
        <f t="shared" si="5"/>
        <v>1119</v>
      </c>
      <c r="H119" s="30">
        <f t="shared" si="5"/>
        <v>671</v>
      </c>
      <c r="I119" s="30">
        <f t="shared" si="5"/>
        <v>20</v>
      </c>
      <c r="J119" s="30">
        <f t="shared" si="5"/>
        <v>50</v>
      </c>
      <c r="K119" s="30">
        <f t="shared" si="5"/>
        <v>5821</v>
      </c>
      <c r="L119" s="30">
        <f t="shared" si="6"/>
        <v>5980</v>
      </c>
      <c r="M119" s="30">
        <f t="shared" si="6"/>
        <v>1160</v>
      </c>
      <c r="N119" s="30">
        <f t="shared" si="6"/>
        <v>0</v>
      </c>
      <c r="O119" s="30">
        <f t="shared" si="6"/>
        <v>0</v>
      </c>
      <c r="P119" s="30">
        <f t="shared" si="6"/>
        <v>0</v>
      </c>
      <c r="Q119" s="30">
        <f t="shared" si="6"/>
        <v>18258</v>
      </c>
      <c r="R119" s="30">
        <f t="shared" si="6"/>
        <v>7378</v>
      </c>
      <c r="S119" s="30">
        <f t="shared" si="6"/>
        <v>2870</v>
      </c>
    </row>
    <row r="120" spans="1:19" ht="15.75" thickBot="1" x14ac:dyDescent="0.3">
      <c r="A120" s="23">
        <v>2019</v>
      </c>
      <c r="B120" s="30">
        <f t="shared" si="5"/>
        <v>9260</v>
      </c>
      <c r="C120" s="30" t="str">
        <f t="shared" si="5"/>
        <v/>
      </c>
      <c r="D120" s="30">
        <f t="shared" si="5"/>
        <v>426</v>
      </c>
      <c r="E120" s="30">
        <f t="shared" si="5"/>
        <v>0</v>
      </c>
      <c r="F120" s="30">
        <f t="shared" si="5"/>
        <v>1010</v>
      </c>
      <c r="G120" s="30">
        <f t="shared" si="5"/>
        <v>896</v>
      </c>
      <c r="H120" s="30">
        <f t="shared" si="5"/>
        <v>462</v>
      </c>
      <c r="I120" s="30">
        <f t="shared" si="5"/>
        <v>11</v>
      </c>
      <c r="J120" s="30">
        <f t="shared" si="5"/>
        <v>32</v>
      </c>
      <c r="K120" s="30">
        <f t="shared" si="5"/>
        <v>15152</v>
      </c>
      <c r="L120" s="30">
        <f t="shared" si="6"/>
        <v>11129</v>
      </c>
      <c r="M120" s="30">
        <f t="shared" si="6"/>
        <v>2315</v>
      </c>
      <c r="N120" s="30">
        <f t="shared" si="6"/>
        <v>0</v>
      </c>
      <c r="O120" s="30">
        <f t="shared" si="6"/>
        <v>0</v>
      </c>
      <c r="P120" s="30">
        <f t="shared" si="6"/>
        <v>0</v>
      </c>
      <c r="Q120" s="30">
        <f t="shared" si="6"/>
        <v>24874</v>
      </c>
      <c r="R120" s="30">
        <f t="shared" si="6"/>
        <v>12150</v>
      </c>
      <c r="S120" s="30">
        <f t="shared" si="6"/>
        <v>3669</v>
      </c>
    </row>
    <row r="121" spans="1:19" ht="15.75" thickBot="1" x14ac:dyDescent="0.3">
      <c r="A121" s="9">
        <v>2020</v>
      </c>
      <c r="B121" s="30">
        <f t="shared" si="5"/>
        <v>7675</v>
      </c>
      <c r="C121" s="30" t="str">
        <f t="shared" si="5"/>
        <v/>
      </c>
      <c r="D121" s="30">
        <f t="shared" si="5"/>
        <v>353.05</v>
      </c>
      <c r="E121" s="30">
        <f t="shared" si="5"/>
        <v>0</v>
      </c>
      <c r="F121" s="30">
        <f t="shared" si="5"/>
        <v>202</v>
      </c>
      <c r="G121" s="30">
        <f t="shared" si="5"/>
        <v>153.124</v>
      </c>
      <c r="H121" s="30">
        <f t="shared" si="5"/>
        <v>537</v>
      </c>
      <c r="I121" s="30">
        <f t="shared" si="5"/>
        <v>13</v>
      </c>
      <c r="J121" s="30">
        <f t="shared" si="5"/>
        <v>37</v>
      </c>
      <c r="K121" s="30">
        <f t="shared" si="5"/>
        <v>8247</v>
      </c>
      <c r="L121" s="30">
        <f t="shared" si="6"/>
        <v>5642</v>
      </c>
      <c r="M121" s="30">
        <f t="shared" si="6"/>
        <v>1193.97</v>
      </c>
      <c r="N121" s="30">
        <f t="shared" si="6"/>
        <v>0</v>
      </c>
      <c r="O121" s="30">
        <f t="shared" si="6"/>
        <v>0</v>
      </c>
      <c r="P121" s="30">
        <f t="shared" si="6"/>
        <v>0</v>
      </c>
      <c r="Q121" s="30">
        <f t="shared" si="6"/>
        <v>16459</v>
      </c>
      <c r="R121" s="30">
        <f t="shared" si="6"/>
        <v>5857</v>
      </c>
      <c r="S121" s="30">
        <f t="shared" si="6"/>
        <v>1737.144</v>
      </c>
    </row>
    <row r="122" spans="1:19" ht="15.75" thickBot="1" x14ac:dyDescent="0.3">
      <c r="A122" s="9">
        <v>2021</v>
      </c>
      <c r="B122" s="30">
        <f t="shared" si="5"/>
        <v>12590</v>
      </c>
      <c r="C122" s="30">
        <f t="shared" si="5"/>
        <v>182</v>
      </c>
      <c r="D122" s="30">
        <f t="shared" si="5"/>
        <v>751.31200000000001</v>
      </c>
      <c r="E122" s="30">
        <f t="shared" si="5"/>
        <v>0</v>
      </c>
      <c r="F122" s="30">
        <f t="shared" si="5"/>
        <v>159</v>
      </c>
      <c r="G122" s="30">
        <f t="shared" si="5"/>
        <v>114.48</v>
      </c>
      <c r="H122" s="30">
        <f t="shared" si="5"/>
        <v>477</v>
      </c>
      <c r="I122" s="30">
        <f t="shared" si="5"/>
        <v>5</v>
      </c>
      <c r="J122" s="30">
        <f t="shared" si="5"/>
        <v>26.672000000000001</v>
      </c>
      <c r="K122" s="30">
        <f t="shared" si="5"/>
        <v>7383</v>
      </c>
      <c r="L122" s="30">
        <f t="shared" si="6"/>
        <v>9642</v>
      </c>
      <c r="M122" s="30">
        <f t="shared" si="6"/>
        <v>1798.866</v>
      </c>
      <c r="N122" s="30" t="str">
        <f t="shared" si="6"/>
        <v/>
      </c>
      <c r="O122" s="30" t="str">
        <f t="shared" si="6"/>
        <v/>
      </c>
      <c r="P122" s="30" t="str">
        <f t="shared" si="6"/>
        <v/>
      </c>
      <c r="Q122" s="30">
        <f t="shared" si="6"/>
        <v>20450</v>
      </c>
      <c r="R122" s="30">
        <f t="shared" si="6"/>
        <v>9988</v>
      </c>
      <c r="S122" s="30">
        <f t="shared" si="6"/>
        <v>2691.33</v>
      </c>
    </row>
    <row r="123" spans="1:19" ht="15.75" thickBot="1" x14ac:dyDescent="0.3">
      <c r="A123" s="64">
        <v>2022</v>
      </c>
      <c r="B123" s="30">
        <f t="shared" si="5"/>
        <v>6992</v>
      </c>
      <c r="C123" s="30" t="str">
        <f t="shared" si="5"/>
        <v/>
      </c>
      <c r="D123" s="30">
        <f t="shared" si="5"/>
        <v>321.63200000000001</v>
      </c>
      <c r="E123" s="30">
        <f t="shared" si="5"/>
        <v>0</v>
      </c>
      <c r="F123" s="30">
        <f t="shared" si="5"/>
        <v>2284</v>
      </c>
      <c r="G123" s="30">
        <f t="shared" si="5"/>
        <v>1925.3979999999999</v>
      </c>
      <c r="H123" s="30">
        <f t="shared" si="5"/>
        <v>888</v>
      </c>
      <c r="I123" s="30">
        <f t="shared" si="5"/>
        <v>12</v>
      </c>
      <c r="J123" s="30">
        <f t="shared" si="5"/>
        <v>52.2</v>
      </c>
      <c r="K123" s="30">
        <f t="shared" si="5"/>
        <v>10012</v>
      </c>
      <c r="L123" s="30">
        <f t="shared" si="6"/>
        <v>4432</v>
      </c>
      <c r="M123" s="30">
        <f t="shared" si="6"/>
        <v>1065.1199999999999</v>
      </c>
      <c r="N123" s="30" t="str">
        <f t="shared" si="6"/>
        <v/>
      </c>
      <c r="O123" s="30" t="str">
        <f t="shared" si="6"/>
        <v/>
      </c>
      <c r="P123" s="30" t="str">
        <f t="shared" si="6"/>
        <v/>
      </c>
      <c r="Q123" s="30">
        <f t="shared" si="6"/>
        <v>17892</v>
      </c>
      <c r="R123" s="30">
        <f t="shared" si="6"/>
        <v>6728</v>
      </c>
      <c r="S123" s="30">
        <f t="shared" si="6"/>
        <v>3364.35</v>
      </c>
    </row>
    <row r="124" spans="1:19" x14ac:dyDescent="0.25">
      <c r="A124" s="37"/>
      <c r="B124" s="36"/>
      <c r="C124" s="36"/>
      <c r="D124" s="36"/>
      <c r="E124" s="36"/>
      <c r="F124" s="36"/>
      <c r="G124" s="36"/>
    </row>
  </sheetData>
  <mergeCells count="14">
    <mergeCell ref="K103:M103"/>
    <mergeCell ref="N103:P103"/>
    <mergeCell ref="Q103:S103"/>
    <mergeCell ref="A2:A3"/>
    <mergeCell ref="A103:A104"/>
    <mergeCell ref="B103:D103"/>
    <mergeCell ref="E103:G103"/>
    <mergeCell ref="H103:J103"/>
    <mergeCell ref="Q2:S2"/>
    <mergeCell ref="B2:D2"/>
    <mergeCell ref="E2:G2"/>
    <mergeCell ref="H2:J2"/>
    <mergeCell ref="K2:M2"/>
    <mergeCell ref="N2:P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7f5f251d-2d7c-4782-a4d2-b3f0c9d52acd">Draft Completed</Status>
    <Leader xmlns="7f5f251d-2d7c-4782-a4d2-b3f0c9d52acd">
      <UserInfo>
        <DisplayName/>
        <AccountId xsi:nil="true"/>
        <AccountType/>
      </UserInfo>
    </Leader>
    <lcf76f155ced4ddcb4097134ff3c332f xmlns="7f5f251d-2d7c-4782-a4d2-b3f0c9d52acd">
      <Terms xmlns="http://schemas.microsoft.com/office/infopath/2007/PartnerControls"/>
    </lcf76f155ced4ddcb4097134ff3c332f>
    <TaxCatchAll xmlns="e1f7a318-2291-488d-ba6b-c35235b4348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CB69B091117FE478E6B1C38511DA772" ma:contentTypeVersion="15" ma:contentTypeDescription="Create a new document." ma:contentTypeScope="" ma:versionID="f65a228de5ca77cc761bcf501dc783dc">
  <xsd:schema xmlns:xsd="http://www.w3.org/2001/XMLSchema" xmlns:xs="http://www.w3.org/2001/XMLSchema" xmlns:p="http://schemas.microsoft.com/office/2006/metadata/properties" xmlns:ns2="7f5f251d-2d7c-4782-a4d2-b3f0c9d52acd" xmlns:ns3="e1f7a318-2291-488d-ba6b-c35235b43485" targetNamespace="http://schemas.microsoft.com/office/2006/metadata/properties" ma:root="true" ma:fieldsID="bd7c42884fdbd3af1616c25505339f5b" ns2:_="" ns3:_="">
    <xsd:import namespace="7f5f251d-2d7c-4782-a4d2-b3f0c9d52acd"/>
    <xsd:import namespace="e1f7a318-2291-488d-ba6b-c35235b4348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Status" minOccurs="0"/>
                <xsd:element ref="ns2:Leader"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5f251d-2d7c-4782-a4d2-b3f0c9d52a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Status" ma:index="12" nillable="true" ma:displayName="Status" ma:format="Dropdown" ma:internalName="Status">
      <xsd:simpleType>
        <xsd:restriction base="dms:Choice">
          <xsd:enumeration value="Draft in Progress"/>
          <xsd:enumeration value="Draft Completed"/>
          <xsd:enumeration value="Review in Progress"/>
          <xsd:enumeration value="Review Completed"/>
          <xsd:enumeration value="Outstanding Issues"/>
          <xsd:enumeration value="Final"/>
        </xsd:restriction>
      </xsd:simpleType>
    </xsd:element>
    <xsd:element name="Leader" ma:index="13" nillable="true" ma:displayName="Leader" ma:format="Dropdown" ma:list="UserInfo" ma:SharePointGroup="0" ma:internalName="Lead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39b1ca9b-2b1c-4f6b-bf9f-fc8bc897f95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1f7a318-2291-488d-ba6b-c35235b4348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e4e8f79-38d0-46fe-ab17-496ab292ff71}" ma:internalName="TaxCatchAll" ma:showField="CatchAllData" ma:web="e1f7a318-2291-488d-ba6b-c35235b4348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493D56-37A8-47F7-BA0F-8D3CF9565B76}">
  <ds:schemaRef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terms/"/>
    <ds:schemaRef ds:uri="http://purl.org/dc/elements/1.1/"/>
    <ds:schemaRef ds:uri="http://schemas.openxmlformats.org/package/2006/metadata/core-properties"/>
    <ds:schemaRef ds:uri="e1f7a318-2291-488d-ba6b-c35235b43485"/>
    <ds:schemaRef ds:uri="7f5f251d-2d7c-4782-a4d2-b3f0c9d52acd"/>
    <ds:schemaRef ds:uri="http://purl.org/dc/dcmitype/"/>
  </ds:schemaRefs>
</ds:datastoreItem>
</file>

<file path=customXml/itemProps2.xml><?xml version="1.0" encoding="utf-8"?>
<ds:datastoreItem xmlns:ds="http://schemas.openxmlformats.org/officeDocument/2006/customXml" ds:itemID="{9179C5BA-D044-421C-A44A-A693BA7E75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5f251d-2d7c-4782-a4d2-b3f0c9d52acd"/>
    <ds:schemaRef ds:uri="e1f7a318-2291-488d-ba6b-c35235b434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7E323AC-481F-4F1A-9E2B-7166ACFF96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4</vt:i4>
      </vt:variant>
    </vt:vector>
  </HeadingPairs>
  <TitlesOfParts>
    <vt:vector size="32" baseType="lpstr">
      <vt:lpstr>Hello</vt:lpstr>
      <vt:lpstr>TOC</vt:lpstr>
      <vt:lpstr>A1</vt:lpstr>
      <vt:lpstr>A2</vt:lpstr>
      <vt:lpstr>A3</vt:lpstr>
      <vt:lpstr>A4</vt:lpstr>
      <vt:lpstr>A5</vt:lpstr>
      <vt:lpstr>A6</vt:lpstr>
      <vt:lpstr>A7</vt:lpstr>
      <vt:lpstr>A8</vt:lpstr>
      <vt:lpstr>A9</vt:lpstr>
      <vt:lpstr>A10</vt:lpstr>
      <vt:lpstr>A11</vt:lpstr>
      <vt:lpstr>A12</vt:lpstr>
      <vt:lpstr>A13</vt:lpstr>
      <vt:lpstr>A14</vt:lpstr>
      <vt:lpstr>A15</vt:lpstr>
      <vt:lpstr>A16</vt:lpstr>
      <vt:lpstr>A17</vt:lpstr>
      <vt:lpstr>A18</vt:lpstr>
      <vt:lpstr>A19</vt:lpstr>
      <vt:lpstr>A20</vt:lpstr>
      <vt:lpstr>A21</vt:lpstr>
      <vt:lpstr>A22</vt:lpstr>
      <vt:lpstr>A23</vt:lpstr>
      <vt:lpstr>A24</vt:lpstr>
      <vt:lpstr>A25</vt:lpstr>
      <vt:lpstr>Exec summ</vt:lpstr>
      <vt:lpstr>'A18'!OLE_LINK1</vt:lpstr>
      <vt:lpstr>'A16'!OLE_LINK3</vt:lpstr>
      <vt:lpstr>'A16'!OLE_LINK5</vt:lpstr>
      <vt:lpstr>'A19'!OLE_LINK6</vt:lpstr>
    </vt:vector>
  </TitlesOfParts>
  <Manager/>
  <Company>Alaska Dept of Fish and Game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TCCHINOOK (21)-03 Appendix A Catch detailed</dc:title>
  <dc:subject/>
  <dc:creator>Carroll, Amy M (DFG)</dc:creator>
  <cp:keywords/>
  <dc:description/>
  <cp:lastModifiedBy>Graham, Caroline</cp:lastModifiedBy>
  <cp:revision/>
  <dcterms:created xsi:type="dcterms:W3CDTF">2013-04-04T17:40:14Z</dcterms:created>
  <dcterms:modified xsi:type="dcterms:W3CDTF">2023-07-06T18:55:49Z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0x010100ECB69B091117FE478E6B1C38511DA772</vt:lpwstr>
  </property>
  <property fmtid="{D5CDD505-2E9C-101B-9397-08002B2CF9AE}" pid="3" name="CTCGroup">
    <vt:lpwstr/>
  </property>
  <property fmtid="{D5CDD505-2E9C-101B-9397-08002B2CF9AE}" pid="4" name="CTCSubjectTopic">
    <vt:lpwstr/>
  </property>
  <property fmtid="{D5CDD505-2E9C-101B-9397-08002B2CF9AE}" pid="5" name="MSIP_Label_1bfb733f-faef-464c-9b6d-731b56f94973_Enabled">
    <vt:lpwstr>true</vt:lpwstr>
  </property>
  <property fmtid="{D5CDD505-2E9C-101B-9397-08002B2CF9AE}" pid="6" name="MSIP_Label_1bfb733f-faef-464c-9b6d-731b56f94973_SetDate">
    <vt:lpwstr>2022-07-12T16:09:40Z</vt:lpwstr>
  </property>
  <property fmtid="{D5CDD505-2E9C-101B-9397-08002B2CF9AE}" pid="7" name="MSIP_Label_1bfb733f-faef-464c-9b6d-731b56f94973_Method">
    <vt:lpwstr>Standard</vt:lpwstr>
  </property>
  <property fmtid="{D5CDD505-2E9C-101B-9397-08002B2CF9AE}" pid="8" name="MSIP_Label_1bfb733f-faef-464c-9b6d-731b56f94973_Name">
    <vt:lpwstr>Unclass - Non-Classifié</vt:lpwstr>
  </property>
  <property fmtid="{D5CDD505-2E9C-101B-9397-08002B2CF9AE}" pid="9" name="MSIP_Label_1bfb733f-faef-464c-9b6d-731b56f94973_SiteId">
    <vt:lpwstr>1594fdae-a1d9-4405-915d-011467234338</vt:lpwstr>
  </property>
  <property fmtid="{D5CDD505-2E9C-101B-9397-08002B2CF9AE}" pid="10" name="MSIP_Label_1bfb733f-faef-464c-9b6d-731b56f94973_ActionId">
    <vt:lpwstr>b485075b-c651-490d-8e14-0000d1fe65d2</vt:lpwstr>
  </property>
  <property fmtid="{D5CDD505-2E9C-101B-9397-08002B2CF9AE}" pid="11" name="MediaServiceImageTags">
    <vt:lpwstr/>
  </property>
</Properties>
</file>